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F738D4E-1D64-468C-8598-2A92C58E376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BP493" i="1" s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BP462" i="1" s="1"/>
  <c r="P462" i="1"/>
  <c r="X460" i="1"/>
  <c r="X459" i="1"/>
  <c r="BO458" i="1"/>
  <c r="BM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P435" i="1" s="1"/>
  <c r="BO434" i="1"/>
  <c r="BM434" i="1"/>
  <c r="Y434" i="1"/>
  <c r="BP434" i="1" s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W511" i="1" s="1"/>
  <c r="P409" i="1"/>
  <c r="X406" i="1"/>
  <c r="X405" i="1"/>
  <c r="BO404" i="1"/>
  <c r="BM404" i="1"/>
  <c r="Y404" i="1"/>
  <c r="P404" i="1"/>
  <c r="BO403" i="1"/>
  <c r="BM403" i="1"/>
  <c r="Y403" i="1"/>
  <c r="BP403" i="1" s="1"/>
  <c r="P403" i="1"/>
  <c r="X401" i="1"/>
  <c r="X400" i="1"/>
  <c r="BO399" i="1"/>
  <c r="BM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BP355" i="1" s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BP337" i="1" s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BP316" i="1" s="1"/>
  <c r="P316" i="1"/>
  <c r="X314" i="1"/>
  <c r="X313" i="1"/>
  <c r="BO312" i="1"/>
  <c r="BM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X214" i="1"/>
  <c r="X213" i="1"/>
  <c r="BO212" i="1"/>
  <c r="BM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6" i="1"/>
  <c r="X185" i="1"/>
  <c r="BO184" i="1"/>
  <c r="BM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O121" i="1"/>
  <c r="BM121" i="1"/>
  <c r="Y121" i="1"/>
  <c r="Y123" i="1" s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O104" i="1"/>
  <c r="BM104" i="1"/>
  <c r="Y104" i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5" i="1" s="1"/>
  <c r="BO22" i="1"/>
  <c r="BM22" i="1"/>
  <c r="X502" i="1" s="1"/>
  <c r="Y22" i="1"/>
  <c r="P22" i="1"/>
  <c r="H10" i="1"/>
  <c r="A9" i="1"/>
  <c r="F10" i="1" s="1"/>
  <c r="D7" i="1"/>
  <c r="Q6" i="1"/>
  <c r="P2" i="1"/>
  <c r="Z31" i="1" l="1"/>
  <c r="BN31" i="1"/>
  <c r="Z54" i="1"/>
  <c r="BN54" i="1"/>
  <c r="Z74" i="1"/>
  <c r="BN74" i="1"/>
  <c r="Z102" i="1"/>
  <c r="BN102" i="1"/>
  <c r="Z116" i="1"/>
  <c r="BN116" i="1"/>
  <c r="Z165" i="1"/>
  <c r="BN165" i="1"/>
  <c r="Z188" i="1"/>
  <c r="BN188" i="1"/>
  <c r="Z200" i="1"/>
  <c r="BN200" i="1"/>
  <c r="Z210" i="1"/>
  <c r="BN210" i="1"/>
  <c r="Z224" i="1"/>
  <c r="BN224" i="1"/>
  <c r="Z227" i="1"/>
  <c r="BN227" i="1"/>
  <c r="Z234" i="1"/>
  <c r="Z235" i="1" s="1"/>
  <c r="BN234" i="1"/>
  <c r="BP234" i="1"/>
  <c r="Y235" i="1"/>
  <c r="Z244" i="1"/>
  <c r="BN244" i="1"/>
  <c r="Z255" i="1"/>
  <c r="BN255" i="1"/>
  <c r="Z294" i="1"/>
  <c r="BN294" i="1"/>
  <c r="Z304" i="1"/>
  <c r="BN304" i="1"/>
  <c r="Z316" i="1"/>
  <c r="BN316" i="1"/>
  <c r="Z337" i="1"/>
  <c r="BN337" i="1"/>
  <c r="Z355" i="1"/>
  <c r="BN355" i="1"/>
  <c r="Z371" i="1"/>
  <c r="BN371" i="1"/>
  <c r="Z393" i="1"/>
  <c r="BN393" i="1"/>
  <c r="Z403" i="1"/>
  <c r="BN403" i="1"/>
  <c r="Z434" i="1"/>
  <c r="BN434" i="1"/>
  <c r="Z435" i="1"/>
  <c r="BN435" i="1"/>
  <c r="Z448" i="1"/>
  <c r="BN448" i="1"/>
  <c r="Z462" i="1"/>
  <c r="BN462" i="1"/>
  <c r="Z493" i="1"/>
  <c r="BN493" i="1"/>
  <c r="BP95" i="1"/>
  <c r="BN95" i="1"/>
  <c r="Z95" i="1"/>
  <c r="BP110" i="1"/>
  <c r="BN110" i="1"/>
  <c r="Z110" i="1"/>
  <c r="BP114" i="1"/>
  <c r="BN114" i="1"/>
  <c r="Z114" i="1"/>
  <c r="Y139" i="1"/>
  <c r="BP137" i="1"/>
  <c r="BN137" i="1"/>
  <c r="Z137" i="1"/>
  <c r="BP163" i="1"/>
  <c r="BN163" i="1"/>
  <c r="Z163" i="1"/>
  <c r="BP184" i="1"/>
  <c r="BN184" i="1"/>
  <c r="Z184" i="1"/>
  <c r="BP198" i="1"/>
  <c r="BN198" i="1"/>
  <c r="Z198" i="1"/>
  <c r="BP208" i="1"/>
  <c r="BN208" i="1"/>
  <c r="Z208" i="1"/>
  <c r="BP222" i="1"/>
  <c r="BN222" i="1"/>
  <c r="Z222" i="1"/>
  <c r="BP230" i="1"/>
  <c r="BN230" i="1"/>
  <c r="Z230" i="1"/>
  <c r="BP253" i="1"/>
  <c r="BN253" i="1"/>
  <c r="Z253" i="1"/>
  <c r="BP261" i="1"/>
  <c r="BN261" i="1"/>
  <c r="Z261" i="1"/>
  <c r="BP292" i="1"/>
  <c r="BN292" i="1"/>
  <c r="Z292" i="1"/>
  <c r="BP302" i="1"/>
  <c r="BN302" i="1"/>
  <c r="Z302" i="1"/>
  <c r="BP312" i="1"/>
  <c r="BN312" i="1"/>
  <c r="Z312" i="1"/>
  <c r="BP330" i="1"/>
  <c r="BN330" i="1"/>
  <c r="Z330" i="1"/>
  <c r="BP349" i="1"/>
  <c r="BN349" i="1"/>
  <c r="Z349" i="1"/>
  <c r="Y366" i="1"/>
  <c r="Y365" i="1"/>
  <c r="BP364" i="1"/>
  <c r="BN364" i="1"/>
  <c r="Z364" i="1"/>
  <c r="Z365" i="1" s="1"/>
  <c r="U511" i="1"/>
  <c r="BP369" i="1"/>
  <c r="BN369" i="1"/>
  <c r="Z369" i="1"/>
  <c r="Y372" i="1"/>
  <c r="B511" i="1"/>
  <c r="X503" i="1"/>
  <c r="X504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4" i="1"/>
  <c r="Z68" i="1"/>
  <c r="BN68" i="1"/>
  <c r="Y79" i="1"/>
  <c r="Z76" i="1"/>
  <c r="BN76" i="1"/>
  <c r="Y83" i="1"/>
  <c r="BP81" i="1"/>
  <c r="BN81" i="1"/>
  <c r="Z81" i="1"/>
  <c r="BP104" i="1"/>
  <c r="BN104" i="1"/>
  <c r="Z104" i="1"/>
  <c r="BP122" i="1"/>
  <c r="BN122" i="1"/>
  <c r="Z122" i="1"/>
  <c r="BP127" i="1"/>
  <c r="BN127" i="1"/>
  <c r="Z127" i="1"/>
  <c r="BP149" i="1"/>
  <c r="BN149" i="1"/>
  <c r="Z149" i="1"/>
  <c r="BP167" i="1"/>
  <c r="BN167" i="1"/>
  <c r="Z167" i="1"/>
  <c r="BP194" i="1"/>
  <c r="BN194" i="1"/>
  <c r="Z194" i="1"/>
  <c r="Y214" i="1"/>
  <c r="BP204" i="1"/>
  <c r="BN204" i="1"/>
  <c r="Z204" i="1"/>
  <c r="BP212" i="1"/>
  <c r="BN212" i="1"/>
  <c r="Z212" i="1"/>
  <c r="BP229" i="1"/>
  <c r="BN229" i="1"/>
  <c r="Z229" i="1"/>
  <c r="BP246" i="1"/>
  <c r="BN246" i="1"/>
  <c r="Z246" i="1"/>
  <c r="BP260" i="1"/>
  <c r="BN260" i="1"/>
  <c r="Z260" i="1"/>
  <c r="BP269" i="1"/>
  <c r="BN269" i="1"/>
  <c r="Z269" i="1"/>
  <c r="BP395" i="1"/>
  <c r="BN395" i="1"/>
  <c r="Z395" i="1"/>
  <c r="BP414" i="1"/>
  <c r="BN414" i="1"/>
  <c r="Z414" i="1"/>
  <c r="BP437" i="1"/>
  <c r="BN437" i="1"/>
  <c r="Z437" i="1"/>
  <c r="BP454" i="1"/>
  <c r="BN454" i="1"/>
  <c r="Z454" i="1"/>
  <c r="BP464" i="1"/>
  <c r="BN464" i="1"/>
  <c r="Z464" i="1"/>
  <c r="BP470" i="1"/>
  <c r="BN470" i="1"/>
  <c r="Z470" i="1"/>
  <c r="Y112" i="1"/>
  <c r="Y111" i="1"/>
  <c r="Y190" i="1"/>
  <c r="Y218" i="1"/>
  <c r="Y306" i="1"/>
  <c r="BP298" i="1"/>
  <c r="BN298" i="1"/>
  <c r="Z298" i="1"/>
  <c r="BP308" i="1"/>
  <c r="BN308" i="1"/>
  <c r="Z308" i="1"/>
  <c r="BP318" i="1"/>
  <c r="BN318" i="1"/>
  <c r="Z318" i="1"/>
  <c r="BP345" i="1"/>
  <c r="BN345" i="1"/>
  <c r="Z345" i="1"/>
  <c r="BP359" i="1"/>
  <c r="BN359" i="1"/>
  <c r="Z359" i="1"/>
  <c r="BP391" i="1"/>
  <c r="BN391" i="1"/>
  <c r="Z391" i="1"/>
  <c r="BP399" i="1"/>
  <c r="BN399" i="1"/>
  <c r="Z399" i="1"/>
  <c r="X511" i="1"/>
  <c r="Y422" i="1"/>
  <c r="BP421" i="1"/>
  <c r="BN421" i="1"/>
  <c r="Z421" i="1"/>
  <c r="Z422" i="1" s="1"/>
  <c r="Y511" i="1"/>
  <c r="Y427" i="1"/>
  <c r="BP426" i="1"/>
  <c r="BN426" i="1"/>
  <c r="Z426" i="1"/>
  <c r="Z427" i="1" s="1"/>
  <c r="BP432" i="1"/>
  <c r="BN432" i="1"/>
  <c r="Z432" i="1"/>
  <c r="BP442" i="1"/>
  <c r="BN442" i="1"/>
  <c r="Z442" i="1"/>
  <c r="BP458" i="1"/>
  <c r="BN458" i="1"/>
  <c r="Z458" i="1"/>
  <c r="Y485" i="1"/>
  <c r="BP483" i="1"/>
  <c r="BN483" i="1"/>
  <c r="Z483" i="1"/>
  <c r="Y405" i="1"/>
  <c r="Y466" i="1"/>
  <c r="Y465" i="1"/>
  <c r="H9" i="1"/>
  <c r="A10" i="1"/>
  <c r="Y24" i="1"/>
  <c r="Y32" i="1"/>
  <c r="Y44" i="1"/>
  <c r="Y59" i="1"/>
  <c r="Y65" i="1"/>
  <c r="Y71" i="1"/>
  <c r="BP89" i="1"/>
  <c r="BN89" i="1"/>
  <c r="Z89" i="1"/>
  <c r="Y91" i="1"/>
  <c r="BP94" i="1"/>
  <c r="BN94" i="1"/>
  <c r="Z94" i="1"/>
  <c r="BP103" i="1"/>
  <c r="BN103" i="1"/>
  <c r="Z103" i="1"/>
  <c r="BP115" i="1"/>
  <c r="BN115" i="1"/>
  <c r="Z115" i="1"/>
  <c r="BP128" i="1"/>
  <c r="BN128" i="1"/>
  <c r="Z128" i="1"/>
  <c r="Z129" i="1" s="1"/>
  <c r="Y130" i="1"/>
  <c r="Y135" i="1"/>
  <c r="BP132" i="1"/>
  <c r="BN132" i="1"/>
  <c r="Z132" i="1"/>
  <c r="Z134" i="1" s="1"/>
  <c r="BP144" i="1"/>
  <c r="BN144" i="1"/>
  <c r="Z144" i="1"/>
  <c r="Y146" i="1"/>
  <c r="Y151" i="1"/>
  <c r="BP148" i="1"/>
  <c r="BN148" i="1"/>
  <c r="Z148" i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11" i="1"/>
  <c r="Y186" i="1"/>
  <c r="BP183" i="1"/>
  <c r="BN183" i="1"/>
  <c r="Z183" i="1"/>
  <c r="Z185" i="1" s="1"/>
  <c r="BP195" i="1"/>
  <c r="BN195" i="1"/>
  <c r="Z195" i="1"/>
  <c r="BP199" i="1"/>
  <c r="BN199" i="1"/>
  <c r="Z199" i="1"/>
  <c r="BP207" i="1"/>
  <c r="BN207" i="1"/>
  <c r="Z207" i="1"/>
  <c r="BP211" i="1"/>
  <c r="BN211" i="1"/>
  <c r="Z211" i="1"/>
  <c r="BP243" i="1"/>
  <c r="BN243" i="1"/>
  <c r="Z243" i="1"/>
  <c r="Y247" i="1"/>
  <c r="BP252" i="1"/>
  <c r="BN252" i="1"/>
  <c r="Z252" i="1"/>
  <c r="Y256" i="1"/>
  <c r="BP262" i="1"/>
  <c r="BN262" i="1"/>
  <c r="Z262" i="1"/>
  <c r="Y265" i="1"/>
  <c r="BP270" i="1"/>
  <c r="BN270" i="1"/>
  <c r="Z270" i="1"/>
  <c r="Y272" i="1"/>
  <c r="P511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1" i="1"/>
  <c r="Y285" i="1"/>
  <c r="BP284" i="1"/>
  <c r="BN284" i="1"/>
  <c r="Z284" i="1"/>
  <c r="Z285" i="1" s="1"/>
  <c r="Y286" i="1"/>
  <c r="R511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1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56" i="1"/>
  <c r="F511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BN42" i="1"/>
  <c r="Y45" i="1"/>
  <c r="D511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Z77" i="1"/>
  <c r="BN77" i="1"/>
  <c r="Y78" i="1"/>
  <c r="BP82" i="1"/>
  <c r="BN82" i="1"/>
  <c r="Z82" i="1"/>
  <c r="Y84" i="1"/>
  <c r="E511" i="1"/>
  <c r="Y90" i="1"/>
  <c r="BP87" i="1"/>
  <c r="BN87" i="1"/>
  <c r="Z87" i="1"/>
  <c r="Y9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Z111" i="1" s="1"/>
  <c r="Y118" i="1"/>
  <c r="BP117" i="1"/>
  <c r="BN117" i="1"/>
  <c r="Z117" i="1"/>
  <c r="Y119" i="1"/>
  <c r="Y124" i="1"/>
  <c r="BP121" i="1"/>
  <c r="BN121" i="1"/>
  <c r="Z121" i="1"/>
  <c r="Z123" i="1" s="1"/>
  <c r="Y134" i="1"/>
  <c r="BP138" i="1"/>
  <c r="BN138" i="1"/>
  <c r="Z138" i="1"/>
  <c r="Z139" i="1" s="1"/>
  <c r="Y140" i="1"/>
  <c r="H511" i="1"/>
  <c r="Y145" i="1"/>
  <c r="BP143" i="1"/>
  <c r="BN143" i="1"/>
  <c r="Z143" i="1"/>
  <c r="BP150" i="1"/>
  <c r="BN150" i="1"/>
  <c r="Z150" i="1"/>
  <c r="Y152" i="1"/>
  <c r="I511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Z175" i="1" s="1"/>
  <c r="Y185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BP209" i="1"/>
  <c r="BN209" i="1"/>
  <c r="Z209" i="1"/>
  <c r="Y213" i="1"/>
  <c r="BP217" i="1"/>
  <c r="BN217" i="1"/>
  <c r="Z217" i="1"/>
  <c r="Z218" i="1" s="1"/>
  <c r="Y219" i="1"/>
  <c r="BP225" i="1"/>
  <c r="BN225" i="1"/>
  <c r="Z225" i="1"/>
  <c r="BP228" i="1"/>
  <c r="BN228" i="1"/>
  <c r="Z228" i="1"/>
  <c r="BP301" i="1"/>
  <c r="BN301" i="1"/>
  <c r="Z301" i="1"/>
  <c r="Y305" i="1"/>
  <c r="BP309" i="1"/>
  <c r="BN309" i="1"/>
  <c r="Z309" i="1"/>
  <c r="Y313" i="1"/>
  <c r="BP317" i="1"/>
  <c r="BN317" i="1"/>
  <c r="Z317" i="1"/>
  <c r="Z319" i="1" s="1"/>
  <c r="Y319" i="1"/>
  <c r="BP380" i="1"/>
  <c r="BN380" i="1"/>
  <c r="Z380" i="1"/>
  <c r="Z381" i="1" s="1"/>
  <c r="Y382" i="1"/>
  <c r="Y385" i="1"/>
  <c r="BP384" i="1"/>
  <c r="BN384" i="1"/>
  <c r="Z384" i="1"/>
  <c r="Z385" i="1" s="1"/>
  <c r="Y386" i="1"/>
  <c r="V511" i="1"/>
  <c r="Y401" i="1"/>
  <c r="BP390" i="1"/>
  <c r="BN390" i="1"/>
  <c r="Z390" i="1"/>
  <c r="Y400" i="1"/>
  <c r="BP394" i="1"/>
  <c r="BN394" i="1"/>
  <c r="Z394" i="1"/>
  <c r="BP398" i="1"/>
  <c r="BN398" i="1"/>
  <c r="Z398" i="1"/>
  <c r="BP436" i="1"/>
  <c r="BN436" i="1"/>
  <c r="Z436" i="1"/>
  <c r="BP441" i="1"/>
  <c r="BN441" i="1"/>
  <c r="Z441" i="1"/>
  <c r="BP449" i="1"/>
  <c r="BN449" i="1"/>
  <c r="Z449" i="1"/>
  <c r="Y451" i="1"/>
  <c r="Y460" i="1"/>
  <c r="BP453" i="1"/>
  <c r="BN453" i="1"/>
  <c r="Z453" i="1"/>
  <c r="Y459" i="1"/>
  <c r="BP457" i="1"/>
  <c r="BN457" i="1"/>
  <c r="Z457" i="1"/>
  <c r="AB511" i="1"/>
  <c r="Y499" i="1"/>
  <c r="BP498" i="1"/>
  <c r="BN498" i="1"/>
  <c r="Z498" i="1"/>
  <c r="Z499" i="1" s="1"/>
  <c r="Y500" i="1"/>
  <c r="G511" i="1"/>
  <c r="Y129" i="1"/>
  <c r="BP223" i="1"/>
  <c r="BN223" i="1"/>
  <c r="Z223" i="1"/>
  <c r="BP226" i="1"/>
  <c r="BN226" i="1"/>
  <c r="Z226" i="1"/>
  <c r="Y231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71" i="1"/>
  <c r="BP268" i="1"/>
  <c r="BN268" i="1"/>
  <c r="Z268" i="1"/>
  <c r="BP291" i="1"/>
  <c r="BN291" i="1"/>
  <c r="Z291" i="1"/>
  <c r="BP299" i="1"/>
  <c r="BN299" i="1"/>
  <c r="Z299" i="1"/>
  <c r="BP303" i="1"/>
  <c r="BN303" i="1"/>
  <c r="Z303" i="1"/>
  <c r="Y314" i="1"/>
  <c r="BP311" i="1"/>
  <c r="BN311" i="1"/>
  <c r="Z311" i="1"/>
  <c r="Y320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Z332" i="1" s="1"/>
  <c r="BP338" i="1"/>
  <c r="BN338" i="1"/>
  <c r="Z338" i="1"/>
  <c r="T511" i="1"/>
  <c r="Y351" i="1"/>
  <c r="BP344" i="1"/>
  <c r="BN344" i="1"/>
  <c r="Z344" i="1"/>
  <c r="BP348" i="1"/>
  <c r="BN348" i="1"/>
  <c r="Z348" i="1"/>
  <c r="BP360" i="1"/>
  <c r="BN360" i="1"/>
  <c r="Z360" i="1"/>
  <c r="BP415" i="1"/>
  <c r="BN415" i="1"/>
  <c r="Z415" i="1"/>
  <c r="O511" i="1"/>
  <c r="K511" i="1"/>
  <c r="Y232" i="1"/>
  <c r="L511" i="1"/>
  <c r="Y257" i="1"/>
  <c r="M511" i="1"/>
  <c r="Y264" i="1"/>
  <c r="Y361" i="1"/>
  <c r="Y362" i="1"/>
  <c r="BP370" i="1"/>
  <c r="BN370" i="1"/>
  <c r="Z370" i="1"/>
  <c r="Y381" i="1"/>
  <c r="BP392" i="1"/>
  <c r="BN392" i="1"/>
  <c r="Z392" i="1"/>
  <c r="BP396" i="1"/>
  <c r="BN396" i="1"/>
  <c r="Z396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Z417" i="1" s="1"/>
  <c r="Y417" i="1"/>
  <c r="BP433" i="1"/>
  <c r="BN433" i="1"/>
  <c r="Z433" i="1"/>
  <c r="BP471" i="1"/>
  <c r="BN471" i="1"/>
  <c r="Z471" i="1"/>
  <c r="Y475" i="1"/>
  <c r="BP478" i="1"/>
  <c r="BN478" i="1"/>
  <c r="Z478" i="1"/>
  <c r="AA511" i="1"/>
  <c r="Y373" i="1"/>
  <c r="Y423" i="1"/>
  <c r="Y428" i="1"/>
  <c r="Z511" i="1"/>
  <c r="Y444" i="1"/>
  <c r="BP438" i="1"/>
  <c r="BN438" i="1"/>
  <c r="Z438" i="1"/>
  <c r="BP443" i="1"/>
  <c r="BN443" i="1"/>
  <c r="Z443" i="1"/>
  <c r="Y445" i="1"/>
  <c r="Y450" i="1"/>
  <c r="BP447" i="1"/>
  <c r="BN447" i="1"/>
  <c r="Z447" i="1"/>
  <c r="BP455" i="1"/>
  <c r="BN455" i="1"/>
  <c r="Z455" i="1"/>
  <c r="BP463" i="1"/>
  <c r="BN463" i="1"/>
  <c r="Z463" i="1"/>
  <c r="Y474" i="1"/>
  <c r="BP473" i="1"/>
  <c r="BN473" i="1"/>
  <c r="Z473" i="1"/>
  <c r="Y481" i="1"/>
  <c r="BP477" i="1"/>
  <c r="BN477" i="1"/>
  <c r="Z477" i="1"/>
  <c r="Y480" i="1"/>
  <c r="BP484" i="1"/>
  <c r="BN484" i="1"/>
  <c r="Z484" i="1"/>
  <c r="Y486" i="1"/>
  <c r="Y489" i="1"/>
  <c r="BP488" i="1"/>
  <c r="BN488" i="1"/>
  <c r="Z488" i="1"/>
  <c r="Z489" i="1" s="1"/>
  <c r="Y490" i="1"/>
  <c r="Y495" i="1"/>
  <c r="BP492" i="1"/>
  <c r="BN492" i="1"/>
  <c r="Z492" i="1"/>
  <c r="Z494" i="1" s="1"/>
  <c r="Z361" i="1" l="1"/>
  <c r="Z271" i="1"/>
  <c r="Z264" i="1"/>
  <c r="Z231" i="1"/>
  <c r="Z313" i="1"/>
  <c r="Z201" i="1"/>
  <c r="Z145" i="1"/>
  <c r="Z105" i="1"/>
  <c r="Z70" i="1"/>
  <c r="Z44" i="1"/>
  <c r="Z32" i="1"/>
  <c r="Z118" i="1"/>
  <c r="Z97" i="1"/>
  <c r="Z58" i="1"/>
  <c r="Z485" i="1"/>
  <c r="Z480" i="1"/>
  <c r="Z474" i="1"/>
  <c r="Z465" i="1"/>
  <c r="Z450" i="1"/>
  <c r="Z444" i="1"/>
  <c r="Z372" i="1"/>
  <c r="Z305" i="1"/>
  <c r="Z213" i="1"/>
  <c r="Z90" i="1"/>
  <c r="Z83" i="1"/>
  <c r="Z256" i="1"/>
  <c r="Z351" i="1"/>
  <c r="Z326" i="1"/>
  <c r="Z247" i="1"/>
  <c r="Z78" i="1"/>
  <c r="Z64" i="1"/>
  <c r="Y503" i="1"/>
  <c r="Z459" i="1"/>
  <c r="Z400" i="1"/>
  <c r="Z169" i="1"/>
  <c r="Y505" i="1"/>
  <c r="Y502" i="1"/>
  <c r="Z339" i="1"/>
  <c r="Z295" i="1"/>
  <c r="Z151" i="1"/>
  <c r="Y501" i="1"/>
  <c r="Y504" i="1" l="1"/>
  <c r="Z506" i="1"/>
</calcChain>
</file>

<file path=xl/sharedStrings.xml><?xml version="1.0" encoding="utf-8"?>
<sst xmlns="http://schemas.openxmlformats.org/spreadsheetml/2006/main" count="2201" uniqueCount="800">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</sst>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70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40" t="s">
        <v>0</v>
      </c>
      <c r="E1" s="582"/>
      <c r="F1" s="582"/>
      <c r="G1" s="12" t="s">
        <v>1</v>
      </c>
      <c r="H1" s="640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52" t="s">
        <v>8</v>
      </c>
      <c r="B5" s="589"/>
      <c r="C5" s="590"/>
      <c r="D5" s="613"/>
      <c r="E5" s="614"/>
      <c r="F5" s="835" t="s">
        <v>9</v>
      </c>
      <c r="G5" s="590"/>
      <c r="H5" s="613" t="s">
        <v>799</v>
      </c>
      <c r="I5" s="787"/>
      <c r="J5" s="787"/>
      <c r="K5" s="787"/>
      <c r="L5" s="787"/>
      <c r="M5" s="614"/>
      <c r="N5" s="58"/>
      <c r="P5" s="24" t="s">
        <v>10</v>
      </c>
      <c r="Q5" s="848">
        <v>45926</v>
      </c>
      <c r="R5" s="651"/>
      <c r="T5" s="704" t="s">
        <v>11</v>
      </c>
      <c r="U5" s="705"/>
      <c r="V5" s="707" t="s">
        <v>12</v>
      </c>
      <c r="W5" s="651"/>
      <c r="AB5" s="51"/>
      <c r="AC5" s="51"/>
      <c r="AD5" s="51"/>
      <c r="AE5" s="51"/>
    </row>
    <row r="6" spans="1:32" s="543" customFormat="1" ht="24" customHeight="1" x14ac:dyDescent="0.2">
      <c r="A6" s="652" t="s">
        <v>13</v>
      </c>
      <c r="B6" s="589"/>
      <c r="C6" s="59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51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Пятница</v>
      </c>
      <c r="R6" s="559"/>
      <c r="T6" s="711" t="s">
        <v>16</v>
      </c>
      <c r="U6" s="705"/>
      <c r="V6" s="742" t="s">
        <v>17</v>
      </c>
      <c r="W6" s="74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7" t="str">
        <f>IFERROR(VLOOKUP(DeliveryAddress,Table,3,0),1)</f>
        <v>4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57"/>
      <c r="U7" s="705"/>
      <c r="V7" s="744"/>
      <c r="W7" s="745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54"/>
      <c r="C8" s="555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54">
        <v>0.45833333333333331</v>
      </c>
      <c r="R8" s="619"/>
      <c r="T8" s="557"/>
      <c r="U8" s="705"/>
      <c r="V8" s="744"/>
      <c r="W8" s="745"/>
      <c r="AB8" s="51"/>
      <c r="AC8" s="51"/>
      <c r="AD8" s="51"/>
      <c r="AE8" s="51"/>
    </row>
    <row r="9" spans="1:32" s="543" customFormat="1" ht="39.950000000000003" customHeight="1" x14ac:dyDescent="0.2">
      <c r="A9" s="7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751"/>
      <c r="E9" s="561"/>
      <c r="F9" s="7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60" t="str">
        <f>IF(AND($A$9="Тип доверенности/получателя при получении в адресе перегруза:",$D$9="Разовая доверенность"),"Введите ФИО","")</f>
        <v/>
      </c>
      <c r="I9" s="561"/>
      <c r="J9" s="5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1"/>
      <c r="L9" s="561"/>
      <c r="M9" s="561"/>
      <c r="N9" s="541"/>
      <c r="P9" s="26" t="s">
        <v>20</v>
      </c>
      <c r="Q9" s="648"/>
      <c r="R9" s="649"/>
      <c r="T9" s="557"/>
      <c r="U9" s="705"/>
      <c r="V9" s="746"/>
      <c r="W9" s="747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7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751"/>
      <c r="E10" s="561"/>
      <c r="F10" s="7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73" t="str">
        <f>IFERROR(VLOOKUP($D$10,Proxy,2,FALSE),"")</f>
        <v/>
      </c>
      <c r="I10" s="557"/>
      <c r="J10" s="557"/>
      <c r="K10" s="557"/>
      <c r="L10" s="557"/>
      <c r="M10" s="557"/>
      <c r="N10" s="542"/>
      <c r="P10" s="26" t="s">
        <v>21</v>
      </c>
      <c r="Q10" s="712"/>
      <c r="R10" s="713"/>
      <c r="U10" s="24" t="s">
        <v>22</v>
      </c>
      <c r="V10" s="756" t="s">
        <v>23</v>
      </c>
      <c r="W10" s="74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0"/>
      <c r="R11" s="651"/>
      <c r="U11" s="24" t="s">
        <v>26</v>
      </c>
      <c r="V11" s="839" t="s">
        <v>27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50" t="s">
        <v>28</v>
      </c>
      <c r="B12" s="589"/>
      <c r="C12" s="589"/>
      <c r="D12" s="589"/>
      <c r="E12" s="589"/>
      <c r="F12" s="589"/>
      <c r="G12" s="589"/>
      <c r="H12" s="589"/>
      <c r="I12" s="589"/>
      <c r="J12" s="589"/>
      <c r="K12" s="589"/>
      <c r="L12" s="589"/>
      <c r="M12" s="590"/>
      <c r="N12" s="62"/>
      <c r="P12" s="24" t="s">
        <v>29</v>
      </c>
      <c r="Q12" s="654"/>
      <c r="R12" s="619"/>
      <c r="S12" s="23"/>
      <c r="U12" s="24"/>
      <c r="V12" s="582"/>
      <c r="W12" s="557"/>
      <c r="AB12" s="51"/>
      <c r="AC12" s="51"/>
      <c r="AD12" s="51"/>
      <c r="AE12" s="51"/>
    </row>
    <row r="13" spans="1:32" s="543" customFormat="1" ht="23.25" customHeight="1" x14ac:dyDescent="0.2">
      <c r="A13" s="750" t="s">
        <v>30</v>
      </c>
      <c r="B13" s="589"/>
      <c r="C13" s="589"/>
      <c r="D13" s="589"/>
      <c r="E13" s="589"/>
      <c r="F13" s="589"/>
      <c r="G13" s="589"/>
      <c r="H13" s="589"/>
      <c r="I13" s="589"/>
      <c r="J13" s="589"/>
      <c r="K13" s="589"/>
      <c r="L13" s="589"/>
      <c r="M13" s="590"/>
      <c r="N13" s="62"/>
      <c r="O13" s="26"/>
      <c r="P13" s="26" t="s">
        <v>31</v>
      </c>
      <c r="Q13" s="839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50" t="s">
        <v>32</v>
      </c>
      <c r="B14" s="589"/>
      <c r="C14" s="589"/>
      <c r="D14" s="589"/>
      <c r="E14" s="589"/>
      <c r="F14" s="589"/>
      <c r="G14" s="589"/>
      <c r="H14" s="589"/>
      <c r="I14" s="589"/>
      <c r="J14" s="589"/>
      <c r="K14" s="589"/>
      <c r="L14" s="589"/>
      <c r="M14" s="59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3" t="s">
        <v>33</v>
      </c>
      <c r="B15" s="589"/>
      <c r="C15" s="589"/>
      <c r="D15" s="589"/>
      <c r="E15" s="589"/>
      <c r="F15" s="589"/>
      <c r="G15" s="589"/>
      <c r="H15" s="589"/>
      <c r="I15" s="589"/>
      <c r="J15" s="589"/>
      <c r="K15" s="589"/>
      <c r="L15" s="589"/>
      <c r="M15" s="590"/>
      <c r="N15" s="63"/>
      <c r="P15" s="753" t="s">
        <v>34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4"/>
      <c r="Q16" s="754"/>
      <c r="R16" s="754"/>
      <c r="S16" s="754"/>
      <c r="T16" s="75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9" t="s">
        <v>35</v>
      </c>
      <c r="B17" s="599" t="s">
        <v>36</v>
      </c>
      <c r="C17" s="682" t="s">
        <v>37</v>
      </c>
      <c r="D17" s="599" t="s">
        <v>38</v>
      </c>
      <c r="E17" s="643"/>
      <c r="F17" s="599" t="s">
        <v>39</v>
      </c>
      <c r="G17" s="599" t="s">
        <v>40</v>
      </c>
      <c r="H17" s="599" t="s">
        <v>41</v>
      </c>
      <c r="I17" s="599" t="s">
        <v>42</v>
      </c>
      <c r="J17" s="599" t="s">
        <v>43</v>
      </c>
      <c r="K17" s="599" t="s">
        <v>44</v>
      </c>
      <c r="L17" s="599" t="s">
        <v>45</v>
      </c>
      <c r="M17" s="599" t="s">
        <v>46</v>
      </c>
      <c r="N17" s="599" t="s">
        <v>47</v>
      </c>
      <c r="O17" s="599" t="s">
        <v>48</v>
      </c>
      <c r="P17" s="599" t="s">
        <v>49</v>
      </c>
      <c r="Q17" s="642"/>
      <c r="R17" s="642"/>
      <c r="S17" s="642"/>
      <c r="T17" s="643"/>
      <c r="U17" s="873" t="s">
        <v>50</v>
      </c>
      <c r="V17" s="590"/>
      <c r="W17" s="599" t="s">
        <v>51</v>
      </c>
      <c r="X17" s="599" t="s">
        <v>52</v>
      </c>
      <c r="Y17" s="871" t="s">
        <v>53</v>
      </c>
      <c r="Z17" s="781" t="s">
        <v>54</v>
      </c>
      <c r="AA17" s="771" t="s">
        <v>55</v>
      </c>
      <c r="AB17" s="771" t="s">
        <v>56</v>
      </c>
      <c r="AC17" s="771" t="s">
        <v>57</v>
      </c>
      <c r="AD17" s="771" t="s">
        <v>58</v>
      </c>
      <c r="AE17" s="830"/>
      <c r="AF17" s="831"/>
      <c r="AG17" s="66"/>
      <c r="BD17" s="65" t="s">
        <v>59</v>
      </c>
    </row>
    <row r="18" spans="1:68" ht="14.25" customHeight="1" x14ac:dyDescent="0.2">
      <c r="A18" s="600"/>
      <c r="B18" s="600"/>
      <c r="C18" s="600"/>
      <c r="D18" s="644"/>
      <c r="E18" s="646"/>
      <c r="F18" s="600"/>
      <c r="G18" s="600"/>
      <c r="H18" s="600"/>
      <c r="I18" s="600"/>
      <c r="J18" s="600"/>
      <c r="K18" s="600"/>
      <c r="L18" s="600"/>
      <c r="M18" s="600"/>
      <c r="N18" s="600"/>
      <c r="O18" s="600"/>
      <c r="P18" s="644"/>
      <c r="Q18" s="645"/>
      <c r="R18" s="645"/>
      <c r="S18" s="645"/>
      <c r="T18" s="646"/>
      <c r="U18" s="67" t="s">
        <v>60</v>
      </c>
      <c r="V18" s="67" t="s">
        <v>61</v>
      </c>
      <c r="W18" s="600"/>
      <c r="X18" s="600"/>
      <c r="Y18" s="872"/>
      <c r="Z18" s="782"/>
      <c r="AA18" s="772"/>
      <c r="AB18" s="772"/>
      <c r="AC18" s="772"/>
      <c r="AD18" s="832"/>
      <c r="AE18" s="833"/>
      <c r="AF18" s="834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562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44"/>
      <c r="AB20" s="544"/>
      <c r="AC20" s="544"/>
    </row>
    <row r="21" spans="1:68" ht="14.25" hidden="1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8">
        <v>4680115886643</v>
      </c>
      <c r="E22" s="559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3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4"/>
      <c r="R22" s="564"/>
      <c r="S22" s="564"/>
      <c r="T22" s="56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7"/>
      <c r="P23" s="553" t="s">
        <v>70</v>
      </c>
      <c r="Q23" s="554"/>
      <c r="R23" s="554"/>
      <c r="S23" s="554"/>
      <c r="T23" s="554"/>
      <c r="U23" s="554"/>
      <c r="V23" s="555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7"/>
      <c r="P24" s="553" t="s">
        <v>70</v>
      </c>
      <c r="Q24" s="554"/>
      <c r="R24" s="554"/>
      <c r="S24" s="554"/>
      <c r="T24" s="554"/>
      <c r="U24" s="554"/>
      <c r="V24" s="555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8">
        <v>4680115885912</v>
      </c>
      <c r="E26" s="559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8">
        <v>4607091388237</v>
      </c>
      <c r="E27" s="559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8">
        <v>4680115886230</v>
      </c>
      <c r="E28" s="559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8">
        <v>4680115886247</v>
      </c>
      <c r="E29" s="559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8">
        <v>4680115885905</v>
      </c>
      <c r="E30" s="559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8">
        <v>4607091388244</v>
      </c>
      <c r="E31" s="559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6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7"/>
      <c r="P32" s="553" t="s">
        <v>70</v>
      </c>
      <c r="Q32" s="554"/>
      <c r="R32" s="554"/>
      <c r="S32" s="554"/>
      <c r="T32" s="554"/>
      <c r="U32" s="554"/>
      <c r="V32" s="555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67"/>
      <c r="P33" s="553" t="s">
        <v>70</v>
      </c>
      <c r="Q33" s="554"/>
      <c r="R33" s="554"/>
      <c r="S33" s="554"/>
      <c r="T33" s="554"/>
      <c r="U33" s="554"/>
      <c r="V33" s="555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8">
        <v>4607091388503</v>
      </c>
      <c r="E35" s="559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6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7"/>
      <c r="P36" s="553" t="s">
        <v>70</v>
      </c>
      <c r="Q36" s="554"/>
      <c r="R36" s="554"/>
      <c r="S36" s="554"/>
      <c r="T36" s="554"/>
      <c r="U36" s="554"/>
      <c r="V36" s="555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67"/>
      <c r="P37" s="553" t="s">
        <v>70</v>
      </c>
      <c r="Q37" s="554"/>
      <c r="R37" s="554"/>
      <c r="S37" s="554"/>
      <c r="T37" s="554"/>
      <c r="U37" s="554"/>
      <c r="V37" s="555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97" t="s">
        <v>100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562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44"/>
      <c r="AB39" s="544"/>
      <c r="AC39" s="544"/>
    </row>
    <row r="40" spans="1:68" ht="14.25" hidden="1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8">
        <v>4607091385670</v>
      </c>
      <c r="E41" s="559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68</v>
      </c>
      <c r="X41" s="549">
        <v>600</v>
      </c>
      <c r="Y41" s="550">
        <f>IFERROR(IF(X41="",0,CEILING((X41/$H41),1)*$H41),"")</f>
        <v>604.80000000000007</v>
      </c>
      <c r="Z41" s="36">
        <f>IFERROR(IF(Y41=0,"",ROUNDUP(Y41/H41,0)*0.01898),"")</f>
        <v>1.06288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624.16666666666663</v>
      </c>
      <c r="BN41" s="64">
        <f>IFERROR(Y41*I41/H41,"0")</f>
        <v>629.16000000000008</v>
      </c>
      <c r="BO41" s="64">
        <f>IFERROR(1/J41*(X41/H41),"0")</f>
        <v>0.86805555555555547</v>
      </c>
      <c r="BP41" s="64">
        <f>IFERROR(1/J41*(Y41/H41),"0")</f>
        <v>0.875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8">
        <v>4607091385687</v>
      </c>
      <c r="E42" s="559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1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68</v>
      </c>
      <c r="X42" s="549">
        <v>160</v>
      </c>
      <c r="Y42" s="550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8">
        <v>4680115882539</v>
      </c>
      <c r="E43" s="559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6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7"/>
      <c r="P44" s="553" t="s">
        <v>70</v>
      </c>
      <c r="Q44" s="554"/>
      <c r="R44" s="554"/>
      <c r="S44" s="554"/>
      <c r="T44" s="554"/>
      <c r="U44" s="554"/>
      <c r="V44" s="555"/>
      <c r="W44" s="37" t="s">
        <v>71</v>
      </c>
      <c r="X44" s="551">
        <f>IFERROR(X41/H41,"0")+IFERROR(X42/H42,"0")+IFERROR(X43/H43,"0")</f>
        <v>95.555555555555543</v>
      </c>
      <c r="Y44" s="551">
        <f>IFERROR(Y41/H41,"0")+IFERROR(Y42/H42,"0")+IFERROR(Y43/H43,"0")</f>
        <v>96</v>
      </c>
      <c r="Z44" s="551">
        <f>IFERROR(IF(Z41="",0,Z41),"0")+IFERROR(IF(Z42="",0,Z42),"0")+IFERROR(IF(Z43="",0,Z43),"0")</f>
        <v>1.4236800000000001</v>
      </c>
      <c r="AA44" s="552"/>
      <c r="AB44" s="552"/>
      <c r="AC44" s="552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67"/>
      <c r="P45" s="553" t="s">
        <v>70</v>
      </c>
      <c r="Q45" s="554"/>
      <c r="R45" s="554"/>
      <c r="S45" s="554"/>
      <c r="T45" s="554"/>
      <c r="U45" s="554"/>
      <c r="V45" s="555"/>
      <c r="W45" s="37" t="s">
        <v>68</v>
      </c>
      <c r="X45" s="551">
        <f>IFERROR(SUM(X41:X43),"0")</f>
        <v>760</v>
      </c>
      <c r="Y45" s="551">
        <f>IFERROR(SUM(Y41:Y43),"0")</f>
        <v>764.80000000000007</v>
      </c>
      <c r="Z45" s="37"/>
      <c r="AA45" s="552"/>
      <c r="AB45" s="552"/>
      <c r="AC45" s="552"/>
    </row>
    <row r="46" spans="1:68" ht="14.25" hidden="1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8">
        <v>4680115884915</v>
      </c>
      <c r="E47" s="559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6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7"/>
      <c r="P48" s="553" t="s">
        <v>70</v>
      </c>
      <c r="Q48" s="554"/>
      <c r="R48" s="554"/>
      <c r="S48" s="554"/>
      <c r="T48" s="554"/>
      <c r="U48" s="554"/>
      <c r="V48" s="555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67"/>
      <c r="P49" s="553" t="s">
        <v>70</v>
      </c>
      <c r="Q49" s="554"/>
      <c r="R49" s="554"/>
      <c r="S49" s="554"/>
      <c r="T49" s="554"/>
      <c r="U49" s="554"/>
      <c r="V49" s="555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62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44"/>
      <c r="AB50" s="544"/>
      <c r="AC50" s="544"/>
    </row>
    <row r="51" spans="1:68" ht="14.25" hidden="1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8">
        <v>4680115885882</v>
      </c>
      <c r="E52" s="559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8">
        <v>4680115881426</v>
      </c>
      <c r="E53" s="559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68</v>
      </c>
      <c r="X53" s="549">
        <v>4000</v>
      </c>
      <c r="Y53" s="550">
        <f t="shared" si="6"/>
        <v>4006.8</v>
      </c>
      <c r="Z53" s="36">
        <f>IFERROR(IF(Y53=0,"",ROUNDUP(Y53/H53,0)*0.01898),"")</f>
        <v>7.0415799999999997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4161.1111111111104</v>
      </c>
      <c r="BN53" s="64">
        <f t="shared" si="8"/>
        <v>4168.1849999999995</v>
      </c>
      <c r="BO53" s="64">
        <f t="shared" si="9"/>
        <v>5.7870370370370363</v>
      </c>
      <c r="BP53" s="64">
        <f t="shared" si="10"/>
        <v>5.796875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8">
        <v>4680115880283</v>
      </c>
      <c r="E54" s="559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8">
        <v>4680115881525</v>
      </c>
      <c r="E55" s="559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8">
        <v>4680115885899</v>
      </c>
      <c r="E56" s="559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8">
        <v>4680115881419</v>
      </c>
      <c r="E57" s="559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6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7"/>
      <c r="P58" s="553" t="s">
        <v>70</v>
      </c>
      <c r="Q58" s="554"/>
      <c r="R58" s="554"/>
      <c r="S58" s="554"/>
      <c r="T58" s="554"/>
      <c r="U58" s="554"/>
      <c r="V58" s="555"/>
      <c r="W58" s="37" t="s">
        <v>71</v>
      </c>
      <c r="X58" s="551">
        <f>IFERROR(X52/H52,"0")+IFERROR(X53/H53,"0")+IFERROR(X54/H54,"0")+IFERROR(X55/H55,"0")+IFERROR(X56/H56,"0")+IFERROR(X57/H57,"0")</f>
        <v>370.37037037037032</v>
      </c>
      <c r="Y58" s="551">
        <f>IFERROR(Y52/H52,"0")+IFERROR(Y53/H53,"0")+IFERROR(Y54/H54,"0")+IFERROR(Y55/H55,"0")+IFERROR(Y56/H56,"0")+IFERROR(Y57/H57,"0")</f>
        <v>371</v>
      </c>
      <c r="Z58" s="551">
        <f>IFERROR(IF(Z52="",0,Z52),"0")+IFERROR(IF(Z53="",0,Z53),"0")+IFERROR(IF(Z54="",0,Z54),"0")+IFERROR(IF(Z55="",0,Z55),"0")+IFERROR(IF(Z56="",0,Z56),"0")+IFERROR(IF(Z57="",0,Z57),"0")</f>
        <v>7.0415799999999997</v>
      </c>
      <c r="AA58" s="552"/>
      <c r="AB58" s="552"/>
      <c r="AC58" s="552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67"/>
      <c r="P59" s="553" t="s">
        <v>70</v>
      </c>
      <c r="Q59" s="554"/>
      <c r="R59" s="554"/>
      <c r="S59" s="554"/>
      <c r="T59" s="554"/>
      <c r="U59" s="554"/>
      <c r="V59" s="555"/>
      <c r="W59" s="37" t="s">
        <v>68</v>
      </c>
      <c r="X59" s="551">
        <f>IFERROR(SUM(X52:X57),"0")</f>
        <v>4000</v>
      </c>
      <c r="Y59" s="551">
        <f>IFERROR(SUM(Y52:Y57),"0")</f>
        <v>4006.8</v>
      </c>
      <c r="Z59" s="37"/>
      <c r="AA59" s="552"/>
      <c r="AB59" s="552"/>
      <c r="AC59" s="552"/>
    </row>
    <row r="60" spans="1:68" ht="14.25" hidden="1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8">
        <v>4680115881440</v>
      </c>
      <c r="E61" s="559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3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68</v>
      </c>
      <c r="X61" s="549">
        <v>3000</v>
      </c>
      <c r="Y61" s="550">
        <f>IFERROR(IF(X61="",0,CEILING((X61/$H61),1)*$H61),"")</f>
        <v>3002.4</v>
      </c>
      <c r="Z61" s="36">
        <f>IFERROR(IF(Y61=0,"",ROUNDUP(Y61/H61,0)*0.01898),"")</f>
        <v>5.27644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3120.833333333333</v>
      </c>
      <c r="BN61" s="64">
        <f>IFERROR(Y61*I61/H61,"0")</f>
        <v>3123.33</v>
      </c>
      <c r="BO61" s="64">
        <f>IFERROR(1/J61*(X61/H61),"0")</f>
        <v>4.3402777777777777</v>
      </c>
      <c r="BP61" s="64">
        <f>IFERROR(1/J61*(Y61/H61),"0")</f>
        <v>4.34375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8">
        <v>4680115885950</v>
      </c>
      <c r="E62" s="559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4"/>
      <c r="R62" s="564"/>
      <c r="S62" s="564"/>
      <c r="T62" s="56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8">
        <v>4680115881433</v>
      </c>
      <c r="E63" s="559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4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4"/>
      <c r="R63" s="564"/>
      <c r="S63" s="564"/>
      <c r="T63" s="56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6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7"/>
      <c r="P64" s="553" t="s">
        <v>70</v>
      </c>
      <c r="Q64" s="554"/>
      <c r="R64" s="554"/>
      <c r="S64" s="554"/>
      <c r="T64" s="554"/>
      <c r="U64" s="554"/>
      <c r="V64" s="555"/>
      <c r="W64" s="37" t="s">
        <v>71</v>
      </c>
      <c r="X64" s="551">
        <f>IFERROR(X61/H61,"0")+IFERROR(X62/H62,"0")+IFERROR(X63/H63,"0")</f>
        <v>277.77777777777777</v>
      </c>
      <c r="Y64" s="551">
        <f>IFERROR(Y61/H61,"0")+IFERROR(Y62/H62,"0")+IFERROR(Y63/H63,"0")</f>
        <v>278</v>
      </c>
      <c r="Z64" s="551">
        <f>IFERROR(IF(Z61="",0,Z61),"0")+IFERROR(IF(Z62="",0,Z62),"0")+IFERROR(IF(Z63="",0,Z63),"0")</f>
        <v>5.27644</v>
      </c>
      <c r="AA64" s="552"/>
      <c r="AB64" s="552"/>
      <c r="AC64" s="552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67"/>
      <c r="P65" s="553" t="s">
        <v>70</v>
      </c>
      <c r="Q65" s="554"/>
      <c r="R65" s="554"/>
      <c r="S65" s="554"/>
      <c r="T65" s="554"/>
      <c r="U65" s="554"/>
      <c r="V65" s="555"/>
      <c r="W65" s="37" t="s">
        <v>68</v>
      </c>
      <c r="X65" s="551">
        <f>IFERROR(SUM(X61:X63),"0")</f>
        <v>3000</v>
      </c>
      <c r="Y65" s="551">
        <f>IFERROR(SUM(Y61:Y63),"0")</f>
        <v>3002.4</v>
      </c>
      <c r="Z65" s="37"/>
      <c r="AA65" s="552"/>
      <c r="AB65" s="552"/>
      <c r="AC65" s="552"/>
    </row>
    <row r="66" spans="1:68" ht="14.25" hidden="1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45"/>
      <c r="AB66" s="545"/>
      <c r="AC66" s="545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8">
        <v>4680115885073</v>
      </c>
      <c r="E67" s="559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4"/>
      <c r="R67" s="564"/>
      <c r="S67" s="564"/>
      <c r="T67" s="565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8">
        <v>4680115885059</v>
      </c>
      <c r="E68" s="559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4"/>
      <c r="R68" s="564"/>
      <c r="S68" s="564"/>
      <c r="T68" s="56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8">
        <v>4680115885097</v>
      </c>
      <c r="E69" s="559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4"/>
      <c r="R69" s="564"/>
      <c r="S69" s="564"/>
      <c r="T69" s="56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6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7"/>
      <c r="P70" s="553" t="s">
        <v>70</v>
      </c>
      <c r="Q70" s="554"/>
      <c r="R70" s="554"/>
      <c r="S70" s="554"/>
      <c r="T70" s="554"/>
      <c r="U70" s="554"/>
      <c r="V70" s="555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67"/>
      <c r="P71" s="553" t="s">
        <v>70</v>
      </c>
      <c r="Q71" s="554"/>
      <c r="R71" s="554"/>
      <c r="S71" s="554"/>
      <c r="T71" s="554"/>
      <c r="U71" s="554"/>
      <c r="V71" s="555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45"/>
      <c r="AB72" s="545"/>
      <c r="AC72" s="545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8">
        <v>4680115881891</v>
      </c>
      <c r="E73" s="559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4"/>
      <c r="R73" s="564"/>
      <c r="S73" s="564"/>
      <c r="T73" s="565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8">
        <v>4680115885769</v>
      </c>
      <c r="E74" s="559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69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4"/>
      <c r="R74" s="564"/>
      <c r="S74" s="564"/>
      <c r="T74" s="565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8">
        <v>4680115884311</v>
      </c>
      <c r="E75" s="559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6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4"/>
      <c r="R75" s="564"/>
      <c r="S75" s="564"/>
      <c r="T75" s="565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8">
        <v>4680115885929</v>
      </c>
      <c r="E76" s="559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4"/>
      <c r="R76" s="564"/>
      <c r="S76" s="564"/>
      <c r="T76" s="565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8">
        <v>4680115884403</v>
      </c>
      <c r="E77" s="559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4"/>
      <c r="R77" s="564"/>
      <c r="S77" s="564"/>
      <c r="T77" s="565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6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7"/>
      <c r="P78" s="553" t="s">
        <v>70</v>
      </c>
      <c r="Q78" s="554"/>
      <c r="R78" s="554"/>
      <c r="S78" s="554"/>
      <c r="T78" s="554"/>
      <c r="U78" s="554"/>
      <c r="V78" s="555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67"/>
      <c r="P79" s="553" t="s">
        <v>70</v>
      </c>
      <c r="Q79" s="554"/>
      <c r="R79" s="554"/>
      <c r="S79" s="554"/>
      <c r="T79" s="554"/>
      <c r="U79" s="554"/>
      <c r="V79" s="555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45"/>
      <c r="AB80" s="545"/>
      <c r="AC80" s="545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8">
        <v>4680115881532</v>
      </c>
      <c r="E81" s="559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4"/>
      <c r="R81" s="564"/>
      <c r="S81" s="564"/>
      <c r="T81" s="565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8">
        <v>4680115881464</v>
      </c>
      <c r="E82" s="559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3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4"/>
      <c r="R82" s="564"/>
      <c r="S82" s="564"/>
      <c r="T82" s="565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6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7"/>
      <c r="P83" s="553" t="s">
        <v>70</v>
      </c>
      <c r="Q83" s="554"/>
      <c r="R83" s="554"/>
      <c r="S83" s="554"/>
      <c r="T83" s="554"/>
      <c r="U83" s="554"/>
      <c r="V83" s="555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hidden="1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67"/>
      <c r="P84" s="553" t="s">
        <v>70</v>
      </c>
      <c r="Q84" s="554"/>
      <c r="R84" s="554"/>
      <c r="S84" s="554"/>
      <c r="T84" s="554"/>
      <c r="U84" s="554"/>
      <c r="V84" s="555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hidden="1" customHeight="1" x14ac:dyDescent="0.25">
      <c r="A85" s="562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44"/>
      <c r="AB85" s="544"/>
      <c r="AC85" s="544"/>
    </row>
    <row r="86" spans="1:68" ht="14.25" hidden="1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45"/>
      <c r="AB86" s="545"/>
      <c r="AC86" s="545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58">
        <v>4680115881327</v>
      </c>
      <c r="E87" s="559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6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4"/>
      <c r="R87" s="564"/>
      <c r="S87" s="564"/>
      <c r="T87" s="565"/>
      <c r="U87" s="34"/>
      <c r="V87" s="34"/>
      <c r="W87" s="35" t="s">
        <v>68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8">
        <v>4680115881518</v>
      </c>
      <c r="E88" s="559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4"/>
      <c r="R88" s="564"/>
      <c r="S88" s="564"/>
      <c r="T88" s="565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58">
        <v>4680115881303</v>
      </c>
      <c r="E89" s="559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4"/>
      <c r="R89" s="564"/>
      <c r="S89" s="564"/>
      <c r="T89" s="565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66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7"/>
      <c r="P90" s="553" t="s">
        <v>70</v>
      </c>
      <c r="Q90" s="554"/>
      <c r="R90" s="554"/>
      <c r="S90" s="554"/>
      <c r="T90" s="554"/>
      <c r="U90" s="554"/>
      <c r="V90" s="555"/>
      <c r="W90" s="37" t="s">
        <v>71</v>
      </c>
      <c r="X90" s="551">
        <f>IFERROR(X87/H87,"0")+IFERROR(X88/H88,"0")+IFERROR(X89/H89,"0")</f>
        <v>0</v>
      </c>
      <c r="Y90" s="551">
        <f>IFERROR(Y87/H87,"0")+IFERROR(Y88/H88,"0")+IFERROR(Y89/H89,"0")</f>
        <v>0</v>
      </c>
      <c r="Z90" s="551">
        <f>IFERROR(IF(Z87="",0,Z87),"0")+IFERROR(IF(Z88="",0,Z88),"0")+IFERROR(IF(Z89="",0,Z89),"0")</f>
        <v>0</v>
      </c>
      <c r="AA90" s="552"/>
      <c r="AB90" s="552"/>
      <c r="AC90" s="552"/>
    </row>
    <row r="91" spans="1:68" hidden="1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7"/>
      <c r="P91" s="553" t="s">
        <v>70</v>
      </c>
      <c r="Q91" s="554"/>
      <c r="R91" s="554"/>
      <c r="S91" s="554"/>
      <c r="T91" s="554"/>
      <c r="U91" s="554"/>
      <c r="V91" s="555"/>
      <c r="W91" s="37" t="s">
        <v>68</v>
      </c>
      <c r="X91" s="551">
        <f>IFERROR(SUM(X87:X89),"0")</f>
        <v>0</v>
      </c>
      <c r="Y91" s="551">
        <f>IFERROR(SUM(Y87:Y89),"0")</f>
        <v>0</v>
      </c>
      <c r="Z91" s="37"/>
      <c r="AA91" s="552"/>
      <c r="AB91" s="552"/>
      <c r="AC91" s="552"/>
    </row>
    <row r="92" spans="1:68" ht="14.25" hidden="1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8">
        <v>4607091386967</v>
      </c>
      <c r="E93" s="559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6" t="s">
        <v>181</v>
      </c>
      <c r="Q93" s="564"/>
      <c r="R93" s="564"/>
      <c r="S93" s="564"/>
      <c r="T93" s="565"/>
      <c r="U93" s="34"/>
      <c r="V93" s="34"/>
      <c r="W93" s="35" t="s">
        <v>68</v>
      </c>
      <c r="X93" s="549">
        <v>400</v>
      </c>
      <c r="Y93" s="550">
        <f>IFERROR(IF(X93="",0,CEILING((X93/$H93),1)*$H93),"")</f>
        <v>405</v>
      </c>
      <c r="Z93" s="36">
        <f>IFERROR(IF(Y93=0,"",ROUNDUP(Y93/H93,0)*0.01898),"")</f>
        <v>0.94900000000000007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425.62962962962962</v>
      </c>
      <c r="BN93" s="64">
        <f>IFERROR(Y93*I93/H93,"0")</f>
        <v>430.95</v>
      </c>
      <c r="BO93" s="64">
        <f>IFERROR(1/J93*(X93/H93),"0")</f>
        <v>0.77160493827160492</v>
      </c>
      <c r="BP93" s="64">
        <f>IFERROR(1/J93*(Y93/H93),"0")</f>
        <v>0.78125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8">
        <v>4680115884953</v>
      </c>
      <c r="E94" s="559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4"/>
      <c r="R94" s="564"/>
      <c r="S94" s="564"/>
      <c r="T94" s="565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4301051718</v>
      </c>
      <c r="D95" s="558">
        <v>4607091385731</v>
      </c>
      <c r="E95" s="559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3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4"/>
      <c r="R95" s="564"/>
      <c r="S95" s="564"/>
      <c r="T95" s="565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8">
        <v>4680115880894</v>
      </c>
      <c r="E96" s="559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4"/>
      <c r="R96" s="564"/>
      <c r="S96" s="564"/>
      <c r="T96" s="56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6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7"/>
      <c r="P97" s="553" t="s">
        <v>70</v>
      </c>
      <c r="Q97" s="554"/>
      <c r="R97" s="554"/>
      <c r="S97" s="554"/>
      <c r="T97" s="554"/>
      <c r="U97" s="554"/>
      <c r="V97" s="555"/>
      <c r="W97" s="37" t="s">
        <v>71</v>
      </c>
      <c r="X97" s="551">
        <f>IFERROR(X93/H93,"0")+IFERROR(X94/H94,"0")+IFERROR(X95/H95,"0")+IFERROR(X96/H96,"0")</f>
        <v>49.382716049382715</v>
      </c>
      <c r="Y97" s="551">
        <f>IFERROR(Y93/H93,"0")+IFERROR(Y94/H94,"0")+IFERROR(Y95/H95,"0")+IFERROR(Y96/H96,"0")</f>
        <v>50</v>
      </c>
      <c r="Z97" s="551">
        <f>IFERROR(IF(Z93="",0,Z93),"0")+IFERROR(IF(Z94="",0,Z94),"0")+IFERROR(IF(Z95="",0,Z95),"0")+IFERROR(IF(Z96="",0,Z96),"0")</f>
        <v>0.94900000000000007</v>
      </c>
      <c r="AA97" s="552"/>
      <c r="AB97" s="552"/>
      <c r="AC97" s="552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67"/>
      <c r="P98" s="553" t="s">
        <v>70</v>
      </c>
      <c r="Q98" s="554"/>
      <c r="R98" s="554"/>
      <c r="S98" s="554"/>
      <c r="T98" s="554"/>
      <c r="U98" s="554"/>
      <c r="V98" s="555"/>
      <c r="W98" s="37" t="s">
        <v>68</v>
      </c>
      <c r="X98" s="551">
        <f>IFERROR(SUM(X93:X96),"0")</f>
        <v>400</v>
      </c>
      <c r="Y98" s="551">
        <f>IFERROR(SUM(Y93:Y96),"0")</f>
        <v>405</v>
      </c>
      <c r="Z98" s="37"/>
      <c r="AA98" s="552"/>
      <c r="AB98" s="552"/>
      <c r="AC98" s="552"/>
    </row>
    <row r="99" spans="1:68" ht="16.5" hidden="1" customHeight="1" x14ac:dyDescent="0.25">
      <c r="A99" s="562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44"/>
      <c r="AB99" s="544"/>
      <c r="AC99" s="544"/>
    </row>
    <row r="100" spans="1:68" ht="14.25" hidden="1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45"/>
      <c r="AB100" s="545"/>
      <c r="AC100" s="545"/>
    </row>
    <row r="101" spans="1:68" ht="27" hidden="1" customHeight="1" x14ac:dyDescent="0.25">
      <c r="A101" s="54" t="s">
        <v>192</v>
      </c>
      <c r="B101" s="54" t="s">
        <v>193</v>
      </c>
      <c r="C101" s="31">
        <v>4301011514</v>
      </c>
      <c r="D101" s="558">
        <v>4680115882133</v>
      </c>
      <c r="E101" s="559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4"/>
      <c r="R101" s="564"/>
      <c r="S101" s="564"/>
      <c r="T101" s="565"/>
      <c r="U101" s="34"/>
      <c r="V101" s="34"/>
      <c r="W101" s="35" t="s">
        <v>68</v>
      </c>
      <c r="X101" s="549">
        <v>0</v>
      </c>
      <c r="Y101" s="550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8">
        <v>4680115880269</v>
      </c>
      <c r="E102" s="559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4"/>
      <c r="R102" s="564"/>
      <c r="S102" s="564"/>
      <c r="T102" s="565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58">
        <v>4680115880429</v>
      </c>
      <c r="E103" s="559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3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4"/>
      <c r="R103" s="564"/>
      <c r="S103" s="564"/>
      <c r="T103" s="565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8">
        <v>4680115881457</v>
      </c>
      <c r="E104" s="559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4"/>
      <c r="R104" s="564"/>
      <c r="S104" s="564"/>
      <c r="T104" s="56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66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7"/>
      <c r="P105" s="553" t="s">
        <v>70</v>
      </c>
      <c r="Q105" s="554"/>
      <c r="R105" s="554"/>
      <c r="S105" s="554"/>
      <c r="T105" s="554"/>
      <c r="U105" s="554"/>
      <c r="V105" s="555"/>
      <c r="W105" s="37" t="s">
        <v>71</v>
      </c>
      <c r="X105" s="551">
        <f>IFERROR(X101/H101,"0")+IFERROR(X102/H102,"0")+IFERROR(X103/H103,"0")+IFERROR(X104/H104,"0")</f>
        <v>0</v>
      </c>
      <c r="Y105" s="551">
        <f>IFERROR(Y101/H101,"0")+IFERROR(Y102/H102,"0")+IFERROR(Y103/H103,"0")+IFERROR(Y104/H104,"0")</f>
        <v>0</v>
      </c>
      <c r="Z105" s="551">
        <f>IFERROR(IF(Z101="",0,Z101),"0")+IFERROR(IF(Z102="",0,Z102),"0")+IFERROR(IF(Z103="",0,Z103),"0")+IFERROR(IF(Z104="",0,Z104),"0")</f>
        <v>0</v>
      </c>
      <c r="AA105" s="552"/>
      <c r="AB105" s="552"/>
      <c r="AC105" s="552"/>
    </row>
    <row r="106" spans="1:68" hidden="1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67"/>
      <c r="P106" s="553" t="s">
        <v>70</v>
      </c>
      <c r="Q106" s="554"/>
      <c r="R106" s="554"/>
      <c r="S106" s="554"/>
      <c r="T106" s="554"/>
      <c r="U106" s="554"/>
      <c r="V106" s="555"/>
      <c r="W106" s="37" t="s">
        <v>68</v>
      </c>
      <c r="X106" s="551">
        <f>IFERROR(SUM(X101:X104),"0")</f>
        <v>0</v>
      </c>
      <c r="Y106" s="551">
        <f>IFERROR(SUM(Y101:Y104),"0")</f>
        <v>0</v>
      </c>
      <c r="Z106" s="37"/>
      <c r="AA106" s="552"/>
      <c r="AB106" s="552"/>
      <c r="AC106" s="552"/>
    </row>
    <row r="107" spans="1:68" ht="14.25" hidden="1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45"/>
      <c r="AB107" s="545"/>
      <c r="AC107" s="545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8">
        <v>4680115881488</v>
      </c>
      <c r="E108" s="559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7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4"/>
      <c r="R108" s="564"/>
      <c r="S108" s="564"/>
      <c r="T108" s="565"/>
      <c r="U108" s="34"/>
      <c r="V108" s="34"/>
      <c r="W108" s="35" t="s">
        <v>68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8">
        <v>4680115882775</v>
      </c>
      <c r="E109" s="559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8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4"/>
      <c r="R109" s="564"/>
      <c r="S109" s="564"/>
      <c r="T109" s="565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8">
        <v>4680115880658</v>
      </c>
      <c r="E110" s="559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4"/>
      <c r="R110" s="564"/>
      <c r="S110" s="564"/>
      <c r="T110" s="565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6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7"/>
      <c r="P111" s="553" t="s">
        <v>70</v>
      </c>
      <c r="Q111" s="554"/>
      <c r="R111" s="554"/>
      <c r="S111" s="554"/>
      <c r="T111" s="554"/>
      <c r="U111" s="554"/>
      <c r="V111" s="555"/>
      <c r="W111" s="37" t="s">
        <v>71</v>
      </c>
      <c r="X111" s="551">
        <f>IFERROR(X108/H108,"0")+IFERROR(X109/H109,"0")+IFERROR(X110/H110,"0")</f>
        <v>0</v>
      </c>
      <c r="Y111" s="551">
        <f>IFERROR(Y108/H108,"0")+IFERROR(Y109/H109,"0")+IFERROR(Y110/H110,"0")</f>
        <v>0</v>
      </c>
      <c r="Z111" s="551">
        <f>IFERROR(IF(Z108="",0,Z108),"0")+IFERROR(IF(Z109="",0,Z109),"0")+IFERROR(IF(Z110="",0,Z110),"0")</f>
        <v>0</v>
      </c>
      <c r="AA111" s="552"/>
      <c r="AB111" s="552"/>
      <c r="AC111" s="552"/>
    </row>
    <row r="112" spans="1:68" hidden="1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67"/>
      <c r="P112" s="553" t="s">
        <v>70</v>
      </c>
      <c r="Q112" s="554"/>
      <c r="R112" s="554"/>
      <c r="S112" s="554"/>
      <c r="T112" s="554"/>
      <c r="U112" s="554"/>
      <c r="V112" s="555"/>
      <c r="W112" s="37" t="s">
        <v>68</v>
      </c>
      <c r="X112" s="551">
        <f>IFERROR(SUM(X108:X110),"0")</f>
        <v>0</v>
      </c>
      <c r="Y112" s="551">
        <f>IFERROR(SUM(Y108:Y110),"0")</f>
        <v>0</v>
      </c>
      <c r="Z112" s="37"/>
      <c r="AA112" s="552"/>
      <c r="AB112" s="552"/>
      <c r="AC112" s="552"/>
    </row>
    <row r="113" spans="1:68" ht="14.25" hidden="1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45"/>
      <c r="AB113" s="545"/>
      <c r="AC113" s="545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8">
        <v>4607091385168</v>
      </c>
      <c r="E114" s="559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4"/>
      <c r="R114" s="564"/>
      <c r="S114" s="564"/>
      <c r="T114" s="565"/>
      <c r="U114" s="34"/>
      <c r="V114" s="34"/>
      <c r="W114" s="35" t="s">
        <v>68</v>
      </c>
      <c r="X114" s="549">
        <v>600</v>
      </c>
      <c r="Y114" s="550">
        <f>IFERROR(IF(X114="",0,CEILING((X114/$H114),1)*$H114),"")</f>
        <v>607.5</v>
      </c>
      <c r="Z114" s="36">
        <f>IFERROR(IF(Y114=0,"",ROUNDUP(Y114/H114,0)*0.01898),"")</f>
        <v>1.4235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637.99999999999989</v>
      </c>
      <c r="BN114" s="64">
        <f>IFERROR(Y114*I114/H114,"0")</f>
        <v>645.97500000000002</v>
      </c>
      <c r="BO114" s="64">
        <f>IFERROR(1/J114*(X114/H114),"0")</f>
        <v>1.1574074074074074</v>
      </c>
      <c r="BP114" s="64">
        <f>IFERROR(1/J114*(Y114/H114),"0")</f>
        <v>1.171875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8">
        <v>4607091383256</v>
      </c>
      <c r="E115" s="559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4"/>
      <c r="R115" s="564"/>
      <c r="S115" s="564"/>
      <c r="T115" s="565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4301051721</v>
      </c>
      <c r="D116" s="558">
        <v>4607091385748</v>
      </c>
      <c r="E116" s="559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4"/>
      <c r="R116" s="564"/>
      <c r="S116" s="564"/>
      <c r="T116" s="565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8">
        <v>4680115884533</v>
      </c>
      <c r="E117" s="559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6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4"/>
      <c r="R117" s="564"/>
      <c r="S117" s="564"/>
      <c r="T117" s="565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6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7"/>
      <c r="P118" s="553" t="s">
        <v>70</v>
      </c>
      <c r="Q118" s="554"/>
      <c r="R118" s="554"/>
      <c r="S118" s="554"/>
      <c r="T118" s="554"/>
      <c r="U118" s="554"/>
      <c r="V118" s="555"/>
      <c r="W118" s="37" t="s">
        <v>71</v>
      </c>
      <c r="X118" s="551">
        <f>IFERROR(X114/H114,"0")+IFERROR(X115/H115,"0")+IFERROR(X116/H116,"0")+IFERROR(X117/H117,"0")</f>
        <v>74.074074074074076</v>
      </c>
      <c r="Y118" s="551">
        <f>IFERROR(Y114/H114,"0")+IFERROR(Y115/H115,"0")+IFERROR(Y116/H116,"0")+IFERROR(Y117/H117,"0")</f>
        <v>75</v>
      </c>
      <c r="Z118" s="551">
        <f>IFERROR(IF(Z114="",0,Z114),"0")+IFERROR(IF(Z115="",0,Z115),"0")+IFERROR(IF(Z116="",0,Z116),"0")+IFERROR(IF(Z117="",0,Z117),"0")</f>
        <v>1.4235</v>
      </c>
      <c r="AA118" s="552"/>
      <c r="AB118" s="552"/>
      <c r="AC118" s="552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67"/>
      <c r="P119" s="553" t="s">
        <v>70</v>
      </c>
      <c r="Q119" s="554"/>
      <c r="R119" s="554"/>
      <c r="S119" s="554"/>
      <c r="T119" s="554"/>
      <c r="U119" s="554"/>
      <c r="V119" s="555"/>
      <c r="W119" s="37" t="s">
        <v>68</v>
      </c>
      <c r="X119" s="551">
        <f>IFERROR(SUM(X114:X117),"0")</f>
        <v>600</v>
      </c>
      <c r="Y119" s="551">
        <f>IFERROR(SUM(Y114:Y117),"0")</f>
        <v>607.5</v>
      </c>
      <c r="Z119" s="37"/>
      <c r="AA119" s="552"/>
      <c r="AB119" s="552"/>
      <c r="AC119" s="552"/>
    </row>
    <row r="120" spans="1:68" ht="14.25" hidden="1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45"/>
      <c r="AB120" s="545"/>
      <c r="AC120" s="545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58">
        <v>4680115882652</v>
      </c>
      <c r="E121" s="559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6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4"/>
      <c r="R121" s="564"/>
      <c r="S121" s="564"/>
      <c r="T121" s="565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58">
        <v>4680115880238</v>
      </c>
      <c r="E122" s="559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4"/>
      <c r="R122" s="564"/>
      <c r="S122" s="564"/>
      <c r="T122" s="565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6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67"/>
      <c r="P123" s="553" t="s">
        <v>70</v>
      </c>
      <c r="Q123" s="554"/>
      <c r="R123" s="554"/>
      <c r="S123" s="554"/>
      <c r="T123" s="554"/>
      <c r="U123" s="554"/>
      <c r="V123" s="555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hidden="1" x14ac:dyDescent="0.2">
      <c r="A124" s="557"/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67"/>
      <c r="P124" s="553" t="s">
        <v>70</v>
      </c>
      <c r="Q124" s="554"/>
      <c r="R124" s="554"/>
      <c r="S124" s="554"/>
      <c r="T124" s="554"/>
      <c r="U124" s="554"/>
      <c r="V124" s="555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hidden="1" customHeight="1" x14ac:dyDescent="0.25">
      <c r="A125" s="562" t="s">
        <v>224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44"/>
      <c r="AB125" s="544"/>
      <c r="AC125" s="544"/>
    </row>
    <row r="126" spans="1:68" ht="14.25" hidden="1" customHeight="1" x14ac:dyDescent="0.25">
      <c r="A126" s="556" t="s">
        <v>102</v>
      </c>
      <c r="B126" s="557"/>
      <c r="C126" s="557"/>
      <c r="D126" s="557"/>
      <c r="E126" s="557"/>
      <c r="F126" s="557"/>
      <c r="G126" s="557"/>
      <c r="H126" s="557"/>
      <c r="I126" s="557"/>
      <c r="J126" s="557"/>
      <c r="K126" s="557"/>
      <c r="L126" s="557"/>
      <c r="M126" s="557"/>
      <c r="N126" s="557"/>
      <c r="O126" s="557"/>
      <c r="P126" s="557"/>
      <c r="Q126" s="557"/>
      <c r="R126" s="557"/>
      <c r="S126" s="557"/>
      <c r="T126" s="557"/>
      <c r="U126" s="557"/>
      <c r="V126" s="557"/>
      <c r="W126" s="557"/>
      <c r="X126" s="557"/>
      <c r="Y126" s="557"/>
      <c r="Z126" s="557"/>
      <c r="AA126" s="545"/>
      <c r="AB126" s="545"/>
      <c r="AC126" s="545"/>
    </row>
    <row r="127" spans="1:68" ht="27" hidden="1" customHeight="1" x14ac:dyDescent="0.25">
      <c r="A127" s="54" t="s">
        <v>225</v>
      </c>
      <c r="B127" s="54" t="s">
        <v>226</v>
      </c>
      <c r="C127" s="31">
        <v>4301011564</v>
      </c>
      <c r="D127" s="558">
        <v>4680115882577</v>
      </c>
      <c r="E127" s="559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64"/>
      <c r="R127" s="564"/>
      <c r="S127" s="564"/>
      <c r="T127" s="565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4301011562</v>
      </c>
      <c r="D128" s="558">
        <v>4680115882577</v>
      </c>
      <c r="E128" s="559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4"/>
      <c r="R128" s="564"/>
      <c r="S128" s="564"/>
      <c r="T128" s="565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6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67"/>
      <c r="P129" s="553" t="s">
        <v>70</v>
      </c>
      <c r="Q129" s="554"/>
      <c r="R129" s="554"/>
      <c r="S129" s="554"/>
      <c r="T129" s="554"/>
      <c r="U129" s="554"/>
      <c r="V129" s="555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hidden="1" x14ac:dyDescent="0.2">
      <c r="A130" s="557"/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67"/>
      <c r="P130" s="553" t="s">
        <v>70</v>
      </c>
      <c r="Q130" s="554"/>
      <c r="R130" s="554"/>
      <c r="S130" s="554"/>
      <c r="T130" s="554"/>
      <c r="U130" s="554"/>
      <c r="V130" s="555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hidden="1" customHeight="1" x14ac:dyDescent="0.25">
      <c r="A131" s="556" t="s">
        <v>63</v>
      </c>
      <c r="B131" s="557"/>
      <c r="C131" s="557"/>
      <c r="D131" s="557"/>
      <c r="E131" s="557"/>
      <c r="F131" s="557"/>
      <c r="G131" s="557"/>
      <c r="H131" s="557"/>
      <c r="I131" s="557"/>
      <c r="J131" s="557"/>
      <c r="K131" s="557"/>
      <c r="L131" s="557"/>
      <c r="M131" s="557"/>
      <c r="N131" s="557"/>
      <c r="O131" s="557"/>
      <c r="P131" s="557"/>
      <c r="Q131" s="557"/>
      <c r="R131" s="557"/>
      <c r="S131" s="557"/>
      <c r="T131" s="557"/>
      <c r="U131" s="557"/>
      <c r="V131" s="557"/>
      <c r="W131" s="557"/>
      <c r="X131" s="557"/>
      <c r="Y131" s="557"/>
      <c r="Z131" s="557"/>
      <c r="AA131" s="545"/>
      <c r="AB131" s="545"/>
      <c r="AC131" s="545"/>
    </row>
    <row r="132" spans="1:68" ht="27" hidden="1" customHeight="1" x14ac:dyDescent="0.25">
      <c r="A132" s="54" t="s">
        <v>229</v>
      </c>
      <c r="B132" s="54" t="s">
        <v>230</v>
      </c>
      <c r="C132" s="31">
        <v>4301031234</v>
      </c>
      <c r="D132" s="558">
        <v>4680115883444</v>
      </c>
      <c r="E132" s="559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4"/>
      <c r="R132" s="564"/>
      <c r="S132" s="564"/>
      <c r="T132" s="565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4301031235</v>
      </c>
      <c r="D133" s="558">
        <v>4680115883444</v>
      </c>
      <c r="E133" s="559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4"/>
      <c r="R133" s="564"/>
      <c r="S133" s="564"/>
      <c r="T133" s="565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6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67"/>
      <c r="P134" s="553" t="s">
        <v>70</v>
      </c>
      <c r="Q134" s="554"/>
      <c r="R134" s="554"/>
      <c r="S134" s="554"/>
      <c r="T134" s="554"/>
      <c r="U134" s="554"/>
      <c r="V134" s="555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hidden="1" x14ac:dyDescent="0.2">
      <c r="A135" s="557"/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67"/>
      <c r="P135" s="553" t="s">
        <v>70</v>
      </c>
      <c r="Q135" s="554"/>
      <c r="R135" s="554"/>
      <c r="S135" s="554"/>
      <c r="T135" s="554"/>
      <c r="U135" s="554"/>
      <c r="V135" s="555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hidden="1" customHeight="1" x14ac:dyDescent="0.25">
      <c r="A136" s="556" t="s">
        <v>72</v>
      </c>
      <c r="B136" s="557"/>
      <c r="C136" s="557"/>
      <c r="D136" s="557"/>
      <c r="E136" s="557"/>
      <c r="F136" s="557"/>
      <c r="G136" s="557"/>
      <c r="H136" s="557"/>
      <c r="I136" s="557"/>
      <c r="J136" s="557"/>
      <c r="K136" s="557"/>
      <c r="L136" s="557"/>
      <c r="M136" s="557"/>
      <c r="N136" s="557"/>
      <c r="O136" s="557"/>
      <c r="P136" s="557"/>
      <c r="Q136" s="557"/>
      <c r="R136" s="557"/>
      <c r="S136" s="557"/>
      <c r="T136" s="557"/>
      <c r="U136" s="557"/>
      <c r="V136" s="557"/>
      <c r="W136" s="557"/>
      <c r="X136" s="557"/>
      <c r="Y136" s="557"/>
      <c r="Z136" s="557"/>
      <c r="AA136" s="545"/>
      <c r="AB136" s="545"/>
      <c r="AC136" s="545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58">
        <v>4680115882584</v>
      </c>
      <c r="E137" s="559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4"/>
      <c r="R137" s="564"/>
      <c r="S137" s="564"/>
      <c r="T137" s="565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58">
        <v>4680115882584</v>
      </c>
      <c r="E138" s="559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6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4"/>
      <c r="R138" s="564"/>
      <c r="S138" s="564"/>
      <c r="T138" s="565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6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67"/>
      <c r="P139" s="553" t="s">
        <v>70</v>
      </c>
      <c r="Q139" s="554"/>
      <c r="R139" s="554"/>
      <c r="S139" s="554"/>
      <c r="T139" s="554"/>
      <c r="U139" s="554"/>
      <c r="V139" s="555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hidden="1" x14ac:dyDescent="0.2">
      <c r="A140" s="557"/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67"/>
      <c r="P140" s="553" t="s">
        <v>70</v>
      </c>
      <c r="Q140" s="554"/>
      <c r="R140" s="554"/>
      <c r="S140" s="554"/>
      <c r="T140" s="554"/>
      <c r="U140" s="554"/>
      <c r="V140" s="555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hidden="1" customHeight="1" x14ac:dyDescent="0.25">
      <c r="A141" s="562" t="s">
        <v>100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44"/>
      <c r="AB141" s="544"/>
      <c r="AC141" s="544"/>
    </row>
    <row r="142" spans="1:68" ht="14.25" hidden="1" customHeight="1" x14ac:dyDescent="0.25">
      <c r="A142" s="556" t="s">
        <v>102</v>
      </c>
      <c r="B142" s="557"/>
      <c r="C142" s="557"/>
      <c r="D142" s="557"/>
      <c r="E142" s="557"/>
      <c r="F142" s="557"/>
      <c r="G142" s="557"/>
      <c r="H142" s="557"/>
      <c r="I142" s="557"/>
      <c r="J142" s="557"/>
      <c r="K142" s="557"/>
      <c r="L142" s="557"/>
      <c r="M142" s="557"/>
      <c r="N142" s="557"/>
      <c r="O142" s="557"/>
      <c r="P142" s="557"/>
      <c r="Q142" s="557"/>
      <c r="R142" s="557"/>
      <c r="S142" s="557"/>
      <c r="T142" s="557"/>
      <c r="U142" s="557"/>
      <c r="V142" s="557"/>
      <c r="W142" s="557"/>
      <c r="X142" s="557"/>
      <c r="Y142" s="557"/>
      <c r="Z142" s="557"/>
      <c r="AA142" s="545"/>
      <c r="AB142" s="545"/>
      <c r="AC142" s="545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58">
        <v>4607091384604</v>
      </c>
      <c r="E143" s="559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4"/>
      <c r="R143" s="564"/>
      <c r="S143" s="564"/>
      <c r="T143" s="565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239</v>
      </c>
      <c r="B144" s="54" t="s">
        <v>240</v>
      </c>
      <c r="C144" s="31">
        <v>4301012179</v>
      </c>
      <c r="D144" s="558">
        <v>4680115886810</v>
      </c>
      <c r="E144" s="559"/>
      <c r="F144" s="548">
        <v>0.3</v>
      </c>
      <c r="G144" s="32">
        <v>10</v>
      </c>
      <c r="H144" s="548">
        <v>3</v>
      </c>
      <c r="I144" s="548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96" t="s">
        <v>241</v>
      </c>
      <c r="Q144" s="564"/>
      <c r="R144" s="564"/>
      <c r="S144" s="564"/>
      <c r="T144" s="565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6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67"/>
      <c r="P145" s="553" t="s">
        <v>70</v>
      </c>
      <c r="Q145" s="554"/>
      <c r="R145" s="554"/>
      <c r="S145" s="554"/>
      <c r="T145" s="554"/>
      <c r="U145" s="554"/>
      <c r="V145" s="555"/>
      <c r="W145" s="37" t="s">
        <v>71</v>
      </c>
      <c r="X145" s="551">
        <f>IFERROR(X143/H143,"0")+IFERROR(X144/H144,"0")</f>
        <v>0</v>
      </c>
      <c r="Y145" s="551">
        <f>IFERROR(Y143/H143,"0")+IFERROR(Y144/H144,"0")</f>
        <v>0</v>
      </c>
      <c r="Z145" s="551">
        <f>IFERROR(IF(Z143="",0,Z143),"0")+IFERROR(IF(Z144="",0,Z144),"0")</f>
        <v>0</v>
      </c>
      <c r="AA145" s="552"/>
      <c r="AB145" s="552"/>
      <c r="AC145" s="552"/>
    </row>
    <row r="146" spans="1:68" hidden="1" x14ac:dyDescent="0.2">
      <c r="A146" s="557"/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67"/>
      <c r="P146" s="553" t="s">
        <v>70</v>
      </c>
      <c r="Q146" s="554"/>
      <c r="R146" s="554"/>
      <c r="S146" s="554"/>
      <c r="T146" s="554"/>
      <c r="U146" s="554"/>
      <c r="V146" s="555"/>
      <c r="W146" s="37" t="s">
        <v>68</v>
      </c>
      <c r="X146" s="551">
        <f>IFERROR(SUM(X143:X144),"0")</f>
        <v>0</v>
      </c>
      <c r="Y146" s="551">
        <f>IFERROR(SUM(Y143:Y144),"0")</f>
        <v>0</v>
      </c>
      <c r="Z146" s="37"/>
      <c r="AA146" s="552"/>
      <c r="AB146" s="552"/>
      <c r="AC146" s="552"/>
    </row>
    <row r="147" spans="1:68" ht="14.25" hidden="1" customHeight="1" x14ac:dyDescent="0.25">
      <c r="A147" s="556" t="s">
        <v>63</v>
      </c>
      <c r="B147" s="557"/>
      <c r="C147" s="557"/>
      <c r="D147" s="557"/>
      <c r="E147" s="557"/>
      <c r="F147" s="557"/>
      <c r="G147" s="557"/>
      <c r="H147" s="557"/>
      <c r="I147" s="557"/>
      <c r="J147" s="557"/>
      <c r="K147" s="557"/>
      <c r="L147" s="557"/>
      <c r="M147" s="557"/>
      <c r="N147" s="557"/>
      <c r="O147" s="557"/>
      <c r="P147" s="557"/>
      <c r="Q147" s="557"/>
      <c r="R147" s="557"/>
      <c r="S147" s="557"/>
      <c r="T147" s="557"/>
      <c r="U147" s="557"/>
      <c r="V147" s="557"/>
      <c r="W147" s="557"/>
      <c r="X147" s="557"/>
      <c r="Y147" s="557"/>
      <c r="Z147" s="557"/>
      <c r="AA147" s="545"/>
      <c r="AB147" s="545"/>
      <c r="AC147" s="545"/>
    </row>
    <row r="148" spans="1:68" ht="16.5" hidden="1" customHeight="1" x14ac:dyDescent="0.25">
      <c r="A148" s="54" t="s">
        <v>243</v>
      </c>
      <c r="B148" s="54" t="s">
        <v>244</v>
      </c>
      <c r="C148" s="31">
        <v>4301030895</v>
      </c>
      <c r="D148" s="558">
        <v>4607091387667</v>
      </c>
      <c r="E148" s="559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4"/>
      <c r="R148" s="564"/>
      <c r="S148" s="564"/>
      <c r="T148" s="565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246</v>
      </c>
      <c r="B149" s="54" t="s">
        <v>247</v>
      </c>
      <c r="C149" s="31">
        <v>4301030961</v>
      </c>
      <c r="D149" s="558">
        <v>4607091387636</v>
      </c>
      <c r="E149" s="559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4"/>
      <c r="R149" s="564"/>
      <c r="S149" s="564"/>
      <c r="T149" s="565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249</v>
      </c>
      <c r="B150" s="54" t="s">
        <v>250</v>
      </c>
      <c r="C150" s="31">
        <v>4301030963</v>
      </c>
      <c r="D150" s="558">
        <v>4607091382426</v>
      </c>
      <c r="E150" s="559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6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67"/>
      <c r="P151" s="553" t="s">
        <v>70</v>
      </c>
      <c r="Q151" s="554"/>
      <c r="R151" s="554"/>
      <c r="S151" s="554"/>
      <c r="T151" s="554"/>
      <c r="U151" s="554"/>
      <c r="V151" s="555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hidden="1" x14ac:dyDescent="0.2">
      <c r="A152" s="557"/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67"/>
      <c r="P152" s="553" t="s">
        <v>70</v>
      </c>
      <c r="Q152" s="554"/>
      <c r="R152" s="554"/>
      <c r="S152" s="554"/>
      <c r="T152" s="554"/>
      <c r="U152" s="554"/>
      <c r="V152" s="555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hidden="1" customHeight="1" x14ac:dyDescent="0.2">
      <c r="A153" s="597" t="s">
        <v>252</v>
      </c>
      <c r="B153" s="598"/>
      <c r="C153" s="598"/>
      <c r="D153" s="598"/>
      <c r="E153" s="598"/>
      <c r="F153" s="598"/>
      <c r="G153" s="598"/>
      <c r="H153" s="598"/>
      <c r="I153" s="598"/>
      <c r="J153" s="598"/>
      <c r="K153" s="598"/>
      <c r="L153" s="598"/>
      <c r="M153" s="598"/>
      <c r="N153" s="598"/>
      <c r="O153" s="598"/>
      <c r="P153" s="598"/>
      <c r="Q153" s="598"/>
      <c r="R153" s="598"/>
      <c r="S153" s="598"/>
      <c r="T153" s="598"/>
      <c r="U153" s="598"/>
      <c r="V153" s="598"/>
      <c r="W153" s="598"/>
      <c r="X153" s="598"/>
      <c r="Y153" s="598"/>
      <c r="Z153" s="598"/>
      <c r="AA153" s="48"/>
      <c r="AB153" s="48"/>
      <c r="AC153" s="48"/>
    </row>
    <row r="154" spans="1:68" ht="16.5" hidden="1" customHeight="1" x14ac:dyDescent="0.25">
      <c r="A154" s="562" t="s">
        <v>253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44"/>
      <c r="AB154" s="544"/>
      <c r="AC154" s="544"/>
    </row>
    <row r="155" spans="1:68" ht="14.25" hidden="1" customHeight="1" x14ac:dyDescent="0.25">
      <c r="A155" s="556" t="s">
        <v>134</v>
      </c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57"/>
      <c r="P155" s="557"/>
      <c r="Q155" s="557"/>
      <c r="R155" s="557"/>
      <c r="S155" s="557"/>
      <c r="T155" s="557"/>
      <c r="U155" s="557"/>
      <c r="V155" s="557"/>
      <c r="W155" s="557"/>
      <c r="X155" s="557"/>
      <c r="Y155" s="557"/>
      <c r="Z155" s="557"/>
      <c r="AA155" s="545"/>
      <c r="AB155" s="545"/>
      <c r="AC155" s="545"/>
    </row>
    <row r="156" spans="1:68" ht="27" hidden="1" customHeight="1" x14ac:dyDescent="0.25">
      <c r="A156" s="54" t="s">
        <v>254</v>
      </c>
      <c r="B156" s="54" t="s">
        <v>255</v>
      </c>
      <c r="C156" s="31">
        <v>4301020323</v>
      </c>
      <c r="D156" s="558">
        <v>4680115886223</v>
      </c>
      <c r="E156" s="559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4"/>
      <c r="R156" s="564"/>
      <c r="S156" s="564"/>
      <c r="T156" s="565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6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67"/>
      <c r="P157" s="553" t="s">
        <v>70</v>
      </c>
      <c r="Q157" s="554"/>
      <c r="R157" s="554"/>
      <c r="S157" s="554"/>
      <c r="T157" s="554"/>
      <c r="U157" s="554"/>
      <c r="V157" s="555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hidden="1" x14ac:dyDescent="0.2">
      <c r="A158" s="557"/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67"/>
      <c r="P158" s="553" t="s">
        <v>70</v>
      </c>
      <c r="Q158" s="554"/>
      <c r="R158" s="554"/>
      <c r="S158" s="554"/>
      <c r="T158" s="554"/>
      <c r="U158" s="554"/>
      <c r="V158" s="555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hidden="1" customHeight="1" x14ac:dyDescent="0.25">
      <c r="A159" s="556" t="s">
        <v>63</v>
      </c>
      <c r="B159" s="557"/>
      <c r="C159" s="557"/>
      <c r="D159" s="557"/>
      <c r="E159" s="557"/>
      <c r="F159" s="557"/>
      <c r="G159" s="557"/>
      <c r="H159" s="557"/>
      <c r="I159" s="557"/>
      <c r="J159" s="557"/>
      <c r="K159" s="557"/>
      <c r="L159" s="557"/>
      <c r="M159" s="557"/>
      <c r="N159" s="557"/>
      <c r="O159" s="557"/>
      <c r="P159" s="557"/>
      <c r="Q159" s="557"/>
      <c r="R159" s="557"/>
      <c r="S159" s="557"/>
      <c r="T159" s="557"/>
      <c r="U159" s="557"/>
      <c r="V159" s="557"/>
      <c r="W159" s="557"/>
      <c r="X159" s="557"/>
      <c r="Y159" s="557"/>
      <c r="Z159" s="557"/>
      <c r="AA159" s="545"/>
      <c r="AB159" s="545"/>
      <c r="AC159" s="545"/>
    </row>
    <row r="160" spans="1:68" ht="27" hidden="1" customHeight="1" x14ac:dyDescent="0.25">
      <c r="A160" s="54" t="s">
        <v>257</v>
      </c>
      <c r="B160" s="54" t="s">
        <v>258</v>
      </c>
      <c r="C160" s="31">
        <v>4301031191</v>
      </c>
      <c r="D160" s="558">
        <v>4680115880993</v>
      </c>
      <c r="E160" s="559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4"/>
      <c r="R160" s="564"/>
      <c r="S160" s="564"/>
      <c r="T160" s="565"/>
      <c r="U160" s="34"/>
      <c r="V160" s="34"/>
      <c r="W160" s="35" t="s">
        <v>68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4301031204</v>
      </c>
      <c r="D161" s="558">
        <v>4680115881761</v>
      </c>
      <c r="E161" s="559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4"/>
      <c r="R161" s="564"/>
      <c r="S161" s="564"/>
      <c r="T161" s="565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4301031201</v>
      </c>
      <c r="D162" s="558">
        <v>4680115881563</v>
      </c>
      <c r="E162" s="559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4"/>
      <c r="R162" s="564"/>
      <c r="S162" s="564"/>
      <c r="T162" s="565"/>
      <c r="U162" s="34"/>
      <c r="V162" s="34"/>
      <c r="W162" s="35" t="s">
        <v>68</v>
      </c>
      <c r="X162" s="549">
        <v>0</v>
      </c>
      <c r="Y162" s="550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266</v>
      </c>
      <c r="B163" s="54" t="s">
        <v>267</v>
      </c>
      <c r="C163" s="31">
        <v>4301031199</v>
      </c>
      <c r="D163" s="558">
        <v>4680115880986</v>
      </c>
      <c r="E163" s="559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6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4"/>
      <c r="R163" s="564"/>
      <c r="S163" s="564"/>
      <c r="T163" s="565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268</v>
      </c>
      <c r="B164" s="54" t="s">
        <v>269</v>
      </c>
      <c r="C164" s="31">
        <v>4301031205</v>
      </c>
      <c r="D164" s="558">
        <v>4680115881785</v>
      </c>
      <c r="E164" s="559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4"/>
      <c r="R164" s="564"/>
      <c r="S164" s="564"/>
      <c r="T164" s="565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270</v>
      </c>
      <c r="B165" s="54" t="s">
        <v>271</v>
      </c>
      <c r="C165" s="31">
        <v>4301031399</v>
      </c>
      <c r="D165" s="558">
        <v>4680115886537</v>
      </c>
      <c r="E165" s="559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4"/>
      <c r="R165" s="564"/>
      <c r="S165" s="564"/>
      <c r="T165" s="565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273</v>
      </c>
      <c r="B166" s="54" t="s">
        <v>274</v>
      </c>
      <c r="C166" s="31">
        <v>4301031202</v>
      </c>
      <c r="D166" s="558">
        <v>4680115881679</v>
      </c>
      <c r="E166" s="559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4"/>
      <c r="R166" s="564"/>
      <c r="S166" s="564"/>
      <c r="T166" s="565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4301031158</v>
      </c>
      <c r="D167" s="558">
        <v>4680115880191</v>
      </c>
      <c r="E167" s="559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4"/>
      <c r="R167" s="564"/>
      <c r="S167" s="564"/>
      <c r="T167" s="565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4301031245</v>
      </c>
      <c r="D168" s="558">
        <v>4680115883963</v>
      </c>
      <c r="E168" s="559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4"/>
      <c r="R168" s="564"/>
      <c r="S168" s="564"/>
      <c r="T168" s="565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66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67"/>
      <c r="P169" s="553" t="s">
        <v>70</v>
      </c>
      <c r="Q169" s="554"/>
      <c r="R169" s="554"/>
      <c r="S169" s="554"/>
      <c r="T169" s="554"/>
      <c r="U169" s="554"/>
      <c r="V169" s="555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0</v>
      </c>
      <c r="Y169" s="551">
        <f>IFERROR(Y160/H160,"0")+IFERROR(Y161/H161,"0")+IFERROR(Y162/H162,"0")+IFERROR(Y163/H163,"0")+IFERROR(Y164/H164,"0")+IFERROR(Y165/H165,"0")+IFERROR(Y166/H166,"0")+IFERROR(Y167/H167,"0")+IFERROR(Y168/H168,"0")</f>
        <v>0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2"/>
      <c r="AB169" s="552"/>
      <c r="AC169" s="552"/>
    </row>
    <row r="170" spans="1:68" hidden="1" x14ac:dyDescent="0.2">
      <c r="A170" s="557"/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67"/>
      <c r="P170" s="553" t="s">
        <v>70</v>
      </c>
      <c r="Q170" s="554"/>
      <c r="R170" s="554"/>
      <c r="S170" s="554"/>
      <c r="T170" s="554"/>
      <c r="U170" s="554"/>
      <c r="V170" s="555"/>
      <c r="W170" s="37" t="s">
        <v>68</v>
      </c>
      <c r="X170" s="551">
        <f>IFERROR(SUM(X160:X168),"0")</f>
        <v>0</v>
      </c>
      <c r="Y170" s="551">
        <f>IFERROR(SUM(Y160:Y168),"0")</f>
        <v>0</v>
      </c>
      <c r="Z170" s="37"/>
      <c r="AA170" s="552"/>
      <c r="AB170" s="552"/>
      <c r="AC170" s="552"/>
    </row>
    <row r="171" spans="1:68" ht="14.25" hidden="1" customHeight="1" x14ac:dyDescent="0.25">
      <c r="A171" s="556" t="s">
        <v>94</v>
      </c>
      <c r="B171" s="557"/>
      <c r="C171" s="557"/>
      <c r="D171" s="557"/>
      <c r="E171" s="557"/>
      <c r="F171" s="557"/>
      <c r="G171" s="557"/>
      <c r="H171" s="557"/>
      <c r="I171" s="557"/>
      <c r="J171" s="557"/>
      <c r="K171" s="557"/>
      <c r="L171" s="557"/>
      <c r="M171" s="557"/>
      <c r="N171" s="557"/>
      <c r="O171" s="557"/>
      <c r="P171" s="557"/>
      <c r="Q171" s="557"/>
      <c r="R171" s="557"/>
      <c r="S171" s="557"/>
      <c r="T171" s="557"/>
      <c r="U171" s="557"/>
      <c r="V171" s="557"/>
      <c r="W171" s="557"/>
      <c r="X171" s="557"/>
      <c r="Y171" s="557"/>
      <c r="Z171" s="557"/>
      <c r="AA171" s="545"/>
      <c r="AB171" s="545"/>
      <c r="AC171" s="545"/>
    </row>
    <row r="172" spans="1:68" ht="27" hidden="1" customHeight="1" x14ac:dyDescent="0.25">
      <c r="A172" s="54" t="s">
        <v>280</v>
      </c>
      <c r="B172" s="54" t="s">
        <v>281</v>
      </c>
      <c r="C172" s="31">
        <v>4301032053</v>
      </c>
      <c r="D172" s="558">
        <v>4680115886780</v>
      </c>
      <c r="E172" s="559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4"/>
      <c r="R172" s="564"/>
      <c r="S172" s="564"/>
      <c r="T172" s="565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4301032051</v>
      </c>
      <c r="D173" s="558">
        <v>4680115886742</v>
      </c>
      <c r="E173" s="559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2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4"/>
      <c r="R173" s="564"/>
      <c r="S173" s="564"/>
      <c r="T173" s="565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4301032052</v>
      </c>
      <c r="D174" s="558">
        <v>4680115886766</v>
      </c>
      <c r="E174" s="559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6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6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67"/>
      <c r="P175" s="553" t="s">
        <v>70</v>
      </c>
      <c r="Q175" s="554"/>
      <c r="R175" s="554"/>
      <c r="S175" s="554"/>
      <c r="T175" s="554"/>
      <c r="U175" s="554"/>
      <c r="V175" s="555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hidden="1" x14ac:dyDescent="0.2">
      <c r="A176" s="557"/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67"/>
      <c r="P176" s="553" t="s">
        <v>70</v>
      </c>
      <c r="Q176" s="554"/>
      <c r="R176" s="554"/>
      <c r="S176" s="554"/>
      <c r="T176" s="554"/>
      <c r="U176" s="554"/>
      <c r="V176" s="555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hidden="1" customHeight="1" x14ac:dyDescent="0.25">
      <c r="A177" s="556" t="s">
        <v>290</v>
      </c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57"/>
      <c r="P177" s="557"/>
      <c r="Q177" s="557"/>
      <c r="R177" s="557"/>
      <c r="S177" s="557"/>
      <c r="T177" s="557"/>
      <c r="U177" s="557"/>
      <c r="V177" s="557"/>
      <c r="W177" s="557"/>
      <c r="X177" s="557"/>
      <c r="Y177" s="557"/>
      <c r="Z177" s="557"/>
      <c r="AA177" s="545"/>
      <c r="AB177" s="545"/>
      <c r="AC177" s="545"/>
    </row>
    <row r="178" spans="1:68" ht="27" hidden="1" customHeight="1" x14ac:dyDescent="0.25">
      <c r="A178" s="54" t="s">
        <v>291</v>
      </c>
      <c r="B178" s="54" t="s">
        <v>292</v>
      </c>
      <c r="C178" s="31">
        <v>4301170013</v>
      </c>
      <c r="D178" s="558">
        <v>4680115886797</v>
      </c>
      <c r="E178" s="559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0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4"/>
      <c r="R178" s="564"/>
      <c r="S178" s="564"/>
      <c r="T178" s="565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6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67"/>
      <c r="P179" s="553" t="s">
        <v>70</v>
      </c>
      <c r="Q179" s="554"/>
      <c r="R179" s="554"/>
      <c r="S179" s="554"/>
      <c r="T179" s="554"/>
      <c r="U179" s="554"/>
      <c r="V179" s="555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hidden="1" x14ac:dyDescent="0.2">
      <c r="A180" s="557"/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67"/>
      <c r="P180" s="553" t="s">
        <v>70</v>
      </c>
      <c r="Q180" s="554"/>
      <c r="R180" s="554"/>
      <c r="S180" s="554"/>
      <c r="T180" s="554"/>
      <c r="U180" s="554"/>
      <c r="V180" s="555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hidden="1" customHeight="1" x14ac:dyDescent="0.25">
      <c r="A181" s="562" t="s">
        <v>293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44"/>
      <c r="AB181" s="544"/>
      <c r="AC181" s="544"/>
    </row>
    <row r="182" spans="1:68" ht="14.25" hidden="1" customHeight="1" x14ac:dyDescent="0.25">
      <c r="A182" s="556" t="s">
        <v>102</v>
      </c>
      <c r="B182" s="557"/>
      <c r="C182" s="557"/>
      <c r="D182" s="557"/>
      <c r="E182" s="557"/>
      <c r="F182" s="557"/>
      <c r="G182" s="557"/>
      <c r="H182" s="557"/>
      <c r="I182" s="557"/>
      <c r="J182" s="557"/>
      <c r="K182" s="557"/>
      <c r="L182" s="557"/>
      <c r="M182" s="557"/>
      <c r="N182" s="557"/>
      <c r="O182" s="557"/>
      <c r="P182" s="557"/>
      <c r="Q182" s="557"/>
      <c r="R182" s="557"/>
      <c r="S182" s="557"/>
      <c r="T182" s="557"/>
      <c r="U182" s="557"/>
      <c r="V182" s="557"/>
      <c r="W182" s="557"/>
      <c r="X182" s="557"/>
      <c r="Y182" s="557"/>
      <c r="Z182" s="557"/>
      <c r="AA182" s="545"/>
      <c r="AB182" s="545"/>
      <c r="AC182" s="545"/>
    </row>
    <row r="183" spans="1:68" ht="16.5" hidden="1" customHeight="1" x14ac:dyDescent="0.25">
      <c r="A183" s="54" t="s">
        <v>294</v>
      </c>
      <c r="B183" s="54" t="s">
        <v>295</v>
      </c>
      <c r="C183" s="31">
        <v>4301011450</v>
      </c>
      <c r="D183" s="558">
        <v>4680115881402</v>
      </c>
      <c r="E183" s="559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4"/>
      <c r="R183" s="564"/>
      <c r="S183" s="564"/>
      <c r="T183" s="565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4301011768</v>
      </c>
      <c r="D184" s="558">
        <v>4680115881396</v>
      </c>
      <c r="E184" s="559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4"/>
      <c r="R184" s="564"/>
      <c r="S184" s="564"/>
      <c r="T184" s="565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6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67"/>
      <c r="P185" s="553" t="s">
        <v>70</v>
      </c>
      <c r="Q185" s="554"/>
      <c r="R185" s="554"/>
      <c r="S185" s="554"/>
      <c r="T185" s="554"/>
      <c r="U185" s="554"/>
      <c r="V185" s="555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hidden="1" x14ac:dyDescent="0.2">
      <c r="A186" s="557"/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67"/>
      <c r="P186" s="553" t="s">
        <v>70</v>
      </c>
      <c r="Q186" s="554"/>
      <c r="R186" s="554"/>
      <c r="S186" s="554"/>
      <c r="T186" s="554"/>
      <c r="U186" s="554"/>
      <c r="V186" s="555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hidden="1" customHeight="1" x14ac:dyDescent="0.25">
      <c r="A187" s="556" t="s">
        <v>134</v>
      </c>
      <c r="B187" s="557"/>
      <c r="C187" s="557"/>
      <c r="D187" s="557"/>
      <c r="E187" s="557"/>
      <c r="F187" s="557"/>
      <c r="G187" s="557"/>
      <c r="H187" s="557"/>
      <c r="I187" s="557"/>
      <c r="J187" s="557"/>
      <c r="K187" s="557"/>
      <c r="L187" s="557"/>
      <c r="M187" s="557"/>
      <c r="N187" s="557"/>
      <c r="O187" s="557"/>
      <c r="P187" s="557"/>
      <c r="Q187" s="557"/>
      <c r="R187" s="557"/>
      <c r="S187" s="557"/>
      <c r="T187" s="557"/>
      <c r="U187" s="557"/>
      <c r="V187" s="557"/>
      <c r="W187" s="557"/>
      <c r="X187" s="557"/>
      <c r="Y187" s="557"/>
      <c r="Z187" s="557"/>
      <c r="AA187" s="545"/>
      <c r="AB187" s="545"/>
      <c r="AC187" s="545"/>
    </row>
    <row r="188" spans="1:68" ht="16.5" hidden="1" customHeight="1" x14ac:dyDescent="0.25">
      <c r="A188" s="54" t="s">
        <v>299</v>
      </c>
      <c r="B188" s="54" t="s">
        <v>300</v>
      </c>
      <c r="C188" s="31">
        <v>4301020262</v>
      </c>
      <c r="D188" s="558">
        <v>4680115882935</v>
      </c>
      <c r="E188" s="559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4"/>
      <c r="R188" s="564"/>
      <c r="S188" s="564"/>
      <c r="T188" s="565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302</v>
      </c>
      <c r="B189" s="54" t="s">
        <v>303</v>
      </c>
      <c r="C189" s="31">
        <v>4301020220</v>
      </c>
      <c r="D189" s="558">
        <v>4680115880764</v>
      </c>
      <c r="E189" s="559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4"/>
      <c r="R189" s="564"/>
      <c r="S189" s="564"/>
      <c r="T189" s="565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6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67"/>
      <c r="P190" s="553" t="s">
        <v>70</v>
      </c>
      <c r="Q190" s="554"/>
      <c r="R190" s="554"/>
      <c r="S190" s="554"/>
      <c r="T190" s="554"/>
      <c r="U190" s="554"/>
      <c r="V190" s="555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hidden="1" x14ac:dyDescent="0.2">
      <c r="A191" s="557"/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67"/>
      <c r="P191" s="553" t="s">
        <v>70</v>
      </c>
      <c r="Q191" s="554"/>
      <c r="R191" s="554"/>
      <c r="S191" s="554"/>
      <c r="T191" s="554"/>
      <c r="U191" s="554"/>
      <c r="V191" s="555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hidden="1" customHeight="1" x14ac:dyDescent="0.25">
      <c r="A192" s="556" t="s">
        <v>63</v>
      </c>
      <c r="B192" s="557"/>
      <c r="C192" s="557"/>
      <c r="D192" s="557"/>
      <c r="E192" s="557"/>
      <c r="F192" s="557"/>
      <c r="G192" s="557"/>
      <c r="H192" s="557"/>
      <c r="I192" s="557"/>
      <c r="J192" s="557"/>
      <c r="K192" s="557"/>
      <c r="L192" s="557"/>
      <c r="M192" s="557"/>
      <c r="N192" s="557"/>
      <c r="O192" s="557"/>
      <c r="P192" s="557"/>
      <c r="Q192" s="557"/>
      <c r="R192" s="557"/>
      <c r="S192" s="557"/>
      <c r="T192" s="557"/>
      <c r="U192" s="557"/>
      <c r="V192" s="557"/>
      <c r="W192" s="557"/>
      <c r="X192" s="557"/>
      <c r="Y192" s="557"/>
      <c r="Z192" s="557"/>
      <c r="AA192" s="545"/>
      <c r="AB192" s="545"/>
      <c r="AC192" s="545"/>
    </row>
    <row r="193" spans="1:68" ht="27" hidden="1" customHeight="1" x14ac:dyDescent="0.25">
      <c r="A193" s="54" t="s">
        <v>304</v>
      </c>
      <c r="B193" s="54" t="s">
        <v>305</v>
      </c>
      <c r="C193" s="31">
        <v>4301031224</v>
      </c>
      <c r="D193" s="558">
        <v>4680115882683</v>
      </c>
      <c r="E193" s="559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4"/>
      <c r="R193" s="564"/>
      <c r="S193" s="564"/>
      <c r="T193" s="565"/>
      <c r="U193" s="34"/>
      <c r="V193" s="34"/>
      <c r="W193" s="35" t="s">
        <v>68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4301031230</v>
      </c>
      <c r="D194" s="558">
        <v>4680115882690</v>
      </c>
      <c r="E194" s="559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4"/>
      <c r="R194" s="564"/>
      <c r="S194" s="564"/>
      <c r="T194" s="565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4301031220</v>
      </c>
      <c r="D195" s="558">
        <v>4680115882669</v>
      </c>
      <c r="E195" s="559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4301031221</v>
      </c>
      <c r="D196" s="558">
        <v>4680115882676</v>
      </c>
      <c r="E196" s="559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316</v>
      </c>
      <c r="B197" s="54" t="s">
        <v>317</v>
      </c>
      <c r="C197" s="31">
        <v>4301031223</v>
      </c>
      <c r="D197" s="558">
        <v>4680115884014</v>
      </c>
      <c r="E197" s="559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4"/>
      <c r="R197" s="564"/>
      <c r="S197" s="564"/>
      <c r="T197" s="565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4301031222</v>
      </c>
      <c r="D198" s="558">
        <v>4680115884007</v>
      </c>
      <c r="E198" s="559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4"/>
      <c r="R198" s="564"/>
      <c r="S198" s="564"/>
      <c r="T198" s="565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320</v>
      </c>
      <c r="B199" s="54" t="s">
        <v>321</v>
      </c>
      <c r="C199" s="31">
        <v>4301031229</v>
      </c>
      <c r="D199" s="558">
        <v>4680115884038</v>
      </c>
      <c r="E199" s="559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4301031225</v>
      </c>
      <c r="D200" s="558">
        <v>4680115884021</v>
      </c>
      <c r="E200" s="559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68</v>
      </c>
      <c r="X200" s="549">
        <v>0</v>
      </c>
      <c r="Y200" s="550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hidden="1" x14ac:dyDescent="0.2">
      <c r="A201" s="566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67"/>
      <c r="P201" s="553" t="s">
        <v>70</v>
      </c>
      <c r="Q201" s="554"/>
      <c r="R201" s="554"/>
      <c r="S201" s="554"/>
      <c r="T201" s="554"/>
      <c r="U201" s="554"/>
      <c r="V201" s="555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0</v>
      </c>
      <c r="Y201" s="551">
        <f>IFERROR(Y193/H193,"0")+IFERROR(Y194/H194,"0")+IFERROR(Y195/H195,"0")+IFERROR(Y196/H196,"0")+IFERROR(Y197/H197,"0")+IFERROR(Y198/H198,"0")+IFERROR(Y199/H199,"0")+IFERROR(Y200/H200,"0")</f>
        <v>0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2"/>
      <c r="AB201" s="552"/>
      <c r="AC201" s="552"/>
    </row>
    <row r="202" spans="1:68" hidden="1" x14ac:dyDescent="0.2">
      <c r="A202" s="557"/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67"/>
      <c r="P202" s="553" t="s">
        <v>70</v>
      </c>
      <c r="Q202" s="554"/>
      <c r="R202" s="554"/>
      <c r="S202" s="554"/>
      <c r="T202" s="554"/>
      <c r="U202" s="554"/>
      <c r="V202" s="555"/>
      <c r="W202" s="37" t="s">
        <v>68</v>
      </c>
      <c r="X202" s="551">
        <f>IFERROR(SUM(X193:X200),"0")</f>
        <v>0</v>
      </c>
      <c r="Y202" s="551">
        <f>IFERROR(SUM(Y193:Y200),"0")</f>
        <v>0</v>
      </c>
      <c r="Z202" s="37"/>
      <c r="AA202" s="552"/>
      <c r="AB202" s="552"/>
      <c r="AC202" s="552"/>
    </row>
    <row r="203" spans="1:68" ht="14.25" hidden="1" customHeight="1" x14ac:dyDescent="0.25">
      <c r="A203" s="556" t="s">
        <v>72</v>
      </c>
      <c r="B203" s="557"/>
      <c r="C203" s="557"/>
      <c r="D203" s="557"/>
      <c r="E203" s="557"/>
      <c r="F203" s="557"/>
      <c r="G203" s="557"/>
      <c r="H203" s="557"/>
      <c r="I203" s="557"/>
      <c r="J203" s="557"/>
      <c r="K203" s="557"/>
      <c r="L203" s="557"/>
      <c r="M203" s="557"/>
      <c r="N203" s="557"/>
      <c r="O203" s="557"/>
      <c r="P203" s="557"/>
      <c r="Q203" s="557"/>
      <c r="R203" s="557"/>
      <c r="S203" s="557"/>
      <c r="T203" s="557"/>
      <c r="U203" s="557"/>
      <c r="V203" s="557"/>
      <c r="W203" s="557"/>
      <c r="X203" s="557"/>
      <c r="Y203" s="557"/>
      <c r="Z203" s="557"/>
      <c r="AA203" s="545"/>
      <c r="AB203" s="545"/>
      <c r="AC203" s="545"/>
    </row>
    <row r="204" spans="1:68" ht="27" hidden="1" customHeight="1" x14ac:dyDescent="0.25">
      <c r="A204" s="54" t="s">
        <v>324</v>
      </c>
      <c r="B204" s="54" t="s">
        <v>325</v>
      </c>
      <c r="C204" s="31">
        <v>4301051408</v>
      </c>
      <c r="D204" s="558">
        <v>4680115881594</v>
      </c>
      <c r="E204" s="559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4"/>
      <c r="R204" s="564"/>
      <c r="S204" s="564"/>
      <c r="T204" s="565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327</v>
      </c>
      <c r="B205" s="54" t="s">
        <v>328</v>
      </c>
      <c r="C205" s="31">
        <v>4301051411</v>
      </c>
      <c r="D205" s="558">
        <v>4680115881617</v>
      </c>
      <c r="E205" s="559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4"/>
      <c r="R205" s="564"/>
      <c r="S205" s="564"/>
      <c r="T205" s="565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330</v>
      </c>
      <c r="B206" s="54" t="s">
        <v>331</v>
      </c>
      <c r="C206" s="31">
        <v>4301051656</v>
      </c>
      <c r="D206" s="558">
        <v>4680115880573</v>
      </c>
      <c r="E206" s="559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8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4"/>
      <c r="R206" s="564"/>
      <c r="S206" s="564"/>
      <c r="T206" s="565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4301051407</v>
      </c>
      <c r="D207" s="558">
        <v>4680115882195</v>
      </c>
      <c r="E207" s="559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4"/>
      <c r="R207" s="564"/>
      <c r="S207" s="564"/>
      <c r="T207" s="565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4301051752</v>
      </c>
      <c r="D208" s="558">
        <v>4680115882607</v>
      </c>
      <c r="E208" s="559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4"/>
      <c r="R208" s="564"/>
      <c r="S208" s="564"/>
      <c r="T208" s="565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4301051666</v>
      </c>
      <c r="D209" s="558">
        <v>4680115880092</v>
      </c>
      <c r="E209" s="559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68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340</v>
      </c>
      <c r="B210" s="54" t="s">
        <v>341</v>
      </c>
      <c r="C210" s="31">
        <v>4301051668</v>
      </c>
      <c r="D210" s="558">
        <v>4680115880221</v>
      </c>
      <c r="E210" s="559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4"/>
      <c r="R210" s="564"/>
      <c r="S210" s="564"/>
      <c r="T210" s="565"/>
      <c r="U210" s="34"/>
      <c r="V210" s="34"/>
      <c r="W210" s="35" t="s">
        <v>68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4301051945</v>
      </c>
      <c r="D211" s="558">
        <v>4680115880504</v>
      </c>
      <c r="E211" s="559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1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4"/>
      <c r="R211" s="564"/>
      <c r="S211" s="564"/>
      <c r="T211" s="565"/>
      <c r="U211" s="34"/>
      <c r="V211" s="34"/>
      <c r="W211" s="35" t="s">
        <v>68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345</v>
      </c>
      <c r="B212" s="54" t="s">
        <v>346</v>
      </c>
      <c r="C212" s="31">
        <v>4301051410</v>
      </c>
      <c r="D212" s="558">
        <v>4680115882164</v>
      </c>
      <c r="E212" s="559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68</v>
      </c>
      <c r="X212" s="549">
        <v>0</v>
      </c>
      <c r="Y212" s="550">
        <f t="shared" si="21"/>
        <v>0</v>
      </c>
      <c r="Z212" s="36" t="str">
        <f t="shared" si="26"/>
        <v/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hidden="1" x14ac:dyDescent="0.2">
      <c r="A213" s="566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67"/>
      <c r="P213" s="553" t="s">
        <v>70</v>
      </c>
      <c r="Q213" s="554"/>
      <c r="R213" s="554"/>
      <c r="S213" s="554"/>
      <c r="T213" s="554"/>
      <c r="U213" s="554"/>
      <c r="V213" s="555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0</v>
      </c>
      <c r="Y213" s="551">
        <f>IFERROR(Y204/H204,"0")+IFERROR(Y205/H205,"0")+IFERROR(Y206/H206,"0")+IFERROR(Y207/H207,"0")+IFERROR(Y208/H208,"0")+IFERROR(Y209/H209,"0")+IFERROR(Y210/H210,"0")+IFERROR(Y211/H211,"0")+IFERROR(Y212/H212,"0")</f>
        <v>0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2"/>
      <c r="AB213" s="552"/>
      <c r="AC213" s="552"/>
    </row>
    <row r="214" spans="1:68" hidden="1" x14ac:dyDescent="0.2">
      <c r="A214" s="557"/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67"/>
      <c r="P214" s="553" t="s">
        <v>70</v>
      </c>
      <c r="Q214" s="554"/>
      <c r="R214" s="554"/>
      <c r="S214" s="554"/>
      <c r="T214" s="554"/>
      <c r="U214" s="554"/>
      <c r="V214" s="555"/>
      <c r="W214" s="37" t="s">
        <v>68</v>
      </c>
      <c r="X214" s="551">
        <f>IFERROR(SUM(X204:X212),"0")</f>
        <v>0</v>
      </c>
      <c r="Y214" s="551">
        <f>IFERROR(SUM(Y204:Y212),"0")</f>
        <v>0</v>
      </c>
      <c r="Z214" s="37"/>
      <c r="AA214" s="552"/>
      <c r="AB214" s="552"/>
      <c r="AC214" s="552"/>
    </row>
    <row r="215" spans="1:68" ht="14.25" hidden="1" customHeight="1" x14ac:dyDescent="0.25">
      <c r="A215" s="556" t="s">
        <v>164</v>
      </c>
      <c r="B215" s="557"/>
      <c r="C215" s="557"/>
      <c r="D215" s="557"/>
      <c r="E215" s="557"/>
      <c r="F215" s="557"/>
      <c r="G215" s="557"/>
      <c r="H215" s="557"/>
      <c r="I215" s="557"/>
      <c r="J215" s="557"/>
      <c r="K215" s="557"/>
      <c r="L215" s="557"/>
      <c r="M215" s="557"/>
      <c r="N215" s="557"/>
      <c r="O215" s="557"/>
      <c r="P215" s="557"/>
      <c r="Q215" s="557"/>
      <c r="R215" s="557"/>
      <c r="S215" s="557"/>
      <c r="T215" s="557"/>
      <c r="U215" s="557"/>
      <c r="V215" s="557"/>
      <c r="W215" s="557"/>
      <c r="X215" s="557"/>
      <c r="Y215" s="557"/>
      <c r="Z215" s="557"/>
      <c r="AA215" s="545"/>
      <c r="AB215" s="545"/>
      <c r="AC215" s="545"/>
    </row>
    <row r="216" spans="1:68" ht="27" hidden="1" customHeight="1" x14ac:dyDescent="0.25">
      <c r="A216" s="54" t="s">
        <v>347</v>
      </c>
      <c r="B216" s="54" t="s">
        <v>348</v>
      </c>
      <c r="C216" s="31">
        <v>4301060463</v>
      </c>
      <c r="D216" s="558">
        <v>4680115880818</v>
      </c>
      <c r="E216" s="559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4"/>
      <c r="R216" s="564"/>
      <c r="S216" s="564"/>
      <c r="T216" s="565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350</v>
      </c>
      <c r="B217" s="54" t="s">
        <v>351</v>
      </c>
      <c r="C217" s="31">
        <v>4301060389</v>
      </c>
      <c r="D217" s="558">
        <v>4680115880801</v>
      </c>
      <c r="E217" s="559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4"/>
      <c r="R217" s="564"/>
      <c r="S217" s="564"/>
      <c r="T217" s="565"/>
      <c r="U217" s="34"/>
      <c r="V217" s="34"/>
      <c r="W217" s="35" t="s">
        <v>68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66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67"/>
      <c r="P218" s="553" t="s">
        <v>70</v>
      </c>
      <c r="Q218" s="554"/>
      <c r="R218" s="554"/>
      <c r="S218" s="554"/>
      <c r="T218" s="554"/>
      <c r="U218" s="554"/>
      <c r="V218" s="555"/>
      <c r="W218" s="37" t="s">
        <v>71</v>
      </c>
      <c r="X218" s="551">
        <f>IFERROR(X216/H216,"0")+IFERROR(X217/H217,"0")</f>
        <v>0</v>
      </c>
      <c r="Y218" s="551">
        <f>IFERROR(Y216/H216,"0")+IFERROR(Y217/H217,"0")</f>
        <v>0</v>
      </c>
      <c r="Z218" s="551">
        <f>IFERROR(IF(Z216="",0,Z216),"0")+IFERROR(IF(Z217="",0,Z217),"0")</f>
        <v>0</v>
      </c>
      <c r="AA218" s="552"/>
      <c r="AB218" s="552"/>
      <c r="AC218" s="552"/>
    </row>
    <row r="219" spans="1:68" hidden="1" x14ac:dyDescent="0.2">
      <c r="A219" s="557"/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67"/>
      <c r="P219" s="553" t="s">
        <v>70</v>
      </c>
      <c r="Q219" s="554"/>
      <c r="R219" s="554"/>
      <c r="S219" s="554"/>
      <c r="T219" s="554"/>
      <c r="U219" s="554"/>
      <c r="V219" s="555"/>
      <c r="W219" s="37" t="s">
        <v>68</v>
      </c>
      <c r="X219" s="551">
        <f>IFERROR(SUM(X216:X217),"0")</f>
        <v>0</v>
      </c>
      <c r="Y219" s="551">
        <f>IFERROR(SUM(Y216:Y217),"0")</f>
        <v>0</v>
      </c>
      <c r="Z219" s="37"/>
      <c r="AA219" s="552"/>
      <c r="AB219" s="552"/>
      <c r="AC219" s="552"/>
    </row>
    <row r="220" spans="1:68" ht="16.5" hidden="1" customHeight="1" x14ac:dyDescent="0.25">
      <c r="A220" s="562" t="s">
        <v>353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44"/>
      <c r="AB220" s="544"/>
      <c r="AC220" s="544"/>
    </row>
    <row r="221" spans="1:68" ht="14.25" hidden="1" customHeight="1" x14ac:dyDescent="0.25">
      <c r="A221" s="556" t="s">
        <v>102</v>
      </c>
      <c r="B221" s="557"/>
      <c r="C221" s="557"/>
      <c r="D221" s="557"/>
      <c r="E221" s="557"/>
      <c r="F221" s="557"/>
      <c r="G221" s="557"/>
      <c r="H221" s="557"/>
      <c r="I221" s="557"/>
      <c r="J221" s="557"/>
      <c r="K221" s="557"/>
      <c r="L221" s="557"/>
      <c r="M221" s="557"/>
      <c r="N221" s="557"/>
      <c r="O221" s="557"/>
      <c r="P221" s="557"/>
      <c r="Q221" s="557"/>
      <c r="R221" s="557"/>
      <c r="S221" s="557"/>
      <c r="T221" s="557"/>
      <c r="U221" s="557"/>
      <c r="V221" s="557"/>
      <c r="W221" s="557"/>
      <c r="X221" s="557"/>
      <c r="Y221" s="557"/>
      <c r="Z221" s="557"/>
      <c r="AA221" s="545"/>
      <c r="AB221" s="545"/>
      <c r="AC221" s="545"/>
    </row>
    <row r="222" spans="1:68" ht="27" hidden="1" customHeight="1" x14ac:dyDescent="0.25">
      <c r="A222" s="54" t="s">
        <v>354</v>
      </c>
      <c r="B222" s="54" t="s">
        <v>355</v>
      </c>
      <c r="C222" s="31">
        <v>4301011826</v>
      </c>
      <c r="D222" s="558">
        <v>4680115884137</v>
      </c>
      <c r="E222" s="559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4"/>
      <c r="R222" s="564"/>
      <c r="S222" s="564"/>
      <c r="T222" s="565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4301011724</v>
      </c>
      <c r="D223" s="558">
        <v>4680115884236</v>
      </c>
      <c r="E223" s="559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4"/>
      <c r="R223" s="564"/>
      <c r="S223" s="564"/>
      <c r="T223" s="565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4301011721</v>
      </c>
      <c r="D224" s="558">
        <v>4680115884175</v>
      </c>
      <c r="E224" s="559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363</v>
      </c>
      <c r="B225" s="54" t="s">
        <v>364</v>
      </c>
      <c r="C225" s="31">
        <v>4301011824</v>
      </c>
      <c r="D225" s="558">
        <v>4680115884144</v>
      </c>
      <c r="E225" s="559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4"/>
      <c r="R225" s="564"/>
      <c r="S225" s="564"/>
      <c r="T225" s="565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365</v>
      </c>
      <c r="C226" s="31">
        <v>4301012196</v>
      </c>
      <c r="D226" s="558">
        <v>4680115884144</v>
      </c>
      <c r="E226" s="559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5" t="s">
        <v>366</v>
      </c>
      <c r="Q226" s="564"/>
      <c r="R226" s="564"/>
      <c r="S226" s="564"/>
      <c r="T226" s="565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4301012149</v>
      </c>
      <c r="D227" s="558">
        <v>4680115886551</v>
      </c>
      <c r="E227" s="559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4"/>
      <c r="R227" s="564"/>
      <c r="S227" s="564"/>
      <c r="T227" s="565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4301011726</v>
      </c>
      <c r="D228" s="558">
        <v>4680115884182</v>
      </c>
      <c r="E228" s="559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4"/>
      <c r="R228" s="564"/>
      <c r="S228" s="564"/>
      <c r="T228" s="565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4301011722</v>
      </c>
      <c r="D229" s="558">
        <v>4680115884205</v>
      </c>
      <c r="E229" s="559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4"/>
      <c r="R229" s="564"/>
      <c r="S229" s="564"/>
      <c r="T229" s="565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372</v>
      </c>
      <c r="B230" s="54" t="s">
        <v>375</v>
      </c>
      <c r="C230" s="31">
        <v>4301012195</v>
      </c>
      <c r="D230" s="558">
        <v>4680115884205</v>
      </c>
      <c r="E230" s="559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04" t="s">
        <v>376</v>
      </c>
      <c r="Q230" s="564"/>
      <c r="R230" s="564"/>
      <c r="S230" s="564"/>
      <c r="T230" s="565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6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7"/>
      <c r="P231" s="553" t="s">
        <v>70</v>
      </c>
      <c r="Q231" s="554"/>
      <c r="R231" s="554"/>
      <c r="S231" s="554"/>
      <c r="T231" s="554"/>
      <c r="U231" s="554"/>
      <c r="V231" s="555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57"/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67"/>
      <c r="P232" s="553" t="s">
        <v>70</v>
      </c>
      <c r="Q232" s="554"/>
      <c r="R232" s="554"/>
      <c r="S232" s="554"/>
      <c r="T232" s="554"/>
      <c r="U232" s="554"/>
      <c r="V232" s="555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56" t="s">
        <v>134</v>
      </c>
      <c r="B233" s="557"/>
      <c r="C233" s="557"/>
      <c r="D233" s="557"/>
      <c r="E233" s="557"/>
      <c r="F233" s="557"/>
      <c r="G233" s="557"/>
      <c r="H233" s="557"/>
      <c r="I233" s="557"/>
      <c r="J233" s="557"/>
      <c r="K233" s="557"/>
      <c r="L233" s="557"/>
      <c r="M233" s="557"/>
      <c r="N233" s="557"/>
      <c r="O233" s="557"/>
      <c r="P233" s="557"/>
      <c r="Q233" s="557"/>
      <c r="R233" s="557"/>
      <c r="S233" s="557"/>
      <c r="T233" s="557"/>
      <c r="U233" s="557"/>
      <c r="V233" s="557"/>
      <c r="W233" s="557"/>
      <c r="X233" s="557"/>
      <c r="Y233" s="557"/>
      <c r="Z233" s="557"/>
      <c r="AA233" s="545"/>
      <c r="AB233" s="545"/>
      <c r="AC233" s="545"/>
    </row>
    <row r="234" spans="1:68" ht="27" hidden="1" customHeight="1" x14ac:dyDescent="0.25">
      <c r="A234" s="54" t="s">
        <v>377</v>
      </c>
      <c r="B234" s="54" t="s">
        <v>378</v>
      </c>
      <c r="C234" s="31">
        <v>4301020377</v>
      </c>
      <c r="D234" s="558">
        <v>4680115885981</v>
      </c>
      <c r="E234" s="559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6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7"/>
      <c r="P235" s="553" t="s">
        <v>70</v>
      </c>
      <c r="Q235" s="554"/>
      <c r="R235" s="554"/>
      <c r="S235" s="554"/>
      <c r="T235" s="554"/>
      <c r="U235" s="554"/>
      <c r="V235" s="555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7"/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67"/>
      <c r="P236" s="553" t="s">
        <v>70</v>
      </c>
      <c r="Q236" s="554"/>
      <c r="R236" s="554"/>
      <c r="S236" s="554"/>
      <c r="T236" s="554"/>
      <c r="U236" s="554"/>
      <c r="V236" s="555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6" t="s">
        <v>380</v>
      </c>
      <c r="B237" s="557"/>
      <c r="C237" s="557"/>
      <c r="D237" s="557"/>
      <c r="E237" s="557"/>
      <c r="F237" s="557"/>
      <c r="G237" s="557"/>
      <c r="H237" s="557"/>
      <c r="I237" s="557"/>
      <c r="J237" s="557"/>
      <c r="K237" s="557"/>
      <c r="L237" s="557"/>
      <c r="M237" s="557"/>
      <c r="N237" s="557"/>
      <c r="O237" s="557"/>
      <c r="P237" s="557"/>
      <c r="Q237" s="557"/>
      <c r="R237" s="557"/>
      <c r="S237" s="557"/>
      <c r="T237" s="557"/>
      <c r="U237" s="557"/>
      <c r="V237" s="557"/>
      <c r="W237" s="557"/>
      <c r="X237" s="557"/>
      <c r="Y237" s="557"/>
      <c r="Z237" s="557"/>
      <c r="AA237" s="545"/>
      <c r="AB237" s="545"/>
      <c r="AC237" s="545"/>
    </row>
    <row r="238" spans="1:68" ht="27" hidden="1" customHeight="1" x14ac:dyDescent="0.25">
      <c r="A238" s="54" t="s">
        <v>381</v>
      </c>
      <c r="B238" s="54" t="s">
        <v>382</v>
      </c>
      <c r="C238" s="31">
        <v>4301040362</v>
      </c>
      <c r="D238" s="558">
        <v>4680115886803</v>
      </c>
      <c r="E238" s="559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2" t="s">
        <v>383</v>
      </c>
      <c r="Q238" s="564"/>
      <c r="R238" s="564"/>
      <c r="S238" s="564"/>
      <c r="T238" s="56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6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7"/>
      <c r="P239" s="553" t="s">
        <v>70</v>
      </c>
      <c r="Q239" s="554"/>
      <c r="R239" s="554"/>
      <c r="S239" s="554"/>
      <c r="T239" s="554"/>
      <c r="U239" s="554"/>
      <c r="V239" s="555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57"/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67"/>
      <c r="P240" s="553" t="s">
        <v>70</v>
      </c>
      <c r="Q240" s="554"/>
      <c r="R240" s="554"/>
      <c r="S240" s="554"/>
      <c r="T240" s="554"/>
      <c r="U240" s="554"/>
      <c r="V240" s="555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56" t="s">
        <v>385</v>
      </c>
      <c r="B241" s="557"/>
      <c r="C241" s="557"/>
      <c r="D241" s="557"/>
      <c r="E241" s="557"/>
      <c r="F241" s="557"/>
      <c r="G241" s="557"/>
      <c r="H241" s="557"/>
      <c r="I241" s="557"/>
      <c r="J241" s="557"/>
      <c r="K241" s="557"/>
      <c r="L241" s="557"/>
      <c r="M241" s="557"/>
      <c r="N241" s="557"/>
      <c r="O241" s="557"/>
      <c r="P241" s="557"/>
      <c r="Q241" s="557"/>
      <c r="R241" s="557"/>
      <c r="S241" s="557"/>
      <c r="T241" s="557"/>
      <c r="U241" s="557"/>
      <c r="V241" s="557"/>
      <c r="W241" s="557"/>
      <c r="X241" s="557"/>
      <c r="Y241" s="557"/>
      <c r="Z241" s="557"/>
      <c r="AA241" s="545"/>
      <c r="AB241" s="545"/>
      <c r="AC241" s="545"/>
    </row>
    <row r="242" spans="1:68" ht="27" hidden="1" customHeight="1" x14ac:dyDescent="0.25">
      <c r="A242" s="54" t="s">
        <v>386</v>
      </c>
      <c r="B242" s="54" t="s">
        <v>387</v>
      </c>
      <c r="C242" s="31">
        <v>4301041004</v>
      </c>
      <c r="D242" s="558">
        <v>4680115886704</v>
      </c>
      <c r="E242" s="559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389</v>
      </c>
      <c r="B243" s="54" t="s">
        <v>390</v>
      </c>
      <c r="C243" s="31">
        <v>4301041008</v>
      </c>
      <c r="D243" s="558">
        <v>4680115886681</v>
      </c>
      <c r="E243" s="559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0" t="s">
        <v>391</v>
      </c>
      <c r="Q243" s="564"/>
      <c r="R243" s="564"/>
      <c r="S243" s="564"/>
      <c r="T243" s="56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392</v>
      </c>
      <c r="B244" s="54" t="s">
        <v>393</v>
      </c>
      <c r="C244" s="31">
        <v>4301041007</v>
      </c>
      <c r="D244" s="558">
        <v>4680115886735</v>
      </c>
      <c r="E244" s="559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58">
        <v>4680115886728</v>
      </c>
      <c r="E245" s="559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1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58">
        <v>4680115886711</v>
      </c>
      <c r="E246" s="559"/>
      <c r="F246" s="548">
        <v>5.5E-2</v>
      </c>
      <c r="G246" s="32">
        <v>18</v>
      </c>
      <c r="H246" s="548">
        <v>0.99</v>
      </c>
      <c r="I246" s="548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5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68</v>
      </c>
      <c r="X246" s="549">
        <v>0</v>
      </c>
      <c r="Y246" s="55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6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7"/>
      <c r="P247" s="553" t="s">
        <v>70</v>
      </c>
      <c r="Q247" s="554"/>
      <c r="R247" s="554"/>
      <c r="S247" s="554"/>
      <c r="T247" s="554"/>
      <c r="U247" s="554"/>
      <c r="V247" s="555"/>
      <c r="W247" s="37" t="s">
        <v>71</v>
      </c>
      <c r="X247" s="551">
        <f>IFERROR(X242/H242,"0")+IFERROR(X243/H243,"0")+IFERROR(X244/H244,"0")+IFERROR(X245/H245,"0")+IFERROR(X246/H246,"0")</f>
        <v>0</v>
      </c>
      <c r="Y247" s="551">
        <f>IFERROR(Y242/H242,"0")+IFERROR(Y243/H243,"0")+IFERROR(Y244/H244,"0")+IFERROR(Y245/H245,"0")+IFERROR(Y246/H246,"0")</f>
        <v>0</v>
      </c>
      <c r="Z247" s="551">
        <f>IFERROR(IF(Z242="",0,Z242),"0")+IFERROR(IF(Z243="",0,Z243),"0")+IFERROR(IF(Z244="",0,Z244),"0")+IFERROR(IF(Z245="",0,Z245),"0")+IFERROR(IF(Z246="",0,Z246),"0")</f>
        <v>0</v>
      </c>
      <c r="AA247" s="552"/>
      <c r="AB247" s="552"/>
      <c r="AC247" s="552"/>
    </row>
    <row r="248" spans="1:68" hidden="1" x14ac:dyDescent="0.2">
      <c r="A248" s="557"/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67"/>
      <c r="P248" s="553" t="s">
        <v>70</v>
      </c>
      <c r="Q248" s="554"/>
      <c r="R248" s="554"/>
      <c r="S248" s="554"/>
      <c r="T248" s="554"/>
      <c r="U248" s="554"/>
      <c r="V248" s="555"/>
      <c r="W248" s="37" t="s">
        <v>68</v>
      </c>
      <c r="X248" s="551">
        <f>IFERROR(SUM(X242:X246),"0")</f>
        <v>0</v>
      </c>
      <c r="Y248" s="551">
        <f>IFERROR(SUM(Y242:Y246),"0")</f>
        <v>0</v>
      </c>
      <c r="Z248" s="37"/>
      <c r="AA248" s="552"/>
      <c r="AB248" s="552"/>
      <c r="AC248" s="552"/>
    </row>
    <row r="249" spans="1:68" ht="16.5" hidden="1" customHeight="1" x14ac:dyDescent="0.25">
      <c r="A249" s="562" t="s">
        <v>398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44"/>
      <c r="AB249" s="544"/>
      <c r="AC249" s="544"/>
    </row>
    <row r="250" spans="1:68" ht="14.25" hidden="1" customHeight="1" x14ac:dyDescent="0.25">
      <c r="A250" s="556" t="s">
        <v>102</v>
      </c>
      <c r="B250" s="557"/>
      <c r="C250" s="557"/>
      <c r="D250" s="557"/>
      <c r="E250" s="557"/>
      <c r="F250" s="557"/>
      <c r="G250" s="557"/>
      <c r="H250" s="557"/>
      <c r="I250" s="557"/>
      <c r="J250" s="557"/>
      <c r="K250" s="557"/>
      <c r="L250" s="557"/>
      <c r="M250" s="557"/>
      <c r="N250" s="557"/>
      <c r="O250" s="557"/>
      <c r="P250" s="557"/>
      <c r="Q250" s="557"/>
      <c r="R250" s="557"/>
      <c r="S250" s="557"/>
      <c r="T250" s="557"/>
      <c r="U250" s="557"/>
      <c r="V250" s="557"/>
      <c r="W250" s="557"/>
      <c r="X250" s="557"/>
      <c r="Y250" s="557"/>
      <c r="Z250" s="557"/>
      <c r="AA250" s="545"/>
      <c r="AB250" s="545"/>
      <c r="AC250" s="545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58">
        <v>4680115885837</v>
      </c>
      <c r="E251" s="559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hidden="1" customHeight="1" x14ac:dyDescent="0.25">
      <c r="A252" s="54" t="s">
        <v>402</v>
      </c>
      <c r="B252" s="54" t="s">
        <v>403</v>
      </c>
      <c r="C252" s="31">
        <v>4301011853</v>
      </c>
      <c r="D252" s="558">
        <v>4680115885851</v>
      </c>
      <c r="E252" s="559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4301011850</v>
      </c>
      <c r="D253" s="558">
        <v>4680115885806</v>
      </c>
      <c r="E253" s="559"/>
      <c r="F253" s="548">
        <v>1.35</v>
      </c>
      <c r="G253" s="32">
        <v>8</v>
      </c>
      <c r="H253" s="548">
        <v>10.8</v>
      </c>
      <c r="I253" s="54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68</v>
      </c>
      <c r="X253" s="549">
        <v>600</v>
      </c>
      <c r="Y253" s="550">
        <f>IFERROR(IF(X253="",0,CEILING((X253/$H253),1)*$H253),"")</f>
        <v>604.80000000000007</v>
      </c>
      <c r="Z253" s="36">
        <f>IFERROR(IF(Y253=0,"",ROUNDUP(Y253/H253,0)*0.01898),"")</f>
        <v>1.06288</v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624.16666666666663</v>
      </c>
      <c r="BN253" s="64">
        <f>IFERROR(Y253*I253/H253,"0")</f>
        <v>629.16000000000008</v>
      </c>
      <c r="BO253" s="64">
        <f>IFERROR(1/J253*(X253/H253),"0")</f>
        <v>0.86805555555555547</v>
      </c>
      <c r="BP253" s="64">
        <f>IFERROR(1/J253*(Y253/H253),"0")</f>
        <v>0.875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58">
        <v>4680115885844</v>
      </c>
      <c r="E254" s="559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4301011851</v>
      </c>
      <c r="D255" s="558">
        <v>4680115885820</v>
      </c>
      <c r="E255" s="559"/>
      <c r="F255" s="548">
        <v>0.4</v>
      </c>
      <c r="G255" s="32">
        <v>10</v>
      </c>
      <c r="H255" s="548">
        <v>4</v>
      </c>
      <c r="I255" s="54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68</v>
      </c>
      <c r="X255" s="549">
        <v>0</v>
      </c>
      <c r="Y255" s="55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6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7"/>
      <c r="P256" s="553" t="s">
        <v>70</v>
      </c>
      <c r="Q256" s="554"/>
      <c r="R256" s="554"/>
      <c r="S256" s="554"/>
      <c r="T256" s="554"/>
      <c r="U256" s="554"/>
      <c r="V256" s="555"/>
      <c r="W256" s="37" t="s">
        <v>71</v>
      </c>
      <c r="X256" s="551">
        <f>IFERROR(X251/H251,"0")+IFERROR(X252/H252,"0")+IFERROR(X253/H253,"0")+IFERROR(X254/H254,"0")+IFERROR(X255/H255,"0")</f>
        <v>55.55555555555555</v>
      </c>
      <c r="Y256" s="551">
        <f>IFERROR(Y251/H251,"0")+IFERROR(Y252/H252,"0")+IFERROR(Y253/H253,"0")+IFERROR(Y254/H254,"0")+IFERROR(Y255/H255,"0")</f>
        <v>56</v>
      </c>
      <c r="Z256" s="551">
        <f>IFERROR(IF(Z251="",0,Z251),"0")+IFERROR(IF(Z252="",0,Z252),"0")+IFERROR(IF(Z253="",0,Z253),"0")+IFERROR(IF(Z254="",0,Z254),"0")+IFERROR(IF(Z255="",0,Z255),"0")</f>
        <v>1.06288</v>
      </c>
      <c r="AA256" s="552"/>
      <c r="AB256" s="552"/>
      <c r="AC256" s="552"/>
    </row>
    <row r="257" spans="1:68" x14ac:dyDescent="0.2">
      <c r="A257" s="557"/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67"/>
      <c r="P257" s="553" t="s">
        <v>70</v>
      </c>
      <c r="Q257" s="554"/>
      <c r="R257" s="554"/>
      <c r="S257" s="554"/>
      <c r="T257" s="554"/>
      <c r="U257" s="554"/>
      <c r="V257" s="555"/>
      <c r="W257" s="37" t="s">
        <v>68</v>
      </c>
      <c r="X257" s="551">
        <f>IFERROR(SUM(X251:X255),"0")</f>
        <v>600</v>
      </c>
      <c r="Y257" s="551">
        <f>IFERROR(SUM(Y251:Y255),"0")</f>
        <v>604.80000000000007</v>
      </c>
      <c r="Z257" s="37"/>
      <c r="AA257" s="552"/>
      <c r="AB257" s="552"/>
      <c r="AC257" s="552"/>
    </row>
    <row r="258" spans="1:68" ht="16.5" hidden="1" customHeight="1" x14ac:dyDescent="0.25">
      <c r="A258" s="562" t="s">
        <v>414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44"/>
      <c r="AB258" s="544"/>
      <c r="AC258" s="544"/>
    </row>
    <row r="259" spans="1:68" ht="14.25" hidden="1" customHeight="1" x14ac:dyDescent="0.25">
      <c r="A259" s="556" t="s">
        <v>102</v>
      </c>
      <c r="B259" s="557"/>
      <c r="C259" s="557"/>
      <c r="D259" s="557"/>
      <c r="E259" s="557"/>
      <c r="F259" s="557"/>
      <c r="G259" s="557"/>
      <c r="H259" s="557"/>
      <c r="I259" s="557"/>
      <c r="J259" s="557"/>
      <c r="K259" s="557"/>
      <c r="L259" s="557"/>
      <c r="M259" s="557"/>
      <c r="N259" s="557"/>
      <c r="O259" s="557"/>
      <c r="P259" s="557"/>
      <c r="Q259" s="557"/>
      <c r="R259" s="557"/>
      <c r="S259" s="557"/>
      <c r="T259" s="557"/>
      <c r="U259" s="557"/>
      <c r="V259" s="557"/>
      <c r="W259" s="557"/>
      <c r="X259" s="557"/>
      <c r="Y259" s="557"/>
      <c r="Z259" s="557"/>
      <c r="AA259" s="545"/>
      <c r="AB259" s="545"/>
      <c r="AC259" s="545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58">
        <v>4607091383423</v>
      </c>
      <c r="E260" s="559"/>
      <c r="F260" s="548">
        <v>1.35</v>
      </c>
      <c r="G260" s="32">
        <v>8</v>
      </c>
      <c r="H260" s="548">
        <v>10.8</v>
      </c>
      <c r="I260" s="548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1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58">
        <v>4680115886957</v>
      </c>
      <c r="E261" s="559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878" t="s">
        <v>419</v>
      </c>
      <c r="Q261" s="564"/>
      <c r="R261" s="564"/>
      <c r="S261" s="564"/>
      <c r="T261" s="56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58">
        <v>4680115885660</v>
      </c>
      <c r="E262" s="559"/>
      <c r="F262" s="548">
        <v>1.35</v>
      </c>
      <c r="G262" s="32">
        <v>8</v>
      </c>
      <c r="H262" s="548">
        <v>10.8</v>
      </c>
      <c r="I262" s="548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4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58">
        <v>4680115886773</v>
      </c>
      <c r="E263" s="559"/>
      <c r="F263" s="548">
        <v>0.9</v>
      </c>
      <c r="G263" s="32">
        <v>10</v>
      </c>
      <c r="H263" s="548">
        <v>9</v>
      </c>
      <c r="I263" s="54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5" t="s">
        <v>426</v>
      </c>
      <c r="Q263" s="564"/>
      <c r="R263" s="564"/>
      <c r="S263" s="564"/>
      <c r="T263" s="565"/>
      <c r="U263" s="34"/>
      <c r="V263" s="34"/>
      <c r="W263" s="35" t="s">
        <v>68</v>
      </c>
      <c r="X263" s="549">
        <v>0</v>
      </c>
      <c r="Y263" s="55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6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7"/>
      <c r="P264" s="553" t="s">
        <v>70</v>
      </c>
      <c r="Q264" s="554"/>
      <c r="R264" s="554"/>
      <c r="S264" s="554"/>
      <c r="T264" s="554"/>
      <c r="U264" s="554"/>
      <c r="V264" s="555"/>
      <c r="W264" s="37" t="s">
        <v>71</v>
      </c>
      <c r="X264" s="551">
        <f>IFERROR(X260/H260,"0")+IFERROR(X261/H261,"0")+IFERROR(X262/H262,"0")+IFERROR(X263/H263,"0")</f>
        <v>0</v>
      </c>
      <c r="Y264" s="551">
        <f>IFERROR(Y260/H260,"0")+IFERROR(Y261/H261,"0")+IFERROR(Y262/H262,"0")+IFERROR(Y263/H263,"0")</f>
        <v>0</v>
      </c>
      <c r="Z264" s="551">
        <f>IFERROR(IF(Z260="",0,Z260),"0")+IFERROR(IF(Z261="",0,Z261),"0")+IFERROR(IF(Z262="",0,Z262),"0")+IFERROR(IF(Z263="",0,Z263),"0")</f>
        <v>0</v>
      </c>
      <c r="AA264" s="552"/>
      <c r="AB264" s="552"/>
      <c r="AC264" s="552"/>
    </row>
    <row r="265" spans="1:68" hidden="1" x14ac:dyDescent="0.2">
      <c r="A265" s="557"/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67"/>
      <c r="P265" s="553" t="s">
        <v>70</v>
      </c>
      <c r="Q265" s="554"/>
      <c r="R265" s="554"/>
      <c r="S265" s="554"/>
      <c r="T265" s="554"/>
      <c r="U265" s="554"/>
      <c r="V265" s="555"/>
      <c r="W265" s="37" t="s">
        <v>68</v>
      </c>
      <c r="X265" s="551">
        <f>IFERROR(SUM(X260:X263),"0")</f>
        <v>0</v>
      </c>
      <c r="Y265" s="551">
        <f>IFERROR(SUM(Y260:Y263),"0")</f>
        <v>0</v>
      </c>
      <c r="Z265" s="37"/>
      <c r="AA265" s="552"/>
      <c r="AB265" s="552"/>
      <c r="AC265" s="552"/>
    </row>
    <row r="266" spans="1:68" ht="16.5" hidden="1" customHeight="1" x14ac:dyDescent="0.25">
      <c r="A266" s="562" t="s">
        <v>428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44"/>
      <c r="AB266" s="544"/>
      <c r="AC266" s="544"/>
    </row>
    <row r="267" spans="1:68" ht="14.25" hidden="1" customHeight="1" x14ac:dyDescent="0.25">
      <c r="A267" s="556" t="s">
        <v>72</v>
      </c>
      <c r="B267" s="557"/>
      <c r="C267" s="557"/>
      <c r="D267" s="557"/>
      <c r="E267" s="557"/>
      <c r="F267" s="557"/>
      <c r="G267" s="557"/>
      <c r="H267" s="557"/>
      <c r="I267" s="557"/>
      <c r="J267" s="557"/>
      <c r="K267" s="557"/>
      <c r="L267" s="557"/>
      <c r="M267" s="557"/>
      <c r="N267" s="557"/>
      <c r="O267" s="557"/>
      <c r="P267" s="557"/>
      <c r="Q267" s="557"/>
      <c r="R267" s="557"/>
      <c r="S267" s="557"/>
      <c r="T267" s="557"/>
      <c r="U267" s="557"/>
      <c r="V267" s="557"/>
      <c r="W267" s="557"/>
      <c r="X267" s="557"/>
      <c r="Y267" s="557"/>
      <c r="Z267" s="557"/>
      <c r="AA267" s="545"/>
      <c r="AB267" s="545"/>
      <c r="AC267" s="545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58">
        <v>4680115886186</v>
      </c>
      <c r="E268" s="559"/>
      <c r="F268" s="548">
        <v>0.3</v>
      </c>
      <c r="G268" s="32">
        <v>6</v>
      </c>
      <c r="H268" s="548">
        <v>1.8</v>
      </c>
      <c r="I268" s="548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432</v>
      </c>
      <c r="B269" s="54" t="s">
        <v>433</v>
      </c>
      <c r="C269" s="31">
        <v>4301051795</v>
      </c>
      <c r="D269" s="558">
        <v>4680115881228</v>
      </c>
      <c r="E269" s="559"/>
      <c r="F269" s="548">
        <v>0.4</v>
      </c>
      <c r="G269" s="32">
        <v>6</v>
      </c>
      <c r="H269" s="548">
        <v>2.4</v>
      </c>
      <c r="I269" s="548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435</v>
      </c>
      <c r="B270" s="54" t="s">
        <v>436</v>
      </c>
      <c r="C270" s="31">
        <v>4301051388</v>
      </c>
      <c r="D270" s="558">
        <v>4680115881211</v>
      </c>
      <c r="E270" s="559"/>
      <c r="F270" s="548">
        <v>0.4</v>
      </c>
      <c r="G270" s="32">
        <v>6</v>
      </c>
      <c r="H270" s="548">
        <v>2.4</v>
      </c>
      <c r="I270" s="548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68</v>
      </c>
      <c r="X270" s="549">
        <v>0</v>
      </c>
      <c r="Y270" s="55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6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7"/>
      <c r="P271" s="553" t="s">
        <v>70</v>
      </c>
      <c r="Q271" s="554"/>
      <c r="R271" s="554"/>
      <c r="S271" s="554"/>
      <c r="T271" s="554"/>
      <c r="U271" s="554"/>
      <c r="V271" s="555"/>
      <c r="W271" s="37" t="s">
        <v>71</v>
      </c>
      <c r="X271" s="551">
        <f>IFERROR(X268/H268,"0")+IFERROR(X269/H269,"0")+IFERROR(X270/H270,"0")</f>
        <v>0</v>
      </c>
      <c r="Y271" s="551">
        <f>IFERROR(Y268/H268,"0")+IFERROR(Y269/H269,"0")+IFERROR(Y270/H270,"0")</f>
        <v>0</v>
      </c>
      <c r="Z271" s="551">
        <f>IFERROR(IF(Z268="",0,Z268),"0")+IFERROR(IF(Z269="",0,Z269),"0")+IFERROR(IF(Z270="",0,Z270),"0")</f>
        <v>0</v>
      </c>
      <c r="AA271" s="552"/>
      <c r="AB271" s="552"/>
      <c r="AC271" s="552"/>
    </row>
    <row r="272" spans="1:68" hidden="1" x14ac:dyDescent="0.2">
      <c r="A272" s="557"/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67"/>
      <c r="P272" s="553" t="s">
        <v>70</v>
      </c>
      <c r="Q272" s="554"/>
      <c r="R272" s="554"/>
      <c r="S272" s="554"/>
      <c r="T272" s="554"/>
      <c r="U272" s="554"/>
      <c r="V272" s="555"/>
      <c r="W272" s="37" t="s">
        <v>68</v>
      </c>
      <c r="X272" s="551">
        <f>IFERROR(SUM(X268:X270),"0")</f>
        <v>0</v>
      </c>
      <c r="Y272" s="551">
        <f>IFERROR(SUM(Y268:Y270),"0")</f>
        <v>0</v>
      </c>
      <c r="Z272" s="37"/>
      <c r="AA272" s="552"/>
      <c r="AB272" s="552"/>
      <c r="AC272" s="552"/>
    </row>
    <row r="273" spans="1:68" ht="16.5" hidden="1" customHeight="1" x14ac:dyDescent="0.25">
      <c r="A273" s="562" t="s">
        <v>438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44"/>
      <c r="AB273" s="544"/>
      <c r="AC273" s="544"/>
    </row>
    <row r="274" spans="1:68" ht="14.25" hidden="1" customHeight="1" x14ac:dyDescent="0.25">
      <c r="A274" s="556" t="s">
        <v>63</v>
      </c>
      <c r="B274" s="557"/>
      <c r="C274" s="557"/>
      <c r="D274" s="557"/>
      <c r="E274" s="557"/>
      <c r="F274" s="557"/>
      <c r="G274" s="557"/>
      <c r="H274" s="557"/>
      <c r="I274" s="557"/>
      <c r="J274" s="557"/>
      <c r="K274" s="557"/>
      <c r="L274" s="557"/>
      <c r="M274" s="557"/>
      <c r="N274" s="557"/>
      <c r="O274" s="557"/>
      <c r="P274" s="557"/>
      <c r="Q274" s="557"/>
      <c r="R274" s="557"/>
      <c r="S274" s="557"/>
      <c r="T274" s="557"/>
      <c r="U274" s="557"/>
      <c r="V274" s="557"/>
      <c r="W274" s="557"/>
      <c r="X274" s="557"/>
      <c r="Y274" s="557"/>
      <c r="Z274" s="557"/>
      <c r="AA274" s="545"/>
      <c r="AB274" s="545"/>
      <c r="AC274" s="545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58">
        <v>4680115880344</v>
      </c>
      <c r="E275" s="559"/>
      <c r="F275" s="548">
        <v>0.28000000000000003</v>
      </c>
      <c r="G275" s="32">
        <v>6</v>
      </c>
      <c r="H275" s="548">
        <v>1.68</v>
      </c>
      <c r="I275" s="54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68</v>
      </c>
      <c r="X275" s="549">
        <v>0</v>
      </c>
      <c r="Y275" s="55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7"/>
      <c r="P276" s="553" t="s">
        <v>70</v>
      </c>
      <c r="Q276" s="554"/>
      <c r="R276" s="554"/>
      <c r="S276" s="554"/>
      <c r="T276" s="554"/>
      <c r="U276" s="554"/>
      <c r="V276" s="555"/>
      <c r="W276" s="37" t="s">
        <v>71</v>
      </c>
      <c r="X276" s="551">
        <f>IFERROR(X275/H275,"0")</f>
        <v>0</v>
      </c>
      <c r="Y276" s="551">
        <f>IFERROR(Y275/H275,"0")</f>
        <v>0</v>
      </c>
      <c r="Z276" s="551">
        <f>IFERROR(IF(Z275="",0,Z275),"0")</f>
        <v>0</v>
      </c>
      <c r="AA276" s="552"/>
      <c r="AB276" s="552"/>
      <c r="AC276" s="552"/>
    </row>
    <row r="277" spans="1:68" hidden="1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7"/>
      <c r="P277" s="553" t="s">
        <v>70</v>
      </c>
      <c r="Q277" s="554"/>
      <c r="R277" s="554"/>
      <c r="S277" s="554"/>
      <c r="T277" s="554"/>
      <c r="U277" s="554"/>
      <c r="V277" s="555"/>
      <c r="W277" s="37" t="s">
        <v>68</v>
      </c>
      <c r="X277" s="551">
        <f>IFERROR(SUM(X275:X275),"0")</f>
        <v>0</v>
      </c>
      <c r="Y277" s="551">
        <f>IFERROR(SUM(Y275:Y275),"0")</f>
        <v>0</v>
      </c>
      <c r="Z277" s="37"/>
      <c r="AA277" s="552"/>
      <c r="AB277" s="552"/>
      <c r="AC277" s="552"/>
    </row>
    <row r="278" spans="1:68" ht="14.25" hidden="1" customHeight="1" x14ac:dyDescent="0.25">
      <c r="A278" s="556" t="s">
        <v>72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45"/>
      <c r="AB278" s="545"/>
      <c r="AC278" s="545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58">
        <v>4680115884618</v>
      </c>
      <c r="E279" s="559"/>
      <c r="F279" s="548">
        <v>0.6</v>
      </c>
      <c r="G279" s="32">
        <v>6</v>
      </c>
      <c r="H279" s="548">
        <v>3.6</v>
      </c>
      <c r="I279" s="548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68</v>
      </c>
      <c r="X279" s="549">
        <v>0</v>
      </c>
      <c r="Y279" s="55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7"/>
      <c r="P280" s="553" t="s">
        <v>70</v>
      </c>
      <c r="Q280" s="554"/>
      <c r="R280" s="554"/>
      <c r="S280" s="554"/>
      <c r="T280" s="554"/>
      <c r="U280" s="554"/>
      <c r="V280" s="555"/>
      <c r="W280" s="37" t="s">
        <v>71</v>
      </c>
      <c r="X280" s="551">
        <f>IFERROR(X279/H279,"0")</f>
        <v>0</v>
      </c>
      <c r="Y280" s="551">
        <f>IFERROR(Y279/H279,"0")</f>
        <v>0</v>
      </c>
      <c r="Z280" s="551">
        <f>IFERROR(IF(Z279="",0,Z279),"0")</f>
        <v>0</v>
      </c>
      <c r="AA280" s="552"/>
      <c r="AB280" s="552"/>
      <c r="AC280" s="552"/>
    </row>
    <row r="281" spans="1:68" hidden="1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7"/>
      <c r="P281" s="553" t="s">
        <v>70</v>
      </c>
      <c r="Q281" s="554"/>
      <c r="R281" s="554"/>
      <c r="S281" s="554"/>
      <c r="T281" s="554"/>
      <c r="U281" s="554"/>
      <c r="V281" s="555"/>
      <c r="W281" s="37" t="s">
        <v>68</v>
      </c>
      <c r="X281" s="551">
        <f>IFERROR(SUM(X279:X279),"0")</f>
        <v>0</v>
      </c>
      <c r="Y281" s="551">
        <f>IFERROR(SUM(Y279:Y279),"0")</f>
        <v>0</v>
      </c>
      <c r="Z281" s="37"/>
      <c r="AA281" s="552"/>
      <c r="AB281" s="552"/>
      <c r="AC281" s="552"/>
    </row>
    <row r="282" spans="1:68" ht="16.5" hidden="1" customHeight="1" x14ac:dyDescent="0.25">
      <c r="A282" s="562" t="s">
        <v>445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44"/>
      <c r="AB282" s="544"/>
      <c r="AC282" s="544"/>
    </row>
    <row r="283" spans="1:68" ht="14.25" hidden="1" customHeight="1" x14ac:dyDescent="0.25">
      <c r="A283" s="556" t="s">
        <v>102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45"/>
      <c r="AB283" s="545"/>
      <c r="AC283" s="545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58">
        <v>4680115883703</v>
      </c>
      <c r="E284" s="559"/>
      <c r="F284" s="548">
        <v>1.35</v>
      </c>
      <c r="G284" s="32">
        <v>8</v>
      </c>
      <c r="H284" s="548">
        <v>10.8</v>
      </c>
      <c r="I284" s="54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68</v>
      </c>
      <c r="X284" s="549">
        <v>0</v>
      </c>
      <c r="Y284" s="550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7"/>
      <c r="P285" s="553" t="s">
        <v>70</v>
      </c>
      <c r="Q285" s="554"/>
      <c r="R285" s="554"/>
      <c r="S285" s="554"/>
      <c r="T285" s="554"/>
      <c r="U285" s="554"/>
      <c r="V285" s="555"/>
      <c r="W285" s="37" t="s">
        <v>71</v>
      </c>
      <c r="X285" s="551">
        <f>IFERROR(X284/H284,"0")</f>
        <v>0</v>
      </c>
      <c r="Y285" s="551">
        <f>IFERROR(Y284/H284,"0")</f>
        <v>0</v>
      </c>
      <c r="Z285" s="551">
        <f>IFERROR(IF(Z284="",0,Z284),"0")</f>
        <v>0</v>
      </c>
      <c r="AA285" s="552"/>
      <c r="AB285" s="552"/>
      <c r="AC285" s="552"/>
    </row>
    <row r="286" spans="1:68" hidden="1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7"/>
      <c r="P286" s="553" t="s">
        <v>70</v>
      </c>
      <c r="Q286" s="554"/>
      <c r="R286" s="554"/>
      <c r="S286" s="554"/>
      <c r="T286" s="554"/>
      <c r="U286" s="554"/>
      <c r="V286" s="555"/>
      <c r="W286" s="37" t="s">
        <v>68</v>
      </c>
      <c r="X286" s="551">
        <f>IFERROR(SUM(X284:X284),"0")</f>
        <v>0</v>
      </c>
      <c r="Y286" s="551">
        <f>IFERROR(SUM(Y284:Y284),"0")</f>
        <v>0</v>
      </c>
      <c r="Z286" s="37"/>
      <c r="AA286" s="552"/>
      <c r="AB286" s="552"/>
      <c r="AC286" s="552"/>
    </row>
    <row r="287" spans="1:68" ht="16.5" hidden="1" customHeight="1" x14ac:dyDescent="0.25">
      <c r="A287" s="562" t="s">
        <v>450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44"/>
      <c r="AB287" s="544"/>
      <c r="AC287" s="544"/>
    </row>
    <row r="288" spans="1:68" ht="14.25" hidden="1" customHeight="1" x14ac:dyDescent="0.25">
      <c r="A288" s="556" t="s">
        <v>102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45"/>
      <c r="AB288" s="545"/>
      <c r="AC288" s="545"/>
    </row>
    <row r="289" spans="1:68" ht="27" hidden="1" customHeight="1" x14ac:dyDescent="0.25">
      <c r="A289" s="54" t="s">
        <v>451</v>
      </c>
      <c r="B289" s="54" t="s">
        <v>452</v>
      </c>
      <c r="C289" s="31">
        <v>4301012126</v>
      </c>
      <c r="D289" s="558">
        <v>4607091386004</v>
      </c>
      <c r="E289" s="559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0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68</v>
      </c>
      <c r="X289" s="549">
        <v>0</v>
      </c>
      <c r="Y289" s="550">
        <f t="shared" ref="Y289:Y294" si="33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ref="BM289:BM294" si="34">IFERROR(X289*I289/H289,"0")</f>
        <v>0</v>
      </c>
      <c r="BN289" s="64">
        <f t="shared" ref="BN289:BN294" si="35">IFERROR(Y289*I289/H289,"0")</f>
        <v>0</v>
      </c>
      <c r="BO289" s="64">
        <f t="shared" ref="BO289:BO294" si="36">IFERROR(1/J289*(X289/H289),"0")</f>
        <v>0</v>
      </c>
      <c r="BP289" s="64">
        <f t="shared" ref="BP289:BP294" si="37"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4301012024</v>
      </c>
      <c r="D290" s="558">
        <v>4680115885615</v>
      </c>
      <c r="E290" s="559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68</v>
      </c>
      <c r="X290" s="549">
        <v>0</v>
      </c>
      <c r="Y290" s="550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37.5" hidden="1" customHeight="1" x14ac:dyDescent="0.25">
      <c r="A291" s="54" t="s">
        <v>457</v>
      </c>
      <c r="B291" s="54" t="s">
        <v>458</v>
      </c>
      <c r="C291" s="31">
        <v>4301011858</v>
      </c>
      <c r="D291" s="558">
        <v>4680115885646</v>
      </c>
      <c r="E291" s="559"/>
      <c r="F291" s="548">
        <v>1.35</v>
      </c>
      <c r="G291" s="32">
        <v>8</v>
      </c>
      <c r="H291" s="548">
        <v>10.8</v>
      </c>
      <c r="I291" s="548">
        <v>11.234999999999999</v>
      </c>
      <c r="J291" s="32">
        <v>64</v>
      </c>
      <c r="K291" s="32" t="s">
        <v>105</v>
      </c>
      <c r="L291" s="32"/>
      <c r="M291" s="33" t="s">
        <v>106</v>
      </c>
      <c r="N291" s="33"/>
      <c r="O291" s="32">
        <v>55</v>
      </c>
      <c r="P291" s="85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68</v>
      </c>
      <c r="X291" s="549">
        <v>0</v>
      </c>
      <c r="Y291" s="550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4301012016</v>
      </c>
      <c r="D292" s="558">
        <v>4680115885554</v>
      </c>
      <c r="E292" s="559"/>
      <c r="F292" s="548">
        <v>1.35</v>
      </c>
      <c r="G292" s="32">
        <v>8</v>
      </c>
      <c r="H292" s="548">
        <v>10.8</v>
      </c>
      <c r="I292" s="548">
        <v>11.234999999999999</v>
      </c>
      <c r="J292" s="32">
        <v>64</v>
      </c>
      <c r="K292" s="32" t="s">
        <v>105</v>
      </c>
      <c r="L292" s="32"/>
      <c r="M292" s="33" t="s">
        <v>76</v>
      </c>
      <c r="N292" s="33"/>
      <c r="O292" s="32">
        <v>55</v>
      </c>
      <c r="P292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68</v>
      </c>
      <c r="X292" s="549">
        <v>0</v>
      </c>
      <c r="Y292" s="550">
        <f t="shared" si="33"/>
        <v>0</v>
      </c>
      <c r="Z292" s="36" t="str">
        <f>IFERROR(IF(Y292=0,"",ROUNDUP(Y292/H292,0)*0.01898),"")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hidden="1" customHeight="1" x14ac:dyDescent="0.25">
      <c r="A293" s="54" t="s">
        <v>463</v>
      </c>
      <c r="B293" s="54" t="s">
        <v>464</v>
      </c>
      <c r="C293" s="31">
        <v>4301011857</v>
      </c>
      <c r="D293" s="558">
        <v>4680115885622</v>
      </c>
      <c r="E293" s="559"/>
      <c r="F293" s="548">
        <v>0.4</v>
      </c>
      <c r="G293" s="32">
        <v>10</v>
      </c>
      <c r="H293" s="548">
        <v>4</v>
      </c>
      <c r="I293" s="54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4"/>
      <c r="R293" s="564"/>
      <c r="S293" s="564"/>
      <c r="T293" s="565"/>
      <c r="U293" s="34"/>
      <c r="V293" s="34"/>
      <c r="W293" s="35" t="s">
        <v>68</v>
      </c>
      <c r="X293" s="549">
        <v>0</v>
      </c>
      <c r="Y293" s="550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ht="27" hidden="1" customHeight="1" x14ac:dyDescent="0.25">
      <c r="A294" s="54" t="s">
        <v>465</v>
      </c>
      <c r="B294" s="54" t="s">
        <v>466</v>
      </c>
      <c r="C294" s="31">
        <v>4301011859</v>
      </c>
      <c r="D294" s="558">
        <v>4680115885608</v>
      </c>
      <c r="E294" s="559"/>
      <c r="F294" s="548">
        <v>0.4</v>
      </c>
      <c r="G294" s="32">
        <v>10</v>
      </c>
      <c r="H294" s="548">
        <v>4</v>
      </c>
      <c r="I294" s="54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68</v>
      </c>
      <c r="X294" s="549">
        <v>0</v>
      </c>
      <c r="Y294" s="550">
        <f t="shared" si="33"/>
        <v>0</v>
      </c>
      <c r="Z294" s="36" t="str">
        <f>IFERROR(IF(Y294=0,"",ROUNDUP(Y294/H294,0)*0.00902),"")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34"/>
        <v>0</v>
      </c>
      <c r="BN294" s="64">
        <f t="shared" si="35"/>
        <v>0</v>
      </c>
      <c r="BO294" s="64">
        <f t="shared" si="36"/>
        <v>0</v>
      </c>
      <c r="BP294" s="64">
        <f t="shared" si="37"/>
        <v>0</v>
      </c>
    </row>
    <row r="295" spans="1:68" hidden="1" x14ac:dyDescent="0.2">
      <c r="A295" s="566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7"/>
      <c r="P295" s="553" t="s">
        <v>70</v>
      </c>
      <c r="Q295" s="554"/>
      <c r="R295" s="554"/>
      <c r="S295" s="554"/>
      <c r="T295" s="554"/>
      <c r="U295" s="554"/>
      <c r="V295" s="555"/>
      <c r="W295" s="37" t="s">
        <v>71</v>
      </c>
      <c r="X295" s="551">
        <f>IFERROR(X289/H289,"0")+IFERROR(X290/H290,"0")+IFERROR(X291/H291,"0")+IFERROR(X292/H292,"0")+IFERROR(X293/H293,"0")+IFERROR(X294/H294,"0")</f>
        <v>0</v>
      </c>
      <c r="Y295" s="551">
        <f>IFERROR(Y289/H289,"0")+IFERROR(Y290/H290,"0")+IFERROR(Y291/H291,"0")+IFERROR(Y292/H292,"0")+IFERROR(Y293/H293,"0")+IFERROR(Y294/H294,"0")</f>
        <v>0</v>
      </c>
      <c r="Z295" s="551">
        <f>IFERROR(IF(Z289="",0,Z289),"0")+IFERROR(IF(Z290="",0,Z290),"0")+IFERROR(IF(Z291="",0,Z291),"0")+IFERROR(IF(Z292="",0,Z292),"0")+IFERROR(IF(Z293="",0,Z293),"0")+IFERROR(IF(Z294="",0,Z294),"0")</f>
        <v>0</v>
      </c>
      <c r="AA295" s="552"/>
      <c r="AB295" s="552"/>
      <c r="AC295" s="552"/>
    </row>
    <row r="296" spans="1:68" hidden="1" x14ac:dyDescent="0.2">
      <c r="A296" s="557"/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67"/>
      <c r="P296" s="553" t="s">
        <v>70</v>
      </c>
      <c r="Q296" s="554"/>
      <c r="R296" s="554"/>
      <c r="S296" s="554"/>
      <c r="T296" s="554"/>
      <c r="U296" s="554"/>
      <c r="V296" s="555"/>
      <c r="W296" s="37" t="s">
        <v>68</v>
      </c>
      <c r="X296" s="551">
        <f>IFERROR(SUM(X289:X294),"0")</f>
        <v>0</v>
      </c>
      <c r="Y296" s="551">
        <f>IFERROR(SUM(Y289:Y294),"0")</f>
        <v>0</v>
      </c>
      <c r="Z296" s="37"/>
      <c r="AA296" s="552"/>
      <c r="AB296" s="552"/>
      <c r="AC296" s="552"/>
    </row>
    <row r="297" spans="1:68" ht="14.25" hidden="1" customHeight="1" x14ac:dyDescent="0.25">
      <c r="A297" s="556" t="s">
        <v>63</v>
      </c>
      <c r="B297" s="557"/>
      <c r="C297" s="557"/>
      <c r="D297" s="557"/>
      <c r="E297" s="557"/>
      <c r="F297" s="557"/>
      <c r="G297" s="557"/>
      <c r="H297" s="557"/>
      <c r="I297" s="557"/>
      <c r="J297" s="557"/>
      <c r="K297" s="557"/>
      <c r="L297" s="557"/>
      <c r="M297" s="557"/>
      <c r="N297" s="557"/>
      <c r="O297" s="557"/>
      <c r="P297" s="557"/>
      <c r="Q297" s="557"/>
      <c r="R297" s="557"/>
      <c r="S297" s="557"/>
      <c r="T297" s="557"/>
      <c r="U297" s="557"/>
      <c r="V297" s="557"/>
      <c r="W297" s="557"/>
      <c r="X297" s="557"/>
      <c r="Y297" s="557"/>
      <c r="Z297" s="557"/>
      <c r="AA297" s="545"/>
      <c r="AB297" s="545"/>
      <c r="AC297" s="545"/>
    </row>
    <row r="298" spans="1:68" ht="27" hidden="1" customHeight="1" x14ac:dyDescent="0.25">
      <c r="A298" s="54" t="s">
        <v>468</v>
      </c>
      <c r="B298" s="54" t="s">
        <v>469</v>
      </c>
      <c r="C298" s="31">
        <v>4301030878</v>
      </c>
      <c r="D298" s="558">
        <v>4607091387193</v>
      </c>
      <c r="E298" s="559"/>
      <c r="F298" s="548">
        <v>0.7</v>
      </c>
      <c r="G298" s="32">
        <v>6</v>
      </c>
      <c r="H298" s="548">
        <v>4.2</v>
      </c>
      <c r="I298" s="54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4"/>
      <c r="R298" s="564"/>
      <c r="S298" s="564"/>
      <c r="T298" s="565"/>
      <c r="U298" s="34"/>
      <c r="V298" s="34"/>
      <c r="W298" s="35" t="s">
        <v>68</v>
      </c>
      <c r="X298" s="549">
        <v>0</v>
      </c>
      <c r="Y298" s="550">
        <f t="shared" ref="Y298:Y304" si="38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ref="BM298:BM304" si="39">IFERROR(X298*I298/H298,"0")</f>
        <v>0</v>
      </c>
      <c r="BN298" s="64">
        <f t="shared" ref="BN298:BN304" si="40">IFERROR(Y298*I298/H298,"0")</f>
        <v>0</v>
      </c>
      <c r="BO298" s="64">
        <f t="shared" ref="BO298:BO304" si="41">IFERROR(1/J298*(X298/H298),"0")</f>
        <v>0</v>
      </c>
      <c r="BP298" s="64">
        <f t="shared" ref="BP298:BP304" si="42">IFERROR(1/J298*(Y298/H298),"0")</f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4301031153</v>
      </c>
      <c r="D299" s="558">
        <v>4607091387230</v>
      </c>
      <c r="E299" s="559"/>
      <c r="F299" s="548">
        <v>0.7</v>
      </c>
      <c r="G299" s="32">
        <v>6</v>
      </c>
      <c r="H299" s="548">
        <v>4.2</v>
      </c>
      <c r="I299" s="54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68</v>
      </c>
      <c r="X299" s="549">
        <v>600</v>
      </c>
      <c r="Y299" s="550">
        <f t="shared" si="38"/>
        <v>600.6</v>
      </c>
      <c r="Z299" s="36">
        <f>IFERROR(IF(Y299=0,"",ROUNDUP(Y299/H299,0)*0.00902),"")</f>
        <v>1.28986</v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9"/>
        <v>638.57142857142856</v>
      </c>
      <c r="BN299" s="64">
        <f t="shared" si="40"/>
        <v>639.20999999999992</v>
      </c>
      <c r="BO299" s="64">
        <f t="shared" si="41"/>
        <v>1.0822510822510822</v>
      </c>
      <c r="BP299" s="64">
        <f t="shared" si="42"/>
        <v>1.0833333333333333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4301031154</v>
      </c>
      <c r="D300" s="558">
        <v>4607091387292</v>
      </c>
      <c r="E300" s="559"/>
      <c r="F300" s="548">
        <v>0.73</v>
      </c>
      <c r="G300" s="32">
        <v>6</v>
      </c>
      <c r="H300" s="548">
        <v>4.38</v>
      </c>
      <c r="I300" s="54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7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68</v>
      </c>
      <c r="X300" s="549">
        <v>0</v>
      </c>
      <c r="Y300" s="550">
        <f t="shared" si="38"/>
        <v>0</v>
      </c>
      <c r="Z300" s="36" t="str">
        <f>IFERROR(IF(Y300=0,"",ROUNDUP(Y300/H300,0)*0.00902),"")</f>
        <v/>
      </c>
      <c r="AA300" s="56"/>
      <c r="AB300" s="57"/>
      <c r="AC300" s="345" t="s">
        <v>476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hidden="1" customHeight="1" x14ac:dyDescent="0.25">
      <c r="A301" s="54" t="s">
        <v>477</v>
      </c>
      <c r="B301" s="54" t="s">
        <v>478</v>
      </c>
      <c r="C301" s="31">
        <v>4301031152</v>
      </c>
      <c r="D301" s="558">
        <v>4607091387285</v>
      </c>
      <c r="E301" s="559"/>
      <c r="F301" s="548">
        <v>0.35</v>
      </c>
      <c r="G301" s="32">
        <v>6</v>
      </c>
      <c r="H301" s="548">
        <v>2.1</v>
      </c>
      <c r="I301" s="54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4"/>
      <c r="R301" s="564"/>
      <c r="S301" s="564"/>
      <c r="T301" s="565"/>
      <c r="U301" s="34"/>
      <c r="V301" s="34"/>
      <c r="W301" s="35" t="s">
        <v>68</v>
      </c>
      <c r="X301" s="549">
        <v>0</v>
      </c>
      <c r="Y301" s="550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4301031305</v>
      </c>
      <c r="D302" s="558">
        <v>4607091389845</v>
      </c>
      <c r="E302" s="559"/>
      <c r="F302" s="548">
        <v>0.35</v>
      </c>
      <c r="G302" s="32">
        <v>6</v>
      </c>
      <c r="H302" s="548">
        <v>2.1</v>
      </c>
      <c r="I302" s="54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6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68</v>
      </c>
      <c r="X302" s="549">
        <v>0</v>
      </c>
      <c r="Y302" s="550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482</v>
      </c>
      <c r="B303" s="54" t="s">
        <v>483</v>
      </c>
      <c r="C303" s="31">
        <v>4301031306</v>
      </c>
      <c r="D303" s="558">
        <v>4680115882881</v>
      </c>
      <c r="E303" s="559"/>
      <c r="F303" s="548">
        <v>0.28000000000000003</v>
      </c>
      <c r="G303" s="32">
        <v>6</v>
      </c>
      <c r="H303" s="548">
        <v>1.68</v>
      </c>
      <c r="I303" s="54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68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4"/>
      <c r="R303" s="564"/>
      <c r="S303" s="564"/>
      <c r="T303" s="565"/>
      <c r="U303" s="34"/>
      <c r="V303" s="34"/>
      <c r="W303" s="35" t="s">
        <v>68</v>
      </c>
      <c r="X303" s="549">
        <v>0</v>
      </c>
      <c r="Y303" s="550">
        <f t="shared" si="38"/>
        <v>0</v>
      </c>
      <c r="Z303" s="36" t="str">
        <f>IFERROR(IF(Y303=0,"",ROUNDUP(Y303/H303,0)*0.00502),"")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ht="27" hidden="1" customHeight="1" x14ac:dyDescent="0.25">
      <c r="A304" s="54" t="s">
        <v>484</v>
      </c>
      <c r="B304" s="54" t="s">
        <v>485</v>
      </c>
      <c r="C304" s="31">
        <v>4301031066</v>
      </c>
      <c r="D304" s="558">
        <v>4607091383836</v>
      </c>
      <c r="E304" s="559"/>
      <c r="F304" s="548">
        <v>0.3</v>
      </c>
      <c r="G304" s="32">
        <v>6</v>
      </c>
      <c r="H304" s="548">
        <v>1.8</v>
      </c>
      <c r="I304" s="548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8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4"/>
      <c r="R304" s="564"/>
      <c r="S304" s="564"/>
      <c r="T304" s="565"/>
      <c r="U304" s="34"/>
      <c r="V304" s="34"/>
      <c r="W304" s="35" t="s">
        <v>68</v>
      </c>
      <c r="X304" s="549">
        <v>0</v>
      </c>
      <c r="Y304" s="550">
        <f t="shared" si="38"/>
        <v>0</v>
      </c>
      <c r="Z304" s="36" t="str">
        <f>IFERROR(IF(Y304=0,"",ROUNDUP(Y304/H304,0)*0.00651),"")</f>
        <v/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39"/>
        <v>0</v>
      </c>
      <c r="BN304" s="64">
        <f t="shared" si="40"/>
        <v>0</v>
      </c>
      <c r="BO304" s="64">
        <f t="shared" si="41"/>
        <v>0</v>
      </c>
      <c r="BP304" s="64">
        <f t="shared" si="42"/>
        <v>0</v>
      </c>
    </row>
    <row r="305" spans="1:68" x14ac:dyDescent="0.2">
      <c r="A305" s="566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7"/>
      <c r="P305" s="553" t="s">
        <v>70</v>
      </c>
      <c r="Q305" s="554"/>
      <c r="R305" s="554"/>
      <c r="S305" s="554"/>
      <c r="T305" s="554"/>
      <c r="U305" s="554"/>
      <c r="V305" s="555"/>
      <c r="W305" s="37" t="s">
        <v>71</v>
      </c>
      <c r="X305" s="551">
        <f>IFERROR(X298/H298,"0")+IFERROR(X299/H299,"0")+IFERROR(X300/H300,"0")+IFERROR(X301/H301,"0")+IFERROR(X302/H302,"0")+IFERROR(X303/H303,"0")+IFERROR(X304/H304,"0")</f>
        <v>142.85714285714286</v>
      </c>
      <c r="Y305" s="551">
        <f>IFERROR(Y298/H298,"0")+IFERROR(Y299/H299,"0")+IFERROR(Y300/H300,"0")+IFERROR(Y301/H301,"0")+IFERROR(Y302/H302,"0")+IFERROR(Y303/H303,"0")+IFERROR(Y304/H304,"0")</f>
        <v>143</v>
      </c>
      <c r="Z305" s="551">
        <f>IFERROR(IF(Z298="",0,Z298),"0")+IFERROR(IF(Z299="",0,Z299),"0")+IFERROR(IF(Z300="",0,Z300),"0")+IFERROR(IF(Z301="",0,Z301),"0")+IFERROR(IF(Z302="",0,Z302),"0")+IFERROR(IF(Z303="",0,Z303),"0")+IFERROR(IF(Z304="",0,Z304),"0")</f>
        <v>1.28986</v>
      </c>
      <c r="AA305" s="552"/>
      <c r="AB305" s="552"/>
      <c r="AC305" s="552"/>
    </row>
    <row r="306" spans="1:68" x14ac:dyDescent="0.2">
      <c r="A306" s="557"/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67"/>
      <c r="P306" s="553" t="s">
        <v>70</v>
      </c>
      <c r="Q306" s="554"/>
      <c r="R306" s="554"/>
      <c r="S306" s="554"/>
      <c r="T306" s="554"/>
      <c r="U306" s="554"/>
      <c r="V306" s="555"/>
      <c r="W306" s="37" t="s">
        <v>68</v>
      </c>
      <c r="X306" s="551">
        <f>IFERROR(SUM(X298:X304),"0")</f>
        <v>600</v>
      </c>
      <c r="Y306" s="551">
        <f>IFERROR(SUM(Y298:Y304),"0")</f>
        <v>600.6</v>
      </c>
      <c r="Z306" s="37"/>
      <c r="AA306" s="552"/>
      <c r="AB306" s="552"/>
      <c r="AC306" s="552"/>
    </row>
    <row r="307" spans="1:68" ht="14.25" hidden="1" customHeight="1" x14ac:dyDescent="0.25">
      <c r="A307" s="556" t="s">
        <v>72</v>
      </c>
      <c r="B307" s="557"/>
      <c r="C307" s="557"/>
      <c r="D307" s="557"/>
      <c r="E307" s="557"/>
      <c r="F307" s="557"/>
      <c r="G307" s="557"/>
      <c r="H307" s="557"/>
      <c r="I307" s="557"/>
      <c r="J307" s="557"/>
      <c r="K307" s="557"/>
      <c r="L307" s="557"/>
      <c r="M307" s="557"/>
      <c r="N307" s="557"/>
      <c r="O307" s="557"/>
      <c r="P307" s="557"/>
      <c r="Q307" s="557"/>
      <c r="R307" s="557"/>
      <c r="S307" s="557"/>
      <c r="T307" s="557"/>
      <c r="U307" s="557"/>
      <c r="V307" s="557"/>
      <c r="W307" s="557"/>
      <c r="X307" s="557"/>
      <c r="Y307" s="557"/>
      <c r="Z307" s="557"/>
      <c r="AA307" s="545"/>
      <c r="AB307" s="545"/>
      <c r="AC307" s="545"/>
    </row>
    <row r="308" spans="1:68" ht="27" hidden="1" customHeight="1" x14ac:dyDescent="0.25">
      <c r="A308" s="54" t="s">
        <v>487</v>
      </c>
      <c r="B308" s="54" t="s">
        <v>488</v>
      </c>
      <c r="C308" s="31">
        <v>4301051100</v>
      </c>
      <c r="D308" s="558">
        <v>4607091387766</v>
      </c>
      <c r="E308" s="559"/>
      <c r="F308" s="548">
        <v>1.3</v>
      </c>
      <c r="G308" s="32">
        <v>6</v>
      </c>
      <c r="H308" s="548">
        <v>7.8</v>
      </c>
      <c r="I308" s="548">
        <v>8.3130000000000006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4"/>
      <c r="R308" s="564"/>
      <c r="S308" s="564"/>
      <c r="T308" s="56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4301051818</v>
      </c>
      <c r="D309" s="558">
        <v>4607091387957</v>
      </c>
      <c r="E309" s="559"/>
      <c r="F309" s="548">
        <v>1.3</v>
      </c>
      <c r="G309" s="32">
        <v>6</v>
      </c>
      <c r="H309" s="548">
        <v>7.8</v>
      </c>
      <c r="I309" s="548">
        <v>8.3190000000000008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4"/>
      <c r="R309" s="564"/>
      <c r="S309" s="564"/>
      <c r="T309" s="56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4301051819</v>
      </c>
      <c r="D310" s="558">
        <v>4607091387964</v>
      </c>
      <c r="E310" s="559"/>
      <c r="F310" s="548">
        <v>1.35</v>
      </c>
      <c r="G310" s="32">
        <v>6</v>
      </c>
      <c r="H310" s="548">
        <v>8.1</v>
      </c>
      <c r="I310" s="548">
        <v>8.6010000000000009</v>
      </c>
      <c r="J310" s="32">
        <v>64</v>
      </c>
      <c r="K310" s="32" t="s">
        <v>105</v>
      </c>
      <c r="L310" s="32"/>
      <c r="M310" s="33" t="s">
        <v>76</v>
      </c>
      <c r="N310" s="33"/>
      <c r="O310" s="32">
        <v>40</v>
      </c>
      <c r="P310" s="6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4301051734</v>
      </c>
      <c r="D311" s="558">
        <v>4680115884588</v>
      </c>
      <c r="E311" s="559"/>
      <c r="F311" s="548">
        <v>0.5</v>
      </c>
      <c r="G311" s="32">
        <v>6</v>
      </c>
      <c r="H311" s="548">
        <v>3</v>
      </c>
      <c r="I311" s="548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4"/>
      <c r="R311" s="564"/>
      <c r="S311" s="564"/>
      <c r="T311" s="565"/>
      <c r="U311" s="34"/>
      <c r="V311" s="34"/>
      <c r="W311" s="35" t="s">
        <v>68</v>
      </c>
      <c r="X311" s="549">
        <v>0</v>
      </c>
      <c r="Y311" s="55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499</v>
      </c>
      <c r="B312" s="54" t="s">
        <v>500</v>
      </c>
      <c r="C312" s="31">
        <v>4301051578</v>
      </c>
      <c r="D312" s="558">
        <v>4607091387513</v>
      </c>
      <c r="E312" s="559"/>
      <c r="F312" s="548">
        <v>0.45</v>
      </c>
      <c r="G312" s="32">
        <v>6</v>
      </c>
      <c r="H312" s="548">
        <v>2.7</v>
      </c>
      <c r="I312" s="548">
        <v>2.9580000000000002</v>
      </c>
      <c r="J312" s="32">
        <v>182</v>
      </c>
      <c r="K312" s="32" t="s">
        <v>75</v>
      </c>
      <c r="L312" s="32"/>
      <c r="M312" s="33" t="s">
        <v>92</v>
      </c>
      <c r="N312" s="33"/>
      <c r="O312" s="32">
        <v>40</v>
      </c>
      <c r="P312" s="6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4"/>
      <c r="R312" s="564"/>
      <c r="S312" s="564"/>
      <c r="T312" s="565"/>
      <c r="U312" s="34"/>
      <c r="V312" s="34"/>
      <c r="W312" s="35" t="s">
        <v>68</v>
      </c>
      <c r="X312" s="549">
        <v>0</v>
      </c>
      <c r="Y312" s="55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501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6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7"/>
      <c r="P313" s="553" t="s">
        <v>70</v>
      </c>
      <c r="Q313" s="554"/>
      <c r="R313" s="554"/>
      <c r="S313" s="554"/>
      <c r="T313" s="554"/>
      <c r="U313" s="554"/>
      <c r="V313" s="555"/>
      <c r="W313" s="37" t="s">
        <v>71</v>
      </c>
      <c r="X313" s="551">
        <f>IFERROR(X308/H308,"0")+IFERROR(X309/H309,"0")+IFERROR(X310/H310,"0")+IFERROR(X311/H311,"0")+IFERROR(X312/H312,"0")</f>
        <v>0</v>
      </c>
      <c r="Y313" s="551">
        <f>IFERROR(Y308/H308,"0")+IFERROR(Y309/H309,"0")+IFERROR(Y310/H310,"0")+IFERROR(Y311/H311,"0")+IFERROR(Y312/H312,"0")</f>
        <v>0</v>
      </c>
      <c r="Z313" s="551">
        <f>IFERROR(IF(Z308="",0,Z308),"0")+IFERROR(IF(Z309="",0,Z309),"0")+IFERROR(IF(Z310="",0,Z310),"0")+IFERROR(IF(Z311="",0,Z311),"0")+IFERROR(IF(Z312="",0,Z312),"0")</f>
        <v>0</v>
      </c>
      <c r="AA313" s="552"/>
      <c r="AB313" s="552"/>
      <c r="AC313" s="552"/>
    </row>
    <row r="314" spans="1:68" hidden="1" x14ac:dyDescent="0.2">
      <c r="A314" s="557"/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67"/>
      <c r="P314" s="553" t="s">
        <v>70</v>
      </c>
      <c r="Q314" s="554"/>
      <c r="R314" s="554"/>
      <c r="S314" s="554"/>
      <c r="T314" s="554"/>
      <c r="U314" s="554"/>
      <c r="V314" s="555"/>
      <c r="W314" s="37" t="s">
        <v>68</v>
      </c>
      <c r="X314" s="551">
        <f>IFERROR(SUM(X308:X312),"0")</f>
        <v>0</v>
      </c>
      <c r="Y314" s="551">
        <f>IFERROR(SUM(Y308:Y312),"0")</f>
        <v>0</v>
      </c>
      <c r="Z314" s="37"/>
      <c r="AA314" s="552"/>
      <c r="AB314" s="552"/>
      <c r="AC314" s="552"/>
    </row>
    <row r="315" spans="1:68" ht="14.25" hidden="1" customHeight="1" x14ac:dyDescent="0.25">
      <c r="A315" s="556" t="s">
        <v>164</v>
      </c>
      <c r="B315" s="557"/>
      <c r="C315" s="557"/>
      <c r="D315" s="557"/>
      <c r="E315" s="557"/>
      <c r="F315" s="557"/>
      <c r="G315" s="557"/>
      <c r="H315" s="557"/>
      <c r="I315" s="557"/>
      <c r="J315" s="557"/>
      <c r="K315" s="557"/>
      <c r="L315" s="557"/>
      <c r="M315" s="557"/>
      <c r="N315" s="557"/>
      <c r="O315" s="557"/>
      <c r="P315" s="557"/>
      <c r="Q315" s="557"/>
      <c r="R315" s="557"/>
      <c r="S315" s="557"/>
      <c r="T315" s="557"/>
      <c r="U315" s="557"/>
      <c r="V315" s="557"/>
      <c r="W315" s="557"/>
      <c r="X315" s="557"/>
      <c r="Y315" s="557"/>
      <c r="Z315" s="557"/>
      <c r="AA315" s="545"/>
      <c r="AB315" s="545"/>
      <c r="AC315" s="545"/>
    </row>
    <row r="316" spans="1:68" ht="27" hidden="1" customHeight="1" x14ac:dyDescent="0.25">
      <c r="A316" s="54" t="s">
        <v>502</v>
      </c>
      <c r="B316" s="54" t="s">
        <v>503</v>
      </c>
      <c r="C316" s="31">
        <v>4301060387</v>
      </c>
      <c r="D316" s="558">
        <v>4607091380880</v>
      </c>
      <c r="E316" s="559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63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4"/>
      <c r="R316" s="564"/>
      <c r="S316" s="564"/>
      <c r="T316" s="56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505</v>
      </c>
      <c r="B317" s="54" t="s">
        <v>506</v>
      </c>
      <c r="C317" s="31">
        <v>4301060406</v>
      </c>
      <c r="D317" s="558">
        <v>4607091384482</v>
      </c>
      <c r="E317" s="559"/>
      <c r="F317" s="548">
        <v>1.3</v>
      </c>
      <c r="G317" s="32">
        <v>6</v>
      </c>
      <c r="H317" s="548">
        <v>7.8</v>
      </c>
      <c r="I317" s="548">
        <v>8.3190000000000008</v>
      </c>
      <c r="J317" s="32">
        <v>64</v>
      </c>
      <c r="K317" s="32" t="s">
        <v>105</v>
      </c>
      <c r="L317" s="32"/>
      <c r="M317" s="33" t="s">
        <v>76</v>
      </c>
      <c r="N317" s="33"/>
      <c r="O317" s="32">
        <v>30</v>
      </c>
      <c r="P317" s="72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4"/>
      <c r="R317" s="564"/>
      <c r="S317" s="564"/>
      <c r="T317" s="565"/>
      <c r="U317" s="34"/>
      <c r="V317" s="34"/>
      <c r="W317" s="35" t="s">
        <v>68</v>
      </c>
      <c r="X317" s="549">
        <v>0</v>
      </c>
      <c r="Y317" s="55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hidden="1" customHeight="1" x14ac:dyDescent="0.25">
      <c r="A318" s="54" t="s">
        <v>508</v>
      </c>
      <c r="B318" s="54" t="s">
        <v>509</v>
      </c>
      <c r="C318" s="31">
        <v>4301060484</v>
      </c>
      <c r="D318" s="558">
        <v>4607091380897</v>
      </c>
      <c r="E318" s="559"/>
      <c r="F318" s="548">
        <v>1.4</v>
      </c>
      <c r="G318" s="32">
        <v>6</v>
      </c>
      <c r="H318" s="548">
        <v>8.4</v>
      </c>
      <c r="I318" s="54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4"/>
      <c r="R318" s="564"/>
      <c r="S318" s="564"/>
      <c r="T318" s="565"/>
      <c r="U318" s="34"/>
      <c r="V318" s="34"/>
      <c r="W318" s="35" t="s">
        <v>68</v>
      </c>
      <c r="X318" s="549">
        <v>0</v>
      </c>
      <c r="Y318" s="55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510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566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7"/>
      <c r="P319" s="553" t="s">
        <v>70</v>
      </c>
      <c r="Q319" s="554"/>
      <c r="R319" s="554"/>
      <c r="S319" s="554"/>
      <c r="T319" s="554"/>
      <c r="U319" s="554"/>
      <c r="V319" s="555"/>
      <c r="W319" s="37" t="s">
        <v>71</v>
      </c>
      <c r="X319" s="551">
        <f>IFERROR(X316/H316,"0")+IFERROR(X317/H317,"0")+IFERROR(X318/H318,"0")</f>
        <v>0</v>
      </c>
      <c r="Y319" s="551">
        <f>IFERROR(Y316/H316,"0")+IFERROR(Y317/H317,"0")+IFERROR(Y318/H318,"0")</f>
        <v>0</v>
      </c>
      <c r="Z319" s="551">
        <f>IFERROR(IF(Z316="",0,Z316),"0")+IFERROR(IF(Z317="",0,Z317),"0")+IFERROR(IF(Z318="",0,Z318),"0")</f>
        <v>0</v>
      </c>
      <c r="AA319" s="552"/>
      <c r="AB319" s="552"/>
      <c r="AC319" s="552"/>
    </row>
    <row r="320" spans="1:68" hidden="1" x14ac:dyDescent="0.2">
      <c r="A320" s="557"/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67"/>
      <c r="P320" s="553" t="s">
        <v>70</v>
      </c>
      <c r="Q320" s="554"/>
      <c r="R320" s="554"/>
      <c r="S320" s="554"/>
      <c r="T320" s="554"/>
      <c r="U320" s="554"/>
      <c r="V320" s="555"/>
      <c r="W320" s="37" t="s">
        <v>68</v>
      </c>
      <c r="X320" s="551">
        <f>IFERROR(SUM(X316:X318),"0")</f>
        <v>0</v>
      </c>
      <c r="Y320" s="551">
        <f>IFERROR(SUM(Y316:Y318),"0")</f>
        <v>0</v>
      </c>
      <c r="Z320" s="37"/>
      <c r="AA320" s="552"/>
      <c r="AB320" s="552"/>
      <c r="AC320" s="552"/>
    </row>
    <row r="321" spans="1:68" ht="14.25" hidden="1" customHeight="1" x14ac:dyDescent="0.25">
      <c r="A321" s="556" t="s">
        <v>94</v>
      </c>
      <c r="B321" s="557"/>
      <c r="C321" s="557"/>
      <c r="D321" s="557"/>
      <c r="E321" s="557"/>
      <c r="F321" s="557"/>
      <c r="G321" s="557"/>
      <c r="H321" s="557"/>
      <c r="I321" s="557"/>
      <c r="J321" s="557"/>
      <c r="K321" s="557"/>
      <c r="L321" s="557"/>
      <c r="M321" s="557"/>
      <c r="N321" s="557"/>
      <c r="O321" s="557"/>
      <c r="P321" s="557"/>
      <c r="Q321" s="557"/>
      <c r="R321" s="557"/>
      <c r="S321" s="557"/>
      <c r="T321" s="557"/>
      <c r="U321" s="557"/>
      <c r="V321" s="557"/>
      <c r="W321" s="557"/>
      <c r="X321" s="557"/>
      <c r="Y321" s="557"/>
      <c r="Z321" s="557"/>
      <c r="AA321" s="545"/>
      <c r="AB321" s="545"/>
      <c r="AC321" s="545"/>
    </row>
    <row r="322" spans="1:68" ht="27" hidden="1" customHeight="1" x14ac:dyDescent="0.25">
      <c r="A322" s="54" t="s">
        <v>511</v>
      </c>
      <c r="B322" s="54" t="s">
        <v>512</v>
      </c>
      <c r="C322" s="31">
        <v>4301030235</v>
      </c>
      <c r="D322" s="558">
        <v>4607091388381</v>
      </c>
      <c r="E322" s="559"/>
      <c r="F322" s="548">
        <v>0.38</v>
      </c>
      <c r="G322" s="32">
        <v>8</v>
      </c>
      <c r="H322" s="548">
        <v>3.04</v>
      </c>
      <c r="I322" s="54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17" t="s">
        <v>513</v>
      </c>
      <c r="Q322" s="564"/>
      <c r="R322" s="564"/>
      <c r="S322" s="564"/>
      <c r="T322" s="56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4301030232</v>
      </c>
      <c r="D323" s="558">
        <v>4607091388374</v>
      </c>
      <c r="E323" s="559"/>
      <c r="F323" s="548">
        <v>0.38</v>
      </c>
      <c r="G323" s="32">
        <v>8</v>
      </c>
      <c r="H323" s="548">
        <v>3.04</v>
      </c>
      <c r="I323" s="54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799" t="s">
        <v>517</v>
      </c>
      <c r="Q323" s="564"/>
      <c r="R323" s="564"/>
      <c r="S323" s="564"/>
      <c r="T323" s="56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514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4301032015</v>
      </c>
      <c r="D324" s="558">
        <v>4607091383102</v>
      </c>
      <c r="E324" s="559"/>
      <c r="F324" s="548">
        <v>0.17</v>
      </c>
      <c r="G324" s="32">
        <v>15</v>
      </c>
      <c r="H324" s="548">
        <v>2.5499999999999998</v>
      </c>
      <c r="I324" s="548">
        <v>2.9550000000000001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4"/>
      <c r="R324" s="564"/>
      <c r="S324" s="564"/>
      <c r="T324" s="565"/>
      <c r="U324" s="34"/>
      <c r="V324" s="34"/>
      <c r="W324" s="35" t="s">
        <v>68</v>
      </c>
      <c r="X324" s="549">
        <v>0</v>
      </c>
      <c r="Y324" s="55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521</v>
      </c>
      <c r="B325" s="54" t="s">
        <v>522</v>
      </c>
      <c r="C325" s="31">
        <v>4301030233</v>
      </c>
      <c r="D325" s="558">
        <v>4607091388404</v>
      </c>
      <c r="E325" s="559"/>
      <c r="F325" s="548">
        <v>0.17</v>
      </c>
      <c r="G325" s="32">
        <v>15</v>
      </c>
      <c r="H325" s="548">
        <v>2.5499999999999998</v>
      </c>
      <c r="I325" s="548">
        <v>2.88</v>
      </c>
      <c r="J325" s="32">
        <v>182</v>
      </c>
      <c r="K325" s="32" t="s">
        <v>75</v>
      </c>
      <c r="L325" s="32"/>
      <c r="M325" s="33" t="s">
        <v>97</v>
      </c>
      <c r="N325" s="33"/>
      <c r="O325" s="32">
        <v>180</v>
      </c>
      <c r="P32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4"/>
      <c r="R325" s="564"/>
      <c r="S325" s="564"/>
      <c r="T325" s="565"/>
      <c r="U325" s="34"/>
      <c r="V325" s="34"/>
      <c r="W325" s="35" t="s">
        <v>68</v>
      </c>
      <c r="X325" s="549">
        <v>0</v>
      </c>
      <c r="Y325" s="55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66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7"/>
      <c r="P326" s="553" t="s">
        <v>70</v>
      </c>
      <c r="Q326" s="554"/>
      <c r="R326" s="554"/>
      <c r="S326" s="554"/>
      <c r="T326" s="554"/>
      <c r="U326" s="554"/>
      <c r="V326" s="555"/>
      <c r="W326" s="37" t="s">
        <v>71</v>
      </c>
      <c r="X326" s="551">
        <f>IFERROR(X322/H322,"0")+IFERROR(X323/H323,"0")+IFERROR(X324/H324,"0")+IFERROR(X325/H325,"0")</f>
        <v>0</v>
      </c>
      <c r="Y326" s="551">
        <f>IFERROR(Y322/H322,"0")+IFERROR(Y323/H323,"0")+IFERROR(Y324/H324,"0")+IFERROR(Y325/H325,"0")</f>
        <v>0</v>
      </c>
      <c r="Z326" s="551">
        <f>IFERROR(IF(Z322="",0,Z322),"0")+IFERROR(IF(Z323="",0,Z323),"0")+IFERROR(IF(Z324="",0,Z324),"0")+IFERROR(IF(Z325="",0,Z325),"0")</f>
        <v>0</v>
      </c>
      <c r="AA326" s="552"/>
      <c r="AB326" s="552"/>
      <c r="AC326" s="552"/>
    </row>
    <row r="327" spans="1:68" hidden="1" x14ac:dyDescent="0.2">
      <c r="A327" s="557"/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67"/>
      <c r="P327" s="553" t="s">
        <v>70</v>
      </c>
      <c r="Q327" s="554"/>
      <c r="R327" s="554"/>
      <c r="S327" s="554"/>
      <c r="T327" s="554"/>
      <c r="U327" s="554"/>
      <c r="V327" s="555"/>
      <c r="W327" s="37" t="s">
        <v>68</v>
      </c>
      <c r="X327" s="551">
        <f>IFERROR(SUM(X322:X325),"0")</f>
        <v>0</v>
      </c>
      <c r="Y327" s="551">
        <f>IFERROR(SUM(Y322:Y325),"0")</f>
        <v>0</v>
      </c>
      <c r="Z327" s="37"/>
      <c r="AA327" s="552"/>
      <c r="AB327" s="552"/>
      <c r="AC327" s="552"/>
    </row>
    <row r="328" spans="1:68" ht="14.25" hidden="1" customHeight="1" x14ac:dyDescent="0.25">
      <c r="A328" s="556" t="s">
        <v>523</v>
      </c>
      <c r="B328" s="557"/>
      <c r="C328" s="557"/>
      <c r="D328" s="557"/>
      <c r="E328" s="557"/>
      <c r="F328" s="557"/>
      <c r="G328" s="557"/>
      <c r="H328" s="557"/>
      <c r="I328" s="557"/>
      <c r="J328" s="557"/>
      <c r="K328" s="557"/>
      <c r="L328" s="557"/>
      <c r="M328" s="557"/>
      <c r="N328" s="557"/>
      <c r="O328" s="557"/>
      <c r="P328" s="557"/>
      <c r="Q328" s="557"/>
      <c r="R328" s="557"/>
      <c r="S328" s="557"/>
      <c r="T328" s="557"/>
      <c r="U328" s="557"/>
      <c r="V328" s="557"/>
      <c r="W328" s="557"/>
      <c r="X328" s="557"/>
      <c r="Y328" s="557"/>
      <c r="Z328" s="557"/>
      <c r="AA328" s="545"/>
      <c r="AB328" s="545"/>
      <c r="AC328" s="545"/>
    </row>
    <row r="329" spans="1:68" ht="16.5" hidden="1" customHeight="1" x14ac:dyDescent="0.25">
      <c r="A329" s="54" t="s">
        <v>524</v>
      </c>
      <c r="B329" s="54" t="s">
        <v>525</v>
      </c>
      <c r="C329" s="31">
        <v>4301180007</v>
      </c>
      <c r="D329" s="558">
        <v>4680115881808</v>
      </c>
      <c r="E329" s="559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526</v>
      </c>
      <c r="N329" s="33"/>
      <c r="O329" s="32">
        <v>730</v>
      </c>
      <c r="P329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4"/>
      <c r="R329" s="564"/>
      <c r="S329" s="564"/>
      <c r="T329" s="56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527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528</v>
      </c>
      <c r="B330" s="54" t="s">
        <v>529</v>
      </c>
      <c r="C330" s="31">
        <v>4301180006</v>
      </c>
      <c r="D330" s="558">
        <v>4680115881822</v>
      </c>
      <c r="E330" s="559"/>
      <c r="F330" s="548">
        <v>0.1</v>
      </c>
      <c r="G330" s="32">
        <v>20</v>
      </c>
      <c r="H330" s="548">
        <v>2</v>
      </c>
      <c r="I330" s="548">
        <v>2.2400000000000002</v>
      </c>
      <c r="J330" s="32">
        <v>238</v>
      </c>
      <c r="K330" s="32" t="s">
        <v>75</v>
      </c>
      <c r="L330" s="32"/>
      <c r="M330" s="33" t="s">
        <v>526</v>
      </c>
      <c r="N330" s="33"/>
      <c r="O330" s="32">
        <v>730</v>
      </c>
      <c r="P330" s="7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68</v>
      </c>
      <c r="X330" s="549">
        <v>0</v>
      </c>
      <c r="Y330" s="55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527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530</v>
      </c>
      <c r="B331" s="54" t="s">
        <v>531</v>
      </c>
      <c r="C331" s="31">
        <v>4301180001</v>
      </c>
      <c r="D331" s="558">
        <v>4680115880016</v>
      </c>
      <c r="E331" s="559"/>
      <c r="F331" s="548">
        <v>0.1</v>
      </c>
      <c r="G331" s="32">
        <v>20</v>
      </c>
      <c r="H331" s="548">
        <v>2</v>
      </c>
      <c r="I331" s="548">
        <v>2.2400000000000002</v>
      </c>
      <c r="J331" s="32">
        <v>238</v>
      </c>
      <c r="K331" s="32" t="s">
        <v>75</v>
      </c>
      <c r="L331" s="32"/>
      <c r="M331" s="33" t="s">
        <v>526</v>
      </c>
      <c r="N331" s="33"/>
      <c r="O331" s="32">
        <v>730</v>
      </c>
      <c r="P331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4"/>
      <c r="R331" s="564"/>
      <c r="S331" s="564"/>
      <c r="T331" s="565"/>
      <c r="U331" s="34"/>
      <c r="V331" s="34"/>
      <c r="W331" s="35" t="s">
        <v>68</v>
      </c>
      <c r="X331" s="549">
        <v>0</v>
      </c>
      <c r="Y331" s="55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6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7"/>
      <c r="P332" s="553" t="s">
        <v>70</v>
      </c>
      <c r="Q332" s="554"/>
      <c r="R332" s="554"/>
      <c r="S332" s="554"/>
      <c r="T332" s="554"/>
      <c r="U332" s="554"/>
      <c r="V332" s="555"/>
      <c r="W332" s="37" t="s">
        <v>71</v>
      </c>
      <c r="X332" s="551">
        <f>IFERROR(X329/H329,"0")+IFERROR(X330/H330,"0")+IFERROR(X331/H331,"0")</f>
        <v>0</v>
      </c>
      <c r="Y332" s="551">
        <f>IFERROR(Y329/H329,"0")+IFERROR(Y330/H330,"0")+IFERROR(Y331/H331,"0")</f>
        <v>0</v>
      </c>
      <c r="Z332" s="551">
        <f>IFERROR(IF(Z329="",0,Z329),"0")+IFERROR(IF(Z330="",0,Z330),"0")+IFERROR(IF(Z331="",0,Z331),"0")</f>
        <v>0</v>
      </c>
      <c r="AA332" s="552"/>
      <c r="AB332" s="552"/>
      <c r="AC332" s="552"/>
    </row>
    <row r="333" spans="1:68" hidden="1" x14ac:dyDescent="0.2">
      <c r="A333" s="557"/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67"/>
      <c r="P333" s="553" t="s">
        <v>70</v>
      </c>
      <c r="Q333" s="554"/>
      <c r="R333" s="554"/>
      <c r="S333" s="554"/>
      <c r="T333" s="554"/>
      <c r="U333" s="554"/>
      <c r="V333" s="555"/>
      <c r="W333" s="37" t="s">
        <v>68</v>
      </c>
      <c r="X333" s="551">
        <f>IFERROR(SUM(X329:X331),"0")</f>
        <v>0</v>
      </c>
      <c r="Y333" s="551">
        <f>IFERROR(SUM(Y329:Y331),"0")</f>
        <v>0</v>
      </c>
      <c r="Z333" s="37"/>
      <c r="AA333" s="552"/>
      <c r="AB333" s="552"/>
      <c r="AC333" s="552"/>
    </row>
    <row r="334" spans="1:68" ht="16.5" hidden="1" customHeight="1" x14ac:dyDescent="0.25">
      <c r="A334" s="562" t="s">
        <v>532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44"/>
      <c r="AB334" s="544"/>
      <c r="AC334" s="544"/>
    </row>
    <row r="335" spans="1:68" ht="14.25" hidden="1" customHeight="1" x14ac:dyDescent="0.25">
      <c r="A335" s="556" t="s">
        <v>72</v>
      </c>
      <c r="B335" s="557"/>
      <c r="C335" s="557"/>
      <c r="D335" s="557"/>
      <c r="E335" s="557"/>
      <c r="F335" s="557"/>
      <c r="G335" s="557"/>
      <c r="H335" s="557"/>
      <c r="I335" s="557"/>
      <c r="J335" s="557"/>
      <c r="K335" s="557"/>
      <c r="L335" s="557"/>
      <c r="M335" s="557"/>
      <c r="N335" s="557"/>
      <c r="O335" s="557"/>
      <c r="P335" s="557"/>
      <c r="Q335" s="557"/>
      <c r="R335" s="557"/>
      <c r="S335" s="557"/>
      <c r="T335" s="557"/>
      <c r="U335" s="557"/>
      <c r="V335" s="557"/>
      <c r="W335" s="557"/>
      <c r="X335" s="557"/>
      <c r="Y335" s="557"/>
      <c r="Z335" s="557"/>
      <c r="AA335" s="545"/>
      <c r="AB335" s="545"/>
      <c r="AC335" s="545"/>
    </row>
    <row r="336" spans="1:68" ht="27" hidden="1" customHeight="1" x14ac:dyDescent="0.25">
      <c r="A336" s="54" t="s">
        <v>533</v>
      </c>
      <c r="B336" s="54" t="s">
        <v>534</v>
      </c>
      <c r="C336" s="31">
        <v>4301051489</v>
      </c>
      <c r="D336" s="558">
        <v>4607091387919</v>
      </c>
      <c r="E336" s="559"/>
      <c r="F336" s="548">
        <v>1.35</v>
      </c>
      <c r="G336" s="32">
        <v>6</v>
      </c>
      <c r="H336" s="548">
        <v>8.1</v>
      </c>
      <c r="I336" s="54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4"/>
      <c r="R336" s="564"/>
      <c r="S336" s="564"/>
      <c r="T336" s="56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536</v>
      </c>
      <c r="B337" s="54" t="s">
        <v>537</v>
      </c>
      <c r="C337" s="31">
        <v>4301051461</v>
      </c>
      <c r="D337" s="558">
        <v>4680115883604</v>
      </c>
      <c r="E337" s="559"/>
      <c r="F337" s="548">
        <v>0.35</v>
      </c>
      <c r="G337" s="32">
        <v>6</v>
      </c>
      <c r="H337" s="548">
        <v>2.1</v>
      </c>
      <c r="I337" s="548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4"/>
      <c r="R337" s="564"/>
      <c r="S337" s="564"/>
      <c r="T337" s="565"/>
      <c r="U337" s="34"/>
      <c r="V337" s="34"/>
      <c r="W337" s="35" t="s">
        <v>68</v>
      </c>
      <c r="X337" s="549">
        <v>0</v>
      </c>
      <c r="Y337" s="55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539</v>
      </c>
      <c r="B338" s="54" t="s">
        <v>540</v>
      </c>
      <c r="C338" s="31">
        <v>4301051864</v>
      </c>
      <c r="D338" s="558">
        <v>4680115883567</v>
      </c>
      <c r="E338" s="559"/>
      <c r="F338" s="548">
        <v>0.35</v>
      </c>
      <c r="G338" s="32">
        <v>6</v>
      </c>
      <c r="H338" s="548">
        <v>2.1</v>
      </c>
      <c r="I338" s="548">
        <v>2.34</v>
      </c>
      <c r="J338" s="32">
        <v>182</v>
      </c>
      <c r="K338" s="32" t="s">
        <v>75</v>
      </c>
      <c r="L338" s="32"/>
      <c r="M338" s="33" t="s">
        <v>92</v>
      </c>
      <c r="N338" s="33"/>
      <c r="O338" s="32">
        <v>40</v>
      </c>
      <c r="P338" s="8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68</v>
      </c>
      <c r="X338" s="549">
        <v>0</v>
      </c>
      <c r="Y338" s="55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541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66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7"/>
      <c r="P339" s="553" t="s">
        <v>70</v>
      </c>
      <c r="Q339" s="554"/>
      <c r="R339" s="554"/>
      <c r="S339" s="554"/>
      <c r="T339" s="554"/>
      <c r="U339" s="554"/>
      <c r="V339" s="555"/>
      <c r="W339" s="37" t="s">
        <v>71</v>
      </c>
      <c r="X339" s="551">
        <f>IFERROR(X336/H336,"0")+IFERROR(X337/H337,"0")+IFERROR(X338/H338,"0")</f>
        <v>0</v>
      </c>
      <c r="Y339" s="551">
        <f>IFERROR(Y336/H336,"0")+IFERROR(Y337/H337,"0")+IFERROR(Y338/H338,"0")</f>
        <v>0</v>
      </c>
      <c r="Z339" s="551">
        <f>IFERROR(IF(Z336="",0,Z336),"0")+IFERROR(IF(Z337="",0,Z337),"0")+IFERROR(IF(Z338="",0,Z338),"0")</f>
        <v>0</v>
      </c>
      <c r="AA339" s="552"/>
      <c r="AB339" s="552"/>
      <c r="AC339" s="552"/>
    </row>
    <row r="340" spans="1:68" hidden="1" x14ac:dyDescent="0.2">
      <c r="A340" s="557"/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67"/>
      <c r="P340" s="553" t="s">
        <v>70</v>
      </c>
      <c r="Q340" s="554"/>
      <c r="R340" s="554"/>
      <c r="S340" s="554"/>
      <c r="T340" s="554"/>
      <c r="U340" s="554"/>
      <c r="V340" s="555"/>
      <c r="W340" s="37" t="s">
        <v>68</v>
      </c>
      <c r="X340" s="551">
        <f>IFERROR(SUM(X336:X338),"0")</f>
        <v>0</v>
      </c>
      <c r="Y340" s="551">
        <f>IFERROR(SUM(Y336:Y338),"0")</f>
        <v>0</v>
      </c>
      <c r="Z340" s="37"/>
      <c r="AA340" s="552"/>
      <c r="AB340" s="552"/>
      <c r="AC340" s="552"/>
    </row>
    <row r="341" spans="1:68" ht="27.75" hidden="1" customHeight="1" x14ac:dyDescent="0.2">
      <c r="A341" s="597" t="s">
        <v>542</v>
      </c>
      <c r="B341" s="598"/>
      <c r="C341" s="598"/>
      <c r="D341" s="598"/>
      <c r="E341" s="598"/>
      <c r="F341" s="598"/>
      <c r="G341" s="598"/>
      <c r="H341" s="598"/>
      <c r="I341" s="598"/>
      <c r="J341" s="598"/>
      <c r="K341" s="598"/>
      <c r="L341" s="598"/>
      <c r="M341" s="598"/>
      <c r="N341" s="598"/>
      <c r="O341" s="598"/>
      <c r="P341" s="598"/>
      <c r="Q341" s="598"/>
      <c r="R341" s="598"/>
      <c r="S341" s="598"/>
      <c r="T341" s="598"/>
      <c r="U341" s="598"/>
      <c r="V341" s="598"/>
      <c r="W341" s="598"/>
      <c r="X341" s="598"/>
      <c r="Y341" s="598"/>
      <c r="Z341" s="598"/>
      <c r="AA341" s="48"/>
      <c r="AB341" s="48"/>
      <c r="AC341" s="48"/>
    </row>
    <row r="342" spans="1:68" ht="16.5" hidden="1" customHeight="1" x14ac:dyDescent="0.25">
      <c r="A342" s="562" t="s">
        <v>543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44"/>
      <c r="AB342" s="544"/>
      <c r="AC342" s="544"/>
    </row>
    <row r="343" spans="1:68" ht="14.25" hidden="1" customHeight="1" x14ac:dyDescent="0.25">
      <c r="A343" s="556" t="s">
        <v>102</v>
      </c>
      <c r="B343" s="557"/>
      <c r="C343" s="557"/>
      <c r="D343" s="557"/>
      <c r="E343" s="557"/>
      <c r="F343" s="557"/>
      <c r="G343" s="557"/>
      <c r="H343" s="557"/>
      <c r="I343" s="557"/>
      <c r="J343" s="557"/>
      <c r="K343" s="557"/>
      <c r="L343" s="557"/>
      <c r="M343" s="557"/>
      <c r="N343" s="557"/>
      <c r="O343" s="557"/>
      <c r="P343" s="557"/>
      <c r="Q343" s="557"/>
      <c r="R343" s="557"/>
      <c r="S343" s="557"/>
      <c r="T343" s="557"/>
      <c r="U343" s="557"/>
      <c r="V343" s="557"/>
      <c r="W343" s="557"/>
      <c r="X343" s="557"/>
      <c r="Y343" s="557"/>
      <c r="Z343" s="557"/>
      <c r="AA343" s="545"/>
      <c r="AB343" s="545"/>
      <c r="AC343" s="545"/>
    </row>
    <row r="344" spans="1:68" ht="37.5" hidden="1" customHeight="1" x14ac:dyDescent="0.25">
      <c r="A344" s="54" t="s">
        <v>544</v>
      </c>
      <c r="B344" s="54" t="s">
        <v>545</v>
      </c>
      <c r="C344" s="31">
        <v>4301011869</v>
      </c>
      <c r="D344" s="558">
        <v>4680115884847</v>
      </c>
      <c r="E344" s="559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4"/>
      <c r="R344" s="564"/>
      <c r="S344" s="564"/>
      <c r="T344" s="565"/>
      <c r="U344" s="34"/>
      <c r="V344" s="34"/>
      <c r="W344" s="35" t="s">
        <v>68</v>
      </c>
      <c r="X344" s="549">
        <v>0</v>
      </c>
      <c r="Y344" s="550">
        <f t="shared" ref="Y344:Y350" si="43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ref="BM344:BM350" si="44">IFERROR(X344*I344/H344,"0")</f>
        <v>0</v>
      </c>
      <c r="BN344" s="64">
        <f t="shared" ref="BN344:BN350" si="45">IFERROR(Y344*I344/H344,"0")</f>
        <v>0</v>
      </c>
      <c r="BO344" s="64">
        <f t="shared" ref="BO344:BO350" si="46">IFERROR(1/J344*(X344/H344),"0")</f>
        <v>0</v>
      </c>
      <c r="BP344" s="64">
        <f t="shared" ref="BP344:BP350" si="47">IFERROR(1/J344*(Y344/H344),"0")</f>
        <v>0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4301011870</v>
      </c>
      <c r="D345" s="558">
        <v>4680115884854</v>
      </c>
      <c r="E345" s="559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4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4"/>
      <c r="R345" s="564"/>
      <c r="S345" s="564"/>
      <c r="T345" s="565"/>
      <c r="U345" s="34"/>
      <c r="V345" s="34"/>
      <c r="W345" s="35" t="s">
        <v>68</v>
      </c>
      <c r="X345" s="549">
        <v>0</v>
      </c>
      <c r="Y345" s="550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4301011832</v>
      </c>
      <c r="D346" s="558">
        <v>4607091383997</v>
      </c>
      <c r="E346" s="559"/>
      <c r="F346" s="548">
        <v>2.5</v>
      </c>
      <c r="G346" s="32">
        <v>6</v>
      </c>
      <c r="H346" s="548">
        <v>15</v>
      </c>
      <c r="I346" s="54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4"/>
      <c r="R346" s="564"/>
      <c r="S346" s="564"/>
      <c r="T346" s="565"/>
      <c r="U346" s="34"/>
      <c r="V346" s="34"/>
      <c r="W346" s="35" t="s">
        <v>68</v>
      </c>
      <c r="X346" s="549">
        <v>0</v>
      </c>
      <c r="Y346" s="550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37.5" hidden="1" customHeight="1" x14ac:dyDescent="0.25">
      <c r="A347" s="54" t="s">
        <v>553</v>
      </c>
      <c r="B347" s="54" t="s">
        <v>554</v>
      </c>
      <c r="C347" s="31">
        <v>4301011867</v>
      </c>
      <c r="D347" s="558">
        <v>4680115884830</v>
      </c>
      <c r="E347" s="559"/>
      <c r="F347" s="548">
        <v>2.5</v>
      </c>
      <c r="G347" s="32">
        <v>6</v>
      </c>
      <c r="H347" s="548">
        <v>15</v>
      </c>
      <c r="I347" s="54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2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4"/>
      <c r="R347" s="564"/>
      <c r="S347" s="564"/>
      <c r="T347" s="565"/>
      <c r="U347" s="34"/>
      <c r="V347" s="34"/>
      <c r="W347" s="35" t="s">
        <v>68</v>
      </c>
      <c r="X347" s="549">
        <v>0</v>
      </c>
      <c r="Y347" s="550">
        <f t="shared" si="43"/>
        <v>0</v>
      </c>
      <c r="Z347" s="36" t="str">
        <f>IFERROR(IF(Y347=0,"",ROUNDUP(Y347/H347,0)*0.02175),"")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4301011433</v>
      </c>
      <c r="D348" s="558">
        <v>4680115882638</v>
      </c>
      <c r="E348" s="559"/>
      <c r="F348" s="548">
        <v>0.4</v>
      </c>
      <c r="G348" s="32">
        <v>10</v>
      </c>
      <c r="H348" s="548">
        <v>4</v>
      </c>
      <c r="I348" s="54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4"/>
      <c r="R348" s="564"/>
      <c r="S348" s="564"/>
      <c r="T348" s="565"/>
      <c r="U348" s="34"/>
      <c r="V348" s="34"/>
      <c r="W348" s="35" t="s">
        <v>68</v>
      </c>
      <c r="X348" s="549">
        <v>0</v>
      </c>
      <c r="Y348" s="550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558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27" hidden="1" customHeight="1" x14ac:dyDescent="0.25">
      <c r="A349" s="54" t="s">
        <v>559</v>
      </c>
      <c r="B349" s="54" t="s">
        <v>560</v>
      </c>
      <c r="C349" s="31">
        <v>4301011952</v>
      </c>
      <c r="D349" s="558">
        <v>4680115884922</v>
      </c>
      <c r="E349" s="559"/>
      <c r="F349" s="548">
        <v>0.5</v>
      </c>
      <c r="G349" s="32">
        <v>10</v>
      </c>
      <c r="H349" s="548">
        <v>5</v>
      </c>
      <c r="I349" s="54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4"/>
      <c r="R349" s="564"/>
      <c r="S349" s="564"/>
      <c r="T349" s="565"/>
      <c r="U349" s="34"/>
      <c r="V349" s="34"/>
      <c r="W349" s="35" t="s">
        <v>68</v>
      </c>
      <c r="X349" s="549">
        <v>0</v>
      </c>
      <c r="Y349" s="550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ht="37.5" hidden="1" customHeight="1" x14ac:dyDescent="0.25">
      <c r="A350" s="54" t="s">
        <v>561</v>
      </c>
      <c r="B350" s="54" t="s">
        <v>562</v>
      </c>
      <c r="C350" s="31">
        <v>4301011868</v>
      </c>
      <c r="D350" s="558">
        <v>4680115884861</v>
      </c>
      <c r="E350" s="559"/>
      <c r="F350" s="548">
        <v>0.5</v>
      </c>
      <c r="G350" s="32">
        <v>10</v>
      </c>
      <c r="H350" s="548">
        <v>5</v>
      </c>
      <c r="I350" s="54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4"/>
      <c r="R350" s="564"/>
      <c r="S350" s="564"/>
      <c r="T350" s="565"/>
      <c r="U350" s="34"/>
      <c r="V350" s="34"/>
      <c r="W350" s="35" t="s">
        <v>68</v>
      </c>
      <c r="X350" s="549">
        <v>0</v>
      </c>
      <c r="Y350" s="550">
        <f t="shared" si="43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4"/>
        <v>0</v>
      </c>
      <c r="BN350" s="64">
        <f t="shared" si="45"/>
        <v>0</v>
      </c>
      <c r="BO350" s="64">
        <f t="shared" si="46"/>
        <v>0</v>
      </c>
      <c r="BP350" s="64">
        <f t="shared" si="47"/>
        <v>0</v>
      </c>
    </row>
    <row r="351" spans="1:68" hidden="1" x14ac:dyDescent="0.2">
      <c r="A351" s="566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7"/>
      <c r="P351" s="553" t="s">
        <v>70</v>
      </c>
      <c r="Q351" s="554"/>
      <c r="R351" s="554"/>
      <c r="S351" s="554"/>
      <c r="T351" s="554"/>
      <c r="U351" s="554"/>
      <c r="V351" s="555"/>
      <c r="W351" s="37" t="s">
        <v>71</v>
      </c>
      <c r="X351" s="551">
        <f>IFERROR(X344/H344,"0")+IFERROR(X345/H345,"0")+IFERROR(X346/H346,"0")+IFERROR(X347/H347,"0")+IFERROR(X348/H348,"0")+IFERROR(X349/H349,"0")+IFERROR(X350/H350,"0")</f>
        <v>0</v>
      </c>
      <c r="Y351" s="551">
        <f>IFERROR(Y344/H344,"0")+IFERROR(Y345/H345,"0")+IFERROR(Y346/H346,"0")+IFERROR(Y347/H347,"0")+IFERROR(Y348/H348,"0")+IFERROR(Y349/H349,"0")+IFERROR(Y350/H350,"0")</f>
        <v>0</v>
      </c>
      <c r="Z351" s="551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552"/>
      <c r="AB351" s="552"/>
      <c r="AC351" s="552"/>
    </row>
    <row r="352" spans="1:68" hidden="1" x14ac:dyDescent="0.2">
      <c r="A352" s="557"/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67"/>
      <c r="P352" s="553" t="s">
        <v>70</v>
      </c>
      <c r="Q352" s="554"/>
      <c r="R352" s="554"/>
      <c r="S352" s="554"/>
      <c r="T352" s="554"/>
      <c r="U352" s="554"/>
      <c r="V352" s="555"/>
      <c r="W352" s="37" t="s">
        <v>68</v>
      </c>
      <c r="X352" s="551">
        <f>IFERROR(SUM(X344:X350),"0")</f>
        <v>0</v>
      </c>
      <c r="Y352" s="551">
        <f>IFERROR(SUM(Y344:Y350),"0")</f>
        <v>0</v>
      </c>
      <c r="Z352" s="37"/>
      <c r="AA352" s="552"/>
      <c r="AB352" s="552"/>
      <c r="AC352" s="552"/>
    </row>
    <row r="353" spans="1:68" ht="14.25" hidden="1" customHeight="1" x14ac:dyDescent="0.25">
      <c r="A353" s="556" t="s">
        <v>134</v>
      </c>
      <c r="B353" s="557"/>
      <c r="C353" s="557"/>
      <c r="D353" s="557"/>
      <c r="E353" s="557"/>
      <c r="F353" s="557"/>
      <c r="G353" s="557"/>
      <c r="H353" s="557"/>
      <c r="I353" s="557"/>
      <c r="J353" s="557"/>
      <c r="K353" s="557"/>
      <c r="L353" s="557"/>
      <c r="M353" s="557"/>
      <c r="N353" s="557"/>
      <c r="O353" s="557"/>
      <c r="P353" s="557"/>
      <c r="Q353" s="557"/>
      <c r="R353" s="557"/>
      <c r="S353" s="557"/>
      <c r="T353" s="557"/>
      <c r="U353" s="557"/>
      <c r="V353" s="557"/>
      <c r="W353" s="557"/>
      <c r="X353" s="557"/>
      <c r="Y353" s="557"/>
      <c r="Z353" s="557"/>
      <c r="AA353" s="545"/>
      <c r="AB353" s="545"/>
      <c r="AC353" s="545"/>
    </row>
    <row r="354" spans="1:68" ht="27" customHeight="1" x14ac:dyDescent="0.25">
      <c r="A354" s="54" t="s">
        <v>563</v>
      </c>
      <c r="B354" s="54" t="s">
        <v>564</v>
      </c>
      <c r="C354" s="31">
        <v>4301020178</v>
      </c>
      <c r="D354" s="558">
        <v>4607091383980</v>
      </c>
      <c r="E354" s="559"/>
      <c r="F354" s="548">
        <v>2.5</v>
      </c>
      <c r="G354" s="32">
        <v>6</v>
      </c>
      <c r="H354" s="548">
        <v>15</v>
      </c>
      <c r="I354" s="54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4"/>
      <c r="R354" s="564"/>
      <c r="S354" s="564"/>
      <c r="T354" s="565"/>
      <c r="U354" s="34"/>
      <c r="V354" s="34"/>
      <c r="W354" s="35" t="s">
        <v>68</v>
      </c>
      <c r="X354" s="549">
        <v>5500</v>
      </c>
      <c r="Y354" s="550">
        <f>IFERROR(IF(X354="",0,CEILING((X354/$H354),1)*$H354),"")</f>
        <v>5505</v>
      </c>
      <c r="Z354" s="36">
        <f>IFERROR(IF(Y354=0,"",ROUNDUP(Y354/H354,0)*0.02175),"")</f>
        <v>7.9822499999999996</v>
      </c>
      <c r="AA354" s="56"/>
      <c r="AB354" s="57"/>
      <c r="AC354" s="405" t="s">
        <v>565</v>
      </c>
      <c r="AG354" s="64"/>
      <c r="AJ354" s="68"/>
      <c r="AK354" s="68">
        <v>0</v>
      </c>
      <c r="BB354" s="406" t="s">
        <v>1</v>
      </c>
      <c r="BM354" s="64">
        <f>IFERROR(X354*I354/H354,"0")</f>
        <v>5676</v>
      </c>
      <c r="BN354" s="64">
        <f>IFERROR(Y354*I354/H354,"0")</f>
        <v>5681.1600000000008</v>
      </c>
      <c r="BO354" s="64">
        <f>IFERROR(1/J354*(X354/H354),"0")</f>
        <v>7.6388888888888893</v>
      </c>
      <c r="BP354" s="64">
        <f>IFERROR(1/J354*(Y354/H354),"0")</f>
        <v>7.645833333333333</v>
      </c>
    </row>
    <row r="355" spans="1:68" ht="16.5" hidden="1" customHeight="1" x14ac:dyDescent="0.25">
      <c r="A355" s="54" t="s">
        <v>566</v>
      </c>
      <c r="B355" s="54" t="s">
        <v>567</v>
      </c>
      <c r="C355" s="31">
        <v>4301020179</v>
      </c>
      <c r="D355" s="558">
        <v>4607091384178</v>
      </c>
      <c r="E355" s="559"/>
      <c r="F355" s="548">
        <v>0.4</v>
      </c>
      <c r="G355" s="32">
        <v>10</v>
      </c>
      <c r="H355" s="548">
        <v>4</v>
      </c>
      <c r="I355" s="54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4"/>
      <c r="R355" s="564"/>
      <c r="S355" s="564"/>
      <c r="T355" s="565"/>
      <c r="U355" s="34"/>
      <c r="V355" s="34"/>
      <c r="W355" s="35" t="s">
        <v>68</v>
      </c>
      <c r="X355" s="549">
        <v>0</v>
      </c>
      <c r="Y355" s="55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6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7"/>
      <c r="P356" s="553" t="s">
        <v>70</v>
      </c>
      <c r="Q356" s="554"/>
      <c r="R356" s="554"/>
      <c r="S356" s="554"/>
      <c r="T356" s="554"/>
      <c r="U356" s="554"/>
      <c r="V356" s="555"/>
      <c r="W356" s="37" t="s">
        <v>71</v>
      </c>
      <c r="X356" s="551">
        <f>IFERROR(X354/H354,"0")+IFERROR(X355/H355,"0")</f>
        <v>366.66666666666669</v>
      </c>
      <c r="Y356" s="551">
        <f>IFERROR(Y354/H354,"0")+IFERROR(Y355/H355,"0")</f>
        <v>367</v>
      </c>
      <c r="Z356" s="551">
        <f>IFERROR(IF(Z354="",0,Z354),"0")+IFERROR(IF(Z355="",0,Z355),"0")</f>
        <v>7.9822499999999996</v>
      </c>
      <c r="AA356" s="552"/>
      <c r="AB356" s="552"/>
      <c r="AC356" s="552"/>
    </row>
    <row r="357" spans="1:68" x14ac:dyDescent="0.2">
      <c r="A357" s="557"/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67"/>
      <c r="P357" s="553" t="s">
        <v>70</v>
      </c>
      <c r="Q357" s="554"/>
      <c r="R357" s="554"/>
      <c r="S357" s="554"/>
      <c r="T357" s="554"/>
      <c r="U357" s="554"/>
      <c r="V357" s="555"/>
      <c r="W357" s="37" t="s">
        <v>68</v>
      </c>
      <c r="X357" s="551">
        <f>IFERROR(SUM(X354:X355),"0")</f>
        <v>5500</v>
      </c>
      <c r="Y357" s="551">
        <f>IFERROR(SUM(Y354:Y355),"0")</f>
        <v>5505</v>
      </c>
      <c r="Z357" s="37"/>
      <c r="AA357" s="552"/>
      <c r="AB357" s="552"/>
      <c r="AC357" s="552"/>
    </row>
    <row r="358" spans="1:68" ht="14.25" hidden="1" customHeight="1" x14ac:dyDescent="0.25">
      <c r="A358" s="556" t="s">
        <v>72</v>
      </c>
      <c r="B358" s="557"/>
      <c r="C358" s="557"/>
      <c r="D358" s="557"/>
      <c r="E358" s="557"/>
      <c r="F358" s="557"/>
      <c r="G358" s="557"/>
      <c r="H358" s="557"/>
      <c r="I358" s="557"/>
      <c r="J358" s="557"/>
      <c r="K358" s="557"/>
      <c r="L358" s="557"/>
      <c r="M358" s="557"/>
      <c r="N358" s="557"/>
      <c r="O358" s="557"/>
      <c r="P358" s="557"/>
      <c r="Q358" s="557"/>
      <c r="R358" s="557"/>
      <c r="S358" s="557"/>
      <c r="T358" s="557"/>
      <c r="U358" s="557"/>
      <c r="V358" s="557"/>
      <c r="W358" s="557"/>
      <c r="X358" s="557"/>
      <c r="Y358" s="557"/>
      <c r="Z358" s="557"/>
      <c r="AA358" s="545"/>
      <c r="AB358" s="545"/>
      <c r="AC358" s="545"/>
    </row>
    <row r="359" spans="1:68" ht="27" hidden="1" customHeight="1" x14ac:dyDescent="0.25">
      <c r="A359" s="54" t="s">
        <v>568</v>
      </c>
      <c r="B359" s="54" t="s">
        <v>569</v>
      </c>
      <c r="C359" s="31">
        <v>4301051903</v>
      </c>
      <c r="D359" s="558">
        <v>4607091383928</v>
      </c>
      <c r="E359" s="559"/>
      <c r="F359" s="548">
        <v>1.5</v>
      </c>
      <c r="G359" s="32">
        <v>6</v>
      </c>
      <c r="H359" s="548">
        <v>9</v>
      </c>
      <c r="I359" s="548">
        <v>9.5250000000000004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4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4"/>
      <c r="R359" s="564"/>
      <c r="S359" s="564"/>
      <c r="T359" s="565"/>
      <c r="U359" s="34"/>
      <c r="V359" s="34"/>
      <c r="W359" s="35" t="s">
        <v>68</v>
      </c>
      <c r="X359" s="549">
        <v>0</v>
      </c>
      <c r="Y359" s="55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571</v>
      </c>
      <c r="B360" s="54" t="s">
        <v>572</v>
      </c>
      <c r="C360" s="31">
        <v>4301051897</v>
      </c>
      <c r="D360" s="558">
        <v>4607091384260</v>
      </c>
      <c r="E360" s="559"/>
      <c r="F360" s="548">
        <v>1.5</v>
      </c>
      <c r="G360" s="32">
        <v>6</v>
      </c>
      <c r="H360" s="548">
        <v>9</v>
      </c>
      <c r="I360" s="548">
        <v>9.5190000000000001</v>
      </c>
      <c r="J360" s="32">
        <v>64</v>
      </c>
      <c r="K360" s="32" t="s">
        <v>105</v>
      </c>
      <c r="L360" s="32"/>
      <c r="M360" s="33" t="s">
        <v>76</v>
      </c>
      <c r="N360" s="33"/>
      <c r="O360" s="32">
        <v>40</v>
      </c>
      <c r="P360" s="87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68</v>
      </c>
      <c r="X360" s="549">
        <v>0</v>
      </c>
      <c r="Y360" s="55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573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6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7"/>
      <c r="P361" s="553" t="s">
        <v>70</v>
      </c>
      <c r="Q361" s="554"/>
      <c r="R361" s="554"/>
      <c r="S361" s="554"/>
      <c r="T361" s="554"/>
      <c r="U361" s="554"/>
      <c r="V361" s="555"/>
      <c r="W361" s="37" t="s">
        <v>71</v>
      </c>
      <c r="X361" s="551">
        <f>IFERROR(X359/H359,"0")+IFERROR(X360/H360,"0")</f>
        <v>0</v>
      </c>
      <c r="Y361" s="551">
        <f>IFERROR(Y359/H359,"0")+IFERROR(Y360/H360,"0")</f>
        <v>0</v>
      </c>
      <c r="Z361" s="551">
        <f>IFERROR(IF(Z359="",0,Z359),"0")+IFERROR(IF(Z360="",0,Z360),"0")</f>
        <v>0</v>
      </c>
      <c r="AA361" s="552"/>
      <c r="AB361" s="552"/>
      <c r="AC361" s="552"/>
    </row>
    <row r="362" spans="1:68" hidden="1" x14ac:dyDescent="0.2">
      <c r="A362" s="557"/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67"/>
      <c r="P362" s="553" t="s">
        <v>70</v>
      </c>
      <c r="Q362" s="554"/>
      <c r="R362" s="554"/>
      <c r="S362" s="554"/>
      <c r="T362" s="554"/>
      <c r="U362" s="554"/>
      <c r="V362" s="555"/>
      <c r="W362" s="37" t="s">
        <v>68</v>
      </c>
      <c r="X362" s="551">
        <f>IFERROR(SUM(X359:X360),"0")</f>
        <v>0</v>
      </c>
      <c r="Y362" s="551">
        <f>IFERROR(SUM(Y359:Y360),"0")</f>
        <v>0</v>
      </c>
      <c r="Z362" s="37"/>
      <c r="AA362" s="552"/>
      <c r="AB362" s="552"/>
      <c r="AC362" s="552"/>
    </row>
    <row r="363" spans="1:68" ht="14.25" hidden="1" customHeight="1" x14ac:dyDescent="0.25">
      <c r="A363" s="556" t="s">
        <v>164</v>
      </c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57"/>
      <c r="P363" s="557"/>
      <c r="Q363" s="557"/>
      <c r="R363" s="557"/>
      <c r="S363" s="557"/>
      <c r="T363" s="557"/>
      <c r="U363" s="557"/>
      <c r="V363" s="557"/>
      <c r="W363" s="557"/>
      <c r="X363" s="557"/>
      <c r="Y363" s="557"/>
      <c r="Z363" s="557"/>
      <c r="AA363" s="545"/>
      <c r="AB363" s="545"/>
      <c r="AC363" s="545"/>
    </row>
    <row r="364" spans="1:68" ht="16.5" hidden="1" customHeight="1" x14ac:dyDescent="0.25">
      <c r="A364" s="54" t="s">
        <v>574</v>
      </c>
      <c r="B364" s="54" t="s">
        <v>575</v>
      </c>
      <c r="C364" s="31">
        <v>4301060524</v>
      </c>
      <c r="D364" s="558">
        <v>4607091384673</v>
      </c>
      <c r="E364" s="559"/>
      <c r="F364" s="548">
        <v>1.5</v>
      </c>
      <c r="G364" s="32">
        <v>6</v>
      </c>
      <c r="H364" s="548">
        <v>9</v>
      </c>
      <c r="I364" s="548">
        <v>9.5190000000000001</v>
      </c>
      <c r="J364" s="32">
        <v>64</v>
      </c>
      <c r="K364" s="32" t="s">
        <v>105</v>
      </c>
      <c r="L364" s="32"/>
      <c r="M364" s="33" t="s">
        <v>76</v>
      </c>
      <c r="N364" s="33"/>
      <c r="O364" s="32">
        <v>40</v>
      </c>
      <c r="P364" s="818" t="s">
        <v>576</v>
      </c>
      <c r="Q364" s="564"/>
      <c r="R364" s="564"/>
      <c r="S364" s="564"/>
      <c r="T364" s="565"/>
      <c r="U364" s="34"/>
      <c r="V364" s="34"/>
      <c r="W364" s="35" t="s">
        <v>68</v>
      </c>
      <c r="X364" s="549">
        <v>0</v>
      </c>
      <c r="Y364" s="55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577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6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7"/>
      <c r="P365" s="553" t="s">
        <v>70</v>
      </c>
      <c r="Q365" s="554"/>
      <c r="R365" s="554"/>
      <c r="S365" s="554"/>
      <c r="T365" s="554"/>
      <c r="U365" s="554"/>
      <c r="V365" s="555"/>
      <c r="W365" s="37" t="s">
        <v>71</v>
      </c>
      <c r="X365" s="551">
        <f>IFERROR(X364/H364,"0")</f>
        <v>0</v>
      </c>
      <c r="Y365" s="551">
        <f>IFERROR(Y364/H364,"0")</f>
        <v>0</v>
      </c>
      <c r="Z365" s="551">
        <f>IFERROR(IF(Z364="",0,Z364),"0")</f>
        <v>0</v>
      </c>
      <c r="AA365" s="552"/>
      <c r="AB365" s="552"/>
      <c r="AC365" s="552"/>
    </row>
    <row r="366" spans="1:68" hidden="1" x14ac:dyDescent="0.2">
      <c r="A366" s="557"/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67"/>
      <c r="P366" s="553" t="s">
        <v>70</v>
      </c>
      <c r="Q366" s="554"/>
      <c r="R366" s="554"/>
      <c r="S366" s="554"/>
      <c r="T366" s="554"/>
      <c r="U366" s="554"/>
      <c r="V366" s="555"/>
      <c r="W366" s="37" t="s">
        <v>68</v>
      </c>
      <c r="X366" s="551">
        <f>IFERROR(SUM(X364:X364),"0")</f>
        <v>0</v>
      </c>
      <c r="Y366" s="551">
        <f>IFERROR(SUM(Y364:Y364),"0")</f>
        <v>0</v>
      </c>
      <c r="Z366" s="37"/>
      <c r="AA366" s="552"/>
      <c r="AB366" s="552"/>
      <c r="AC366" s="552"/>
    </row>
    <row r="367" spans="1:68" ht="16.5" hidden="1" customHeight="1" x14ac:dyDescent="0.25">
      <c r="A367" s="562" t="s">
        <v>578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44"/>
      <c r="AB367" s="544"/>
      <c r="AC367" s="544"/>
    </row>
    <row r="368" spans="1:68" ht="14.25" hidden="1" customHeight="1" x14ac:dyDescent="0.25">
      <c r="A368" s="556" t="s">
        <v>102</v>
      </c>
      <c r="B368" s="557"/>
      <c r="C368" s="557"/>
      <c r="D368" s="557"/>
      <c r="E368" s="557"/>
      <c r="F368" s="557"/>
      <c r="G368" s="557"/>
      <c r="H368" s="557"/>
      <c r="I368" s="557"/>
      <c r="J368" s="557"/>
      <c r="K368" s="557"/>
      <c r="L368" s="557"/>
      <c r="M368" s="557"/>
      <c r="N368" s="557"/>
      <c r="O368" s="557"/>
      <c r="P368" s="557"/>
      <c r="Q368" s="557"/>
      <c r="R368" s="557"/>
      <c r="S368" s="557"/>
      <c r="T368" s="557"/>
      <c r="U368" s="557"/>
      <c r="V368" s="557"/>
      <c r="W368" s="557"/>
      <c r="X368" s="557"/>
      <c r="Y368" s="557"/>
      <c r="Z368" s="557"/>
      <c r="AA368" s="545"/>
      <c r="AB368" s="545"/>
      <c r="AC368" s="545"/>
    </row>
    <row r="369" spans="1:68" ht="37.5" hidden="1" customHeight="1" x14ac:dyDescent="0.25">
      <c r="A369" s="54" t="s">
        <v>579</v>
      </c>
      <c r="B369" s="54" t="s">
        <v>580</v>
      </c>
      <c r="C369" s="31">
        <v>4301011873</v>
      </c>
      <c r="D369" s="558">
        <v>4680115881907</v>
      </c>
      <c r="E369" s="559"/>
      <c r="F369" s="548">
        <v>1.8</v>
      </c>
      <c r="G369" s="32">
        <v>6</v>
      </c>
      <c r="H369" s="548">
        <v>10.8</v>
      </c>
      <c r="I369" s="54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4"/>
      <c r="R369" s="564"/>
      <c r="S369" s="564"/>
      <c r="T369" s="56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4301011875</v>
      </c>
      <c r="D370" s="558">
        <v>4680115884885</v>
      </c>
      <c r="E370" s="559"/>
      <c r="F370" s="548">
        <v>0.8</v>
      </c>
      <c r="G370" s="32">
        <v>15</v>
      </c>
      <c r="H370" s="548">
        <v>12</v>
      </c>
      <c r="I370" s="548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4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4"/>
      <c r="R370" s="564"/>
      <c r="S370" s="564"/>
      <c r="T370" s="565"/>
      <c r="U370" s="34"/>
      <c r="V370" s="34"/>
      <c r="W370" s="35" t="s">
        <v>68</v>
      </c>
      <c r="X370" s="549">
        <v>0</v>
      </c>
      <c r="Y370" s="55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584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585</v>
      </c>
      <c r="B371" s="54" t="s">
        <v>586</v>
      </c>
      <c r="C371" s="31">
        <v>4301011871</v>
      </c>
      <c r="D371" s="558">
        <v>4680115884908</v>
      </c>
      <c r="E371" s="559"/>
      <c r="F371" s="548">
        <v>0.4</v>
      </c>
      <c r="G371" s="32">
        <v>10</v>
      </c>
      <c r="H371" s="548">
        <v>4</v>
      </c>
      <c r="I371" s="548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68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4"/>
      <c r="R371" s="564"/>
      <c r="S371" s="564"/>
      <c r="T371" s="565"/>
      <c r="U371" s="34"/>
      <c r="V371" s="34"/>
      <c r="W371" s="35" t="s">
        <v>68</v>
      </c>
      <c r="X371" s="549">
        <v>0</v>
      </c>
      <c r="Y371" s="55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584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66"/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67"/>
      <c r="P372" s="553" t="s">
        <v>70</v>
      </c>
      <c r="Q372" s="554"/>
      <c r="R372" s="554"/>
      <c r="S372" s="554"/>
      <c r="T372" s="554"/>
      <c r="U372" s="554"/>
      <c r="V372" s="555"/>
      <c r="W372" s="37" t="s">
        <v>71</v>
      </c>
      <c r="X372" s="551">
        <f>IFERROR(X369/H369,"0")+IFERROR(X370/H370,"0")+IFERROR(X371/H371,"0")</f>
        <v>0</v>
      </c>
      <c r="Y372" s="551">
        <f>IFERROR(Y369/H369,"0")+IFERROR(Y370/H370,"0")+IFERROR(Y371/H371,"0")</f>
        <v>0</v>
      </c>
      <c r="Z372" s="551">
        <f>IFERROR(IF(Z369="",0,Z369),"0")+IFERROR(IF(Z370="",0,Z370),"0")+IFERROR(IF(Z371="",0,Z371),"0")</f>
        <v>0</v>
      </c>
      <c r="AA372" s="552"/>
      <c r="AB372" s="552"/>
      <c r="AC372" s="552"/>
    </row>
    <row r="373" spans="1:68" hidden="1" x14ac:dyDescent="0.2">
      <c r="A373" s="557"/>
      <c r="B373" s="557"/>
      <c r="C373" s="557"/>
      <c r="D373" s="557"/>
      <c r="E373" s="557"/>
      <c r="F373" s="557"/>
      <c r="G373" s="557"/>
      <c r="H373" s="557"/>
      <c r="I373" s="557"/>
      <c r="J373" s="557"/>
      <c r="K373" s="557"/>
      <c r="L373" s="557"/>
      <c r="M373" s="557"/>
      <c r="N373" s="557"/>
      <c r="O373" s="567"/>
      <c r="P373" s="553" t="s">
        <v>70</v>
      </c>
      <c r="Q373" s="554"/>
      <c r="R373" s="554"/>
      <c r="S373" s="554"/>
      <c r="T373" s="554"/>
      <c r="U373" s="554"/>
      <c r="V373" s="555"/>
      <c r="W373" s="37" t="s">
        <v>68</v>
      </c>
      <c r="X373" s="551">
        <f>IFERROR(SUM(X369:X371),"0")</f>
        <v>0</v>
      </c>
      <c r="Y373" s="551">
        <f>IFERROR(SUM(Y369:Y371),"0")</f>
        <v>0</v>
      </c>
      <c r="Z373" s="37"/>
      <c r="AA373" s="552"/>
      <c r="AB373" s="552"/>
      <c r="AC373" s="552"/>
    </row>
    <row r="374" spans="1:68" ht="14.25" hidden="1" customHeight="1" x14ac:dyDescent="0.25">
      <c r="A374" s="556" t="s">
        <v>63</v>
      </c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57"/>
      <c r="P374" s="557"/>
      <c r="Q374" s="557"/>
      <c r="R374" s="557"/>
      <c r="S374" s="557"/>
      <c r="T374" s="557"/>
      <c r="U374" s="557"/>
      <c r="V374" s="557"/>
      <c r="W374" s="557"/>
      <c r="X374" s="557"/>
      <c r="Y374" s="557"/>
      <c r="Z374" s="557"/>
      <c r="AA374" s="545"/>
      <c r="AB374" s="545"/>
      <c r="AC374" s="545"/>
    </row>
    <row r="375" spans="1:68" ht="27" hidden="1" customHeight="1" x14ac:dyDescent="0.25">
      <c r="A375" s="54" t="s">
        <v>587</v>
      </c>
      <c r="B375" s="54" t="s">
        <v>588</v>
      </c>
      <c r="C375" s="31">
        <v>4301031303</v>
      </c>
      <c r="D375" s="558">
        <v>4607091384802</v>
      </c>
      <c r="E375" s="559"/>
      <c r="F375" s="548">
        <v>0.73</v>
      </c>
      <c r="G375" s="32">
        <v>6</v>
      </c>
      <c r="H375" s="548">
        <v>4.38</v>
      </c>
      <c r="I375" s="548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4"/>
      <c r="R375" s="564"/>
      <c r="S375" s="564"/>
      <c r="T375" s="565"/>
      <c r="U375" s="34"/>
      <c r="V375" s="34"/>
      <c r="W375" s="35" t="s">
        <v>68</v>
      </c>
      <c r="X375" s="549">
        <v>0</v>
      </c>
      <c r="Y375" s="55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589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6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7"/>
      <c r="P376" s="553" t="s">
        <v>70</v>
      </c>
      <c r="Q376" s="554"/>
      <c r="R376" s="554"/>
      <c r="S376" s="554"/>
      <c r="T376" s="554"/>
      <c r="U376" s="554"/>
      <c r="V376" s="555"/>
      <c r="W376" s="37" t="s">
        <v>71</v>
      </c>
      <c r="X376" s="551">
        <f>IFERROR(X375/H375,"0")</f>
        <v>0</v>
      </c>
      <c r="Y376" s="551">
        <f>IFERROR(Y375/H375,"0")</f>
        <v>0</v>
      </c>
      <c r="Z376" s="551">
        <f>IFERROR(IF(Z375="",0,Z375),"0")</f>
        <v>0</v>
      </c>
      <c r="AA376" s="552"/>
      <c r="AB376" s="552"/>
      <c r="AC376" s="552"/>
    </row>
    <row r="377" spans="1:68" hidden="1" x14ac:dyDescent="0.2">
      <c r="A377" s="557"/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67"/>
      <c r="P377" s="553" t="s">
        <v>70</v>
      </c>
      <c r="Q377" s="554"/>
      <c r="R377" s="554"/>
      <c r="S377" s="554"/>
      <c r="T377" s="554"/>
      <c r="U377" s="554"/>
      <c r="V377" s="555"/>
      <c r="W377" s="37" t="s">
        <v>68</v>
      </c>
      <c r="X377" s="551">
        <f>IFERROR(SUM(X375:X375),"0")</f>
        <v>0</v>
      </c>
      <c r="Y377" s="551">
        <f>IFERROR(SUM(Y375:Y375),"0")</f>
        <v>0</v>
      </c>
      <c r="Z377" s="37"/>
      <c r="AA377" s="552"/>
      <c r="AB377" s="552"/>
      <c r="AC377" s="552"/>
    </row>
    <row r="378" spans="1:68" ht="14.25" hidden="1" customHeight="1" x14ac:dyDescent="0.25">
      <c r="A378" s="556" t="s">
        <v>72</v>
      </c>
      <c r="B378" s="557"/>
      <c r="C378" s="557"/>
      <c r="D378" s="557"/>
      <c r="E378" s="557"/>
      <c r="F378" s="557"/>
      <c r="G378" s="557"/>
      <c r="H378" s="557"/>
      <c r="I378" s="557"/>
      <c r="J378" s="557"/>
      <c r="K378" s="557"/>
      <c r="L378" s="557"/>
      <c r="M378" s="557"/>
      <c r="N378" s="557"/>
      <c r="O378" s="557"/>
      <c r="P378" s="557"/>
      <c r="Q378" s="557"/>
      <c r="R378" s="557"/>
      <c r="S378" s="557"/>
      <c r="T378" s="557"/>
      <c r="U378" s="557"/>
      <c r="V378" s="557"/>
      <c r="W378" s="557"/>
      <c r="X378" s="557"/>
      <c r="Y378" s="557"/>
      <c r="Z378" s="557"/>
      <c r="AA378" s="545"/>
      <c r="AB378" s="545"/>
      <c r="AC378" s="545"/>
    </row>
    <row r="379" spans="1:68" ht="27" hidden="1" customHeight="1" x14ac:dyDescent="0.25">
      <c r="A379" s="54" t="s">
        <v>590</v>
      </c>
      <c r="B379" s="54" t="s">
        <v>591</v>
      </c>
      <c r="C379" s="31">
        <v>4301051899</v>
      </c>
      <c r="D379" s="558">
        <v>4607091384246</v>
      </c>
      <c r="E379" s="559"/>
      <c r="F379" s="548">
        <v>1.5</v>
      </c>
      <c r="G379" s="32">
        <v>6</v>
      </c>
      <c r="H379" s="548">
        <v>9</v>
      </c>
      <c r="I379" s="548">
        <v>9.5190000000000001</v>
      </c>
      <c r="J379" s="32">
        <v>64</v>
      </c>
      <c r="K379" s="32" t="s">
        <v>105</v>
      </c>
      <c r="L379" s="32"/>
      <c r="M379" s="33" t="s">
        <v>76</v>
      </c>
      <c r="N379" s="33"/>
      <c r="O379" s="32">
        <v>40</v>
      </c>
      <c r="P379" s="5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4"/>
      <c r="R379" s="564"/>
      <c r="S379" s="564"/>
      <c r="T379" s="565"/>
      <c r="U379" s="34"/>
      <c r="V379" s="34"/>
      <c r="W379" s="35" t="s">
        <v>68</v>
      </c>
      <c r="X379" s="549">
        <v>0</v>
      </c>
      <c r="Y379" s="55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592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593</v>
      </c>
      <c r="B380" s="54" t="s">
        <v>594</v>
      </c>
      <c r="C380" s="31">
        <v>4301051660</v>
      </c>
      <c r="D380" s="558">
        <v>4607091384253</v>
      </c>
      <c r="E380" s="559"/>
      <c r="F380" s="548">
        <v>0.4</v>
      </c>
      <c r="G380" s="32">
        <v>6</v>
      </c>
      <c r="H380" s="548">
        <v>2.4</v>
      </c>
      <c r="I380" s="548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2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4"/>
      <c r="R380" s="564"/>
      <c r="S380" s="564"/>
      <c r="T380" s="565"/>
      <c r="U380" s="34"/>
      <c r="V380" s="34"/>
      <c r="W380" s="35" t="s">
        <v>68</v>
      </c>
      <c r="X380" s="549">
        <v>0</v>
      </c>
      <c r="Y380" s="550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592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66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7"/>
      <c r="P381" s="553" t="s">
        <v>70</v>
      </c>
      <c r="Q381" s="554"/>
      <c r="R381" s="554"/>
      <c r="S381" s="554"/>
      <c r="T381" s="554"/>
      <c r="U381" s="554"/>
      <c r="V381" s="555"/>
      <c r="W381" s="37" t="s">
        <v>71</v>
      </c>
      <c r="X381" s="551">
        <f>IFERROR(X379/H379,"0")+IFERROR(X380/H380,"0")</f>
        <v>0</v>
      </c>
      <c r="Y381" s="551">
        <f>IFERROR(Y379/H379,"0")+IFERROR(Y380/H380,"0")</f>
        <v>0</v>
      </c>
      <c r="Z381" s="551">
        <f>IFERROR(IF(Z379="",0,Z379),"0")+IFERROR(IF(Z380="",0,Z380),"0")</f>
        <v>0</v>
      </c>
      <c r="AA381" s="552"/>
      <c r="AB381" s="552"/>
      <c r="AC381" s="552"/>
    </row>
    <row r="382" spans="1:68" hidden="1" x14ac:dyDescent="0.2">
      <c r="A382" s="557"/>
      <c r="B382" s="557"/>
      <c r="C382" s="557"/>
      <c r="D382" s="557"/>
      <c r="E382" s="557"/>
      <c r="F382" s="557"/>
      <c r="G382" s="557"/>
      <c r="H382" s="557"/>
      <c r="I382" s="557"/>
      <c r="J382" s="557"/>
      <c r="K382" s="557"/>
      <c r="L382" s="557"/>
      <c r="M382" s="557"/>
      <c r="N382" s="557"/>
      <c r="O382" s="567"/>
      <c r="P382" s="553" t="s">
        <v>70</v>
      </c>
      <c r="Q382" s="554"/>
      <c r="R382" s="554"/>
      <c r="S382" s="554"/>
      <c r="T382" s="554"/>
      <c r="U382" s="554"/>
      <c r="V382" s="555"/>
      <c r="W382" s="37" t="s">
        <v>68</v>
      </c>
      <c r="X382" s="551">
        <f>IFERROR(SUM(X379:X380),"0")</f>
        <v>0</v>
      </c>
      <c r="Y382" s="551">
        <f>IFERROR(SUM(Y379:Y380),"0")</f>
        <v>0</v>
      </c>
      <c r="Z382" s="37"/>
      <c r="AA382" s="552"/>
      <c r="AB382" s="552"/>
      <c r="AC382" s="552"/>
    </row>
    <row r="383" spans="1:68" ht="14.25" hidden="1" customHeight="1" x14ac:dyDescent="0.25">
      <c r="A383" s="556" t="s">
        <v>164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45"/>
      <c r="AB383" s="545"/>
      <c r="AC383" s="545"/>
    </row>
    <row r="384" spans="1:68" ht="27" hidden="1" customHeight="1" x14ac:dyDescent="0.25">
      <c r="A384" s="54" t="s">
        <v>595</v>
      </c>
      <c r="B384" s="54" t="s">
        <v>596</v>
      </c>
      <c r="C384" s="31">
        <v>4301060441</v>
      </c>
      <c r="D384" s="558">
        <v>4607091389357</v>
      </c>
      <c r="E384" s="559"/>
      <c r="F384" s="548">
        <v>1.5</v>
      </c>
      <c r="G384" s="32">
        <v>6</v>
      </c>
      <c r="H384" s="548">
        <v>9</v>
      </c>
      <c r="I384" s="548">
        <v>9.4350000000000005</v>
      </c>
      <c r="J384" s="32">
        <v>64</v>
      </c>
      <c r="K384" s="32" t="s">
        <v>105</v>
      </c>
      <c r="L384" s="32"/>
      <c r="M384" s="33" t="s">
        <v>76</v>
      </c>
      <c r="N384" s="33"/>
      <c r="O384" s="32">
        <v>40</v>
      </c>
      <c r="P384" s="56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4"/>
      <c r="R384" s="564"/>
      <c r="S384" s="564"/>
      <c r="T384" s="565"/>
      <c r="U384" s="34"/>
      <c r="V384" s="34"/>
      <c r="W384" s="35" t="s">
        <v>68</v>
      </c>
      <c r="X384" s="549">
        <v>0</v>
      </c>
      <c r="Y384" s="55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597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6"/>
      <c r="B385" s="557"/>
      <c r="C385" s="557"/>
      <c r="D385" s="557"/>
      <c r="E385" s="557"/>
      <c r="F385" s="557"/>
      <c r="G385" s="557"/>
      <c r="H385" s="557"/>
      <c r="I385" s="557"/>
      <c r="J385" s="557"/>
      <c r="K385" s="557"/>
      <c r="L385" s="557"/>
      <c r="M385" s="557"/>
      <c r="N385" s="557"/>
      <c r="O385" s="567"/>
      <c r="P385" s="553" t="s">
        <v>70</v>
      </c>
      <c r="Q385" s="554"/>
      <c r="R385" s="554"/>
      <c r="S385" s="554"/>
      <c r="T385" s="554"/>
      <c r="U385" s="554"/>
      <c r="V385" s="555"/>
      <c r="W385" s="37" t="s">
        <v>71</v>
      </c>
      <c r="X385" s="551">
        <f>IFERROR(X384/H384,"0")</f>
        <v>0</v>
      </c>
      <c r="Y385" s="551">
        <f>IFERROR(Y384/H384,"0")</f>
        <v>0</v>
      </c>
      <c r="Z385" s="551">
        <f>IFERROR(IF(Z384="",0,Z384),"0")</f>
        <v>0</v>
      </c>
      <c r="AA385" s="552"/>
      <c r="AB385" s="552"/>
      <c r="AC385" s="552"/>
    </row>
    <row r="386" spans="1:68" hidden="1" x14ac:dyDescent="0.2">
      <c r="A386" s="557"/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67"/>
      <c r="P386" s="553" t="s">
        <v>70</v>
      </c>
      <c r="Q386" s="554"/>
      <c r="R386" s="554"/>
      <c r="S386" s="554"/>
      <c r="T386" s="554"/>
      <c r="U386" s="554"/>
      <c r="V386" s="555"/>
      <c r="W386" s="37" t="s">
        <v>68</v>
      </c>
      <c r="X386" s="551">
        <f>IFERROR(SUM(X384:X384),"0")</f>
        <v>0</v>
      </c>
      <c r="Y386" s="551">
        <f>IFERROR(SUM(Y384:Y384),"0")</f>
        <v>0</v>
      </c>
      <c r="Z386" s="37"/>
      <c r="AA386" s="552"/>
      <c r="AB386" s="552"/>
      <c r="AC386" s="552"/>
    </row>
    <row r="387" spans="1:68" ht="27.75" hidden="1" customHeight="1" x14ac:dyDescent="0.2">
      <c r="A387" s="597" t="s">
        <v>598</v>
      </c>
      <c r="B387" s="598"/>
      <c r="C387" s="598"/>
      <c r="D387" s="598"/>
      <c r="E387" s="598"/>
      <c r="F387" s="598"/>
      <c r="G387" s="598"/>
      <c r="H387" s="598"/>
      <c r="I387" s="598"/>
      <c r="J387" s="598"/>
      <c r="K387" s="598"/>
      <c r="L387" s="598"/>
      <c r="M387" s="598"/>
      <c r="N387" s="598"/>
      <c r="O387" s="598"/>
      <c r="P387" s="598"/>
      <c r="Q387" s="598"/>
      <c r="R387" s="598"/>
      <c r="S387" s="598"/>
      <c r="T387" s="598"/>
      <c r="U387" s="598"/>
      <c r="V387" s="598"/>
      <c r="W387" s="598"/>
      <c r="X387" s="598"/>
      <c r="Y387" s="598"/>
      <c r="Z387" s="598"/>
      <c r="AA387" s="48"/>
      <c r="AB387" s="48"/>
      <c r="AC387" s="48"/>
    </row>
    <row r="388" spans="1:68" ht="16.5" hidden="1" customHeight="1" x14ac:dyDescent="0.25">
      <c r="A388" s="562" t="s">
        <v>599</v>
      </c>
      <c r="B388" s="557"/>
      <c r="C388" s="557"/>
      <c r="D388" s="557"/>
      <c r="E388" s="557"/>
      <c r="F388" s="557"/>
      <c r="G388" s="557"/>
      <c r="H388" s="557"/>
      <c r="I388" s="557"/>
      <c r="J388" s="557"/>
      <c r="K388" s="557"/>
      <c r="L388" s="557"/>
      <c r="M388" s="557"/>
      <c r="N388" s="557"/>
      <c r="O388" s="557"/>
      <c r="P388" s="557"/>
      <c r="Q388" s="557"/>
      <c r="R388" s="557"/>
      <c r="S388" s="557"/>
      <c r="T388" s="557"/>
      <c r="U388" s="557"/>
      <c r="V388" s="557"/>
      <c r="W388" s="557"/>
      <c r="X388" s="557"/>
      <c r="Y388" s="557"/>
      <c r="Z388" s="557"/>
      <c r="AA388" s="544"/>
      <c r="AB388" s="544"/>
      <c r="AC388" s="544"/>
    </row>
    <row r="389" spans="1:68" ht="14.25" hidden="1" customHeight="1" x14ac:dyDescent="0.25">
      <c r="A389" s="556" t="s">
        <v>63</v>
      </c>
      <c r="B389" s="557"/>
      <c r="C389" s="557"/>
      <c r="D389" s="557"/>
      <c r="E389" s="557"/>
      <c r="F389" s="557"/>
      <c r="G389" s="557"/>
      <c r="H389" s="557"/>
      <c r="I389" s="557"/>
      <c r="J389" s="557"/>
      <c r="K389" s="557"/>
      <c r="L389" s="557"/>
      <c r="M389" s="557"/>
      <c r="N389" s="557"/>
      <c r="O389" s="557"/>
      <c r="P389" s="557"/>
      <c r="Q389" s="557"/>
      <c r="R389" s="557"/>
      <c r="S389" s="557"/>
      <c r="T389" s="557"/>
      <c r="U389" s="557"/>
      <c r="V389" s="557"/>
      <c r="W389" s="557"/>
      <c r="X389" s="557"/>
      <c r="Y389" s="557"/>
      <c r="Z389" s="557"/>
      <c r="AA389" s="545"/>
      <c r="AB389" s="545"/>
      <c r="AC389" s="545"/>
    </row>
    <row r="390" spans="1:68" ht="27" hidden="1" customHeight="1" x14ac:dyDescent="0.25">
      <c r="A390" s="54" t="s">
        <v>600</v>
      </c>
      <c r="B390" s="54" t="s">
        <v>601</v>
      </c>
      <c r="C390" s="31">
        <v>4301031405</v>
      </c>
      <c r="D390" s="558">
        <v>4680115886100</v>
      </c>
      <c r="E390" s="559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4"/>
      <c r="R390" s="564"/>
      <c r="S390" s="564"/>
      <c r="T390" s="565"/>
      <c r="U390" s="34"/>
      <c r="V390" s="34"/>
      <c r="W390" s="35" t="s">
        <v>68</v>
      </c>
      <c r="X390" s="549">
        <v>0</v>
      </c>
      <c r="Y390" s="550">
        <f t="shared" ref="Y390:Y399" si="48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ref="BM390:BM399" si="49">IFERROR(X390*I390/H390,"0")</f>
        <v>0</v>
      </c>
      <c r="BN390" s="64">
        <f t="shared" ref="BN390:BN399" si="50">IFERROR(Y390*I390/H390,"0")</f>
        <v>0</v>
      </c>
      <c r="BO390" s="64">
        <f t="shared" ref="BO390:BO399" si="51">IFERROR(1/J390*(X390/H390),"0")</f>
        <v>0</v>
      </c>
      <c r="BP390" s="64">
        <f t="shared" ref="BP390:BP399" si="52">IFERROR(1/J390*(Y390/H390),"0")</f>
        <v>0</v>
      </c>
    </row>
    <row r="391" spans="1:68" ht="27" hidden="1" customHeight="1" x14ac:dyDescent="0.25">
      <c r="A391" s="54" t="s">
        <v>603</v>
      </c>
      <c r="B391" s="54" t="s">
        <v>604</v>
      </c>
      <c r="C391" s="31">
        <v>4301031406</v>
      </c>
      <c r="D391" s="558">
        <v>4680115886117</v>
      </c>
      <c r="E391" s="559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68</v>
      </c>
      <c r="X391" s="549">
        <v>0</v>
      </c>
      <c r="Y391" s="550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603</v>
      </c>
      <c r="B392" s="54" t="s">
        <v>606</v>
      </c>
      <c r="C392" s="31">
        <v>4301031382</v>
      </c>
      <c r="D392" s="558">
        <v>4680115886117</v>
      </c>
      <c r="E392" s="559"/>
      <c r="F392" s="548">
        <v>0.9</v>
      </c>
      <c r="G392" s="32">
        <v>6</v>
      </c>
      <c r="H392" s="548">
        <v>5.4</v>
      </c>
      <c r="I392" s="54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68</v>
      </c>
      <c r="X392" s="549">
        <v>0</v>
      </c>
      <c r="Y392" s="550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605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4301031402</v>
      </c>
      <c r="D393" s="558">
        <v>4680115886124</v>
      </c>
      <c r="E393" s="559"/>
      <c r="F393" s="548">
        <v>0.9</v>
      </c>
      <c r="G393" s="32">
        <v>6</v>
      </c>
      <c r="H393" s="548">
        <v>5.4</v>
      </c>
      <c r="I393" s="54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6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68</v>
      </c>
      <c r="X393" s="549">
        <v>0</v>
      </c>
      <c r="Y393" s="550">
        <f t="shared" si="48"/>
        <v>0</v>
      </c>
      <c r="Z393" s="36" t="str">
        <f>IFERROR(IF(Y393=0,"",ROUNDUP(Y393/H393,0)*0.00902),"")</f>
        <v/>
      </c>
      <c r="AA393" s="56"/>
      <c r="AB393" s="57"/>
      <c r="AC393" s="435" t="s">
        <v>609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hidden="1" customHeight="1" x14ac:dyDescent="0.25">
      <c r="A394" s="54" t="s">
        <v>610</v>
      </c>
      <c r="B394" s="54" t="s">
        <v>611</v>
      </c>
      <c r="C394" s="31">
        <v>4301031366</v>
      </c>
      <c r="D394" s="558">
        <v>4680115883147</v>
      </c>
      <c r="E394" s="559"/>
      <c r="F394" s="548">
        <v>0.28000000000000003</v>
      </c>
      <c r="G394" s="32">
        <v>6</v>
      </c>
      <c r="H394" s="548">
        <v>1.68</v>
      </c>
      <c r="I394" s="548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4"/>
      <c r="R394" s="564"/>
      <c r="S394" s="564"/>
      <c r="T394" s="565"/>
      <c r="U394" s="34"/>
      <c r="V394" s="34"/>
      <c r="W394" s="35" t="s">
        <v>68</v>
      </c>
      <c r="X394" s="549">
        <v>0</v>
      </c>
      <c r="Y394" s="550">
        <f t="shared" si="48"/>
        <v>0</v>
      </c>
      <c r="Z394" s="36" t="str">
        <f t="shared" ref="Z394:Z399" si="53">IFERROR(IF(Y394=0,"",ROUNDUP(Y394/H394,0)*0.00502),"")</f>
        <v/>
      </c>
      <c r="AA394" s="56"/>
      <c r="AB394" s="57"/>
      <c r="AC394" s="437" t="s">
        <v>602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27" hidden="1" customHeight="1" x14ac:dyDescent="0.25">
      <c r="A395" s="54" t="s">
        <v>612</v>
      </c>
      <c r="B395" s="54" t="s">
        <v>613</v>
      </c>
      <c r="C395" s="31">
        <v>4301031362</v>
      </c>
      <c r="D395" s="558">
        <v>4607091384338</v>
      </c>
      <c r="E395" s="559"/>
      <c r="F395" s="548">
        <v>0.35</v>
      </c>
      <c r="G395" s="32">
        <v>6</v>
      </c>
      <c r="H395" s="548">
        <v>2.1</v>
      </c>
      <c r="I395" s="548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4"/>
      <c r="R395" s="564"/>
      <c r="S395" s="564"/>
      <c r="T395" s="565"/>
      <c r="U395" s="34"/>
      <c r="V395" s="34"/>
      <c r="W395" s="35" t="s">
        <v>68</v>
      </c>
      <c r="X395" s="549">
        <v>0</v>
      </c>
      <c r="Y395" s="550">
        <f t="shared" si="48"/>
        <v>0</v>
      </c>
      <c r="Z395" s="36" t="str">
        <f t="shared" si="53"/>
        <v/>
      </c>
      <c r="AA395" s="56"/>
      <c r="AB395" s="57"/>
      <c r="AC395" s="439" t="s">
        <v>602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37.5" hidden="1" customHeight="1" x14ac:dyDescent="0.25">
      <c r="A396" s="54" t="s">
        <v>614</v>
      </c>
      <c r="B396" s="54" t="s">
        <v>615</v>
      </c>
      <c r="C396" s="31">
        <v>4301031361</v>
      </c>
      <c r="D396" s="558">
        <v>4607091389524</v>
      </c>
      <c r="E396" s="559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68</v>
      </c>
      <c r="X396" s="549">
        <v>0</v>
      </c>
      <c r="Y396" s="550">
        <f t="shared" si="48"/>
        <v>0</v>
      </c>
      <c r="Z396" s="36" t="str">
        <f t="shared" si="53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hidden="1" customHeight="1" x14ac:dyDescent="0.25">
      <c r="A397" s="54" t="s">
        <v>617</v>
      </c>
      <c r="B397" s="54" t="s">
        <v>618</v>
      </c>
      <c r="C397" s="31">
        <v>4301031364</v>
      </c>
      <c r="D397" s="558">
        <v>4680115883161</v>
      </c>
      <c r="E397" s="559"/>
      <c r="F397" s="548">
        <v>0.28000000000000003</v>
      </c>
      <c r="G397" s="32">
        <v>6</v>
      </c>
      <c r="H397" s="548">
        <v>1.68</v>
      </c>
      <c r="I397" s="548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4"/>
      <c r="R397" s="564"/>
      <c r="S397" s="564"/>
      <c r="T397" s="565"/>
      <c r="U397" s="34"/>
      <c r="V397" s="34"/>
      <c r="W397" s="35" t="s">
        <v>68</v>
      </c>
      <c r="X397" s="549">
        <v>0</v>
      </c>
      <c r="Y397" s="550">
        <f t="shared" si="48"/>
        <v>0</v>
      </c>
      <c r="Z397" s="36" t="str">
        <f t="shared" si="53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27" hidden="1" customHeight="1" x14ac:dyDescent="0.25">
      <c r="A398" s="54" t="s">
        <v>620</v>
      </c>
      <c r="B398" s="54" t="s">
        <v>621</v>
      </c>
      <c r="C398" s="31">
        <v>4301031358</v>
      </c>
      <c r="D398" s="558">
        <v>4607091389531</v>
      </c>
      <c r="E398" s="559"/>
      <c r="F398" s="548">
        <v>0.35</v>
      </c>
      <c r="G398" s="32">
        <v>6</v>
      </c>
      <c r="H398" s="548">
        <v>2.1</v>
      </c>
      <c r="I398" s="548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4"/>
      <c r="R398" s="564"/>
      <c r="S398" s="564"/>
      <c r="T398" s="565"/>
      <c r="U398" s="34"/>
      <c r="V398" s="34"/>
      <c r="W398" s="35" t="s">
        <v>68</v>
      </c>
      <c r="X398" s="549">
        <v>0</v>
      </c>
      <c r="Y398" s="550">
        <f t="shared" si="48"/>
        <v>0</v>
      </c>
      <c r="Z398" s="36" t="str">
        <f t="shared" si="53"/>
        <v/>
      </c>
      <c r="AA398" s="56"/>
      <c r="AB398" s="57"/>
      <c r="AC398" s="445" t="s">
        <v>622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ht="37.5" hidden="1" customHeight="1" x14ac:dyDescent="0.25">
      <c r="A399" s="54" t="s">
        <v>623</v>
      </c>
      <c r="B399" s="54" t="s">
        <v>624</v>
      </c>
      <c r="C399" s="31">
        <v>4301031360</v>
      </c>
      <c r="D399" s="558">
        <v>4607091384345</v>
      </c>
      <c r="E399" s="559"/>
      <c r="F399" s="548">
        <v>0.35</v>
      </c>
      <c r="G399" s="32">
        <v>6</v>
      </c>
      <c r="H399" s="548">
        <v>2.1</v>
      </c>
      <c r="I399" s="54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4"/>
      <c r="R399" s="564"/>
      <c r="S399" s="564"/>
      <c r="T399" s="565"/>
      <c r="U399" s="34"/>
      <c r="V399" s="34"/>
      <c r="W399" s="35" t="s">
        <v>68</v>
      </c>
      <c r="X399" s="549">
        <v>0</v>
      </c>
      <c r="Y399" s="550">
        <f t="shared" si="48"/>
        <v>0</v>
      </c>
      <c r="Z399" s="36" t="str">
        <f t="shared" si="53"/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49"/>
        <v>0</v>
      </c>
      <c r="BN399" s="64">
        <f t="shared" si="50"/>
        <v>0</v>
      </c>
      <c r="BO399" s="64">
        <f t="shared" si="51"/>
        <v>0</v>
      </c>
      <c r="BP399" s="64">
        <f t="shared" si="52"/>
        <v>0</v>
      </c>
    </row>
    <row r="400" spans="1:68" hidden="1" x14ac:dyDescent="0.2">
      <c r="A400" s="566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7"/>
      <c r="P400" s="553" t="s">
        <v>70</v>
      </c>
      <c r="Q400" s="554"/>
      <c r="R400" s="554"/>
      <c r="S400" s="554"/>
      <c r="T400" s="554"/>
      <c r="U400" s="554"/>
      <c r="V400" s="555"/>
      <c r="W400" s="37" t="s">
        <v>71</v>
      </c>
      <c r="X400" s="551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1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52"/>
      <c r="AB400" s="552"/>
      <c r="AC400" s="552"/>
    </row>
    <row r="401" spans="1:68" hidden="1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7"/>
      <c r="P401" s="553" t="s">
        <v>70</v>
      </c>
      <c r="Q401" s="554"/>
      <c r="R401" s="554"/>
      <c r="S401" s="554"/>
      <c r="T401" s="554"/>
      <c r="U401" s="554"/>
      <c r="V401" s="555"/>
      <c r="W401" s="37" t="s">
        <v>68</v>
      </c>
      <c r="X401" s="551">
        <f>IFERROR(SUM(X390:X399),"0")</f>
        <v>0</v>
      </c>
      <c r="Y401" s="551">
        <f>IFERROR(SUM(Y390:Y399),"0")</f>
        <v>0</v>
      </c>
      <c r="Z401" s="37"/>
      <c r="AA401" s="552"/>
      <c r="AB401" s="552"/>
      <c r="AC401" s="552"/>
    </row>
    <row r="402" spans="1:68" ht="14.25" hidden="1" customHeight="1" x14ac:dyDescent="0.25">
      <c r="A402" s="556" t="s">
        <v>72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45"/>
      <c r="AB402" s="545"/>
      <c r="AC402" s="545"/>
    </row>
    <row r="403" spans="1:68" ht="27" hidden="1" customHeight="1" x14ac:dyDescent="0.25">
      <c r="A403" s="54" t="s">
        <v>625</v>
      </c>
      <c r="B403" s="54" t="s">
        <v>626</v>
      </c>
      <c r="C403" s="31">
        <v>4301051284</v>
      </c>
      <c r="D403" s="558">
        <v>4607091384352</v>
      </c>
      <c r="E403" s="559"/>
      <c r="F403" s="548">
        <v>0.6</v>
      </c>
      <c r="G403" s="32">
        <v>4</v>
      </c>
      <c r="H403" s="548">
        <v>2.4</v>
      </c>
      <c r="I403" s="548">
        <v>2.6459999999999999</v>
      </c>
      <c r="J403" s="32">
        <v>132</v>
      </c>
      <c r="K403" s="32" t="s">
        <v>110</v>
      </c>
      <c r="L403" s="32"/>
      <c r="M403" s="33" t="s">
        <v>76</v>
      </c>
      <c r="N403" s="33"/>
      <c r="O403" s="32">
        <v>45</v>
      </c>
      <c r="P403" s="6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4"/>
      <c r="R403" s="564"/>
      <c r="S403" s="564"/>
      <c r="T403" s="565"/>
      <c r="U403" s="34"/>
      <c r="V403" s="34"/>
      <c r="W403" s="35" t="s">
        <v>68</v>
      </c>
      <c r="X403" s="549">
        <v>0</v>
      </c>
      <c r="Y403" s="550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628</v>
      </c>
      <c r="B404" s="54" t="s">
        <v>629</v>
      </c>
      <c r="C404" s="31">
        <v>4301051431</v>
      </c>
      <c r="D404" s="558">
        <v>4607091389654</v>
      </c>
      <c r="E404" s="559"/>
      <c r="F404" s="548">
        <v>0.33</v>
      </c>
      <c r="G404" s="32">
        <v>6</v>
      </c>
      <c r="H404" s="548">
        <v>1.98</v>
      </c>
      <c r="I404" s="548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59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4"/>
      <c r="R404" s="564"/>
      <c r="S404" s="564"/>
      <c r="T404" s="565"/>
      <c r="U404" s="34"/>
      <c r="V404" s="34"/>
      <c r="W404" s="35" t="s">
        <v>68</v>
      </c>
      <c r="X404" s="549">
        <v>0</v>
      </c>
      <c r="Y404" s="550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630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6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7"/>
      <c r="P405" s="553" t="s">
        <v>70</v>
      </c>
      <c r="Q405" s="554"/>
      <c r="R405" s="554"/>
      <c r="S405" s="554"/>
      <c r="T405" s="554"/>
      <c r="U405" s="554"/>
      <c r="V405" s="555"/>
      <c r="W405" s="37" t="s">
        <v>71</v>
      </c>
      <c r="X405" s="551">
        <f>IFERROR(X403/H403,"0")+IFERROR(X404/H404,"0")</f>
        <v>0</v>
      </c>
      <c r="Y405" s="551">
        <f>IFERROR(Y403/H403,"0")+IFERROR(Y404/H404,"0")</f>
        <v>0</v>
      </c>
      <c r="Z405" s="551">
        <f>IFERROR(IF(Z403="",0,Z403),"0")+IFERROR(IF(Z404="",0,Z404),"0")</f>
        <v>0</v>
      </c>
      <c r="AA405" s="552"/>
      <c r="AB405" s="552"/>
      <c r="AC405" s="552"/>
    </row>
    <row r="406" spans="1:68" hidden="1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7"/>
      <c r="P406" s="553" t="s">
        <v>70</v>
      </c>
      <c r="Q406" s="554"/>
      <c r="R406" s="554"/>
      <c r="S406" s="554"/>
      <c r="T406" s="554"/>
      <c r="U406" s="554"/>
      <c r="V406" s="555"/>
      <c r="W406" s="37" t="s">
        <v>68</v>
      </c>
      <c r="X406" s="551">
        <f>IFERROR(SUM(X403:X404),"0")</f>
        <v>0</v>
      </c>
      <c r="Y406" s="551">
        <f>IFERROR(SUM(Y403:Y404),"0")</f>
        <v>0</v>
      </c>
      <c r="Z406" s="37"/>
      <c r="AA406" s="552"/>
      <c r="AB406" s="552"/>
      <c r="AC406" s="552"/>
    </row>
    <row r="407" spans="1:68" ht="16.5" hidden="1" customHeight="1" x14ac:dyDescent="0.25">
      <c r="A407" s="562" t="s">
        <v>631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44"/>
      <c r="AB407" s="544"/>
      <c r="AC407" s="544"/>
    </row>
    <row r="408" spans="1:68" ht="14.25" hidden="1" customHeight="1" x14ac:dyDescent="0.25">
      <c r="A408" s="556" t="s">
        <v>134</v>
      </c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57"/>
      <c r="P408" s="557"/>
      <c r="Q408" s="557"/>
      <c r="R408" s="557"/>
      <c r="S408" s="557"/>
      <c r="T408" s="557"/>
      <c r="U408" s="557"/>
      <c r="V408" s="557"/>
      <c r="W408" s="557"/>
      <c r="X408" s="557"/>
      <c r="Y408" s="557"/>
      <c r="Z408" s="557"/>
      <c r="AA408" s="545"/>
      <c r="AB408" s="545"/>
      <c r="AC408" s="545"/>
    </row>
    <row r="409" spans="1:68" ht="27" hidden="1" customHeight="1" x14ac:dyDescent="0.25">
      <c r="A409" s="54" t="s">
        <v>632</v>
      </c>
      <c r="B409" s="54" t="s">
        <v>633</v>
      </c>
      <c r="C409" s="31">
        <v>4301020319</v>
      </c>
      <c r="D409" s="558">
        <v>4680115885240</v>
      </c>
      <c r="E409" s="559"/>
      <c r="F409" s="548">
        <v>0.35</v>
      </c>
      <c r="G409" s="32">
        <v>6</v>
      </c>
      <c r="H409" s="548">
        <v>2.1</v>
      </c>
      <c r="I409" s="548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72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4"/>
      <c r="R409" s="564"/>
      <c r="S409" s="564"/>
      <c r="T409" s="565"/>
      <c r="U409" s="34"/>
      <c r="V409" s="34"/>
      <c r="W409" s="35" t="s">
        <v>68</v>
      </c>
      <c r="X409" s="549">
        <v>0</v>
      </c>
      <c r="Y409" s="55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634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6"/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67"/>
      <c r="P410" s="553" t="s">
        <v>70</v>
      </c>
      <c r="Q410" s="554"/>
      <c r="R410" s="554"/>
      <c r="S410" s="554"/>
      <c r="T410" s="554"/>
      <c r="U410" s="554"/>
      <c r="V410" s="555"/>
      <c r="W410" s="37" t="s">
        <v>71</v>
      </c>
      <c r="X410" s="551">
        <f>IFERROR(X409/H409,"0")</f>
        <v>0</v>
      </c>
      <c r="Y410" s="551">
        <f>IFERROR(Y409/H409,"0")</f>
        <v>0</v>
      </c>
      <c r="Z410" s="551">
        <f>IFERROR(IF(Z409="",0,Z409),"0")</f>
        <v>0</v>
      </c>
      <c r="AA410" s="552"/>
      <c r="AB410" s="552"/>
      <c r="AC410" s="552"/>
    </row>
    <row r="411" spans="1:68" hidden="1" x14ac:dyDescent="0.2">
      <c r="A411" s="557"/>
      <c r="B411" s="557"/>
      <c r="C411" s="557"/>
      <c r="D411" s="557"/>
      <c r="E411" s="557"/>
      <c r="F411" s="557"/>
      <c r="G411" s="557"/>
      <c r="H411" s="557"/>
      <c r="I411" s="557"/>
      <c r="J411" s="557"/>
      <c r="K411" s="557"/>
      <c r="L411" s="557"/>
      <c r="M411" s="557"/>
      <c r="N411" s="557"/>
      <c r="O411" s="567"/>
      <c r="P411" s="553" t="s">
        <v>70</v>
      </c>
      <c r="Q411" s="554"/>
      <c r="R411" s="554"/>
      <c r="S411" s="554"/>
      <c r="T411" s="554"/>
      <c r="U411" s="554"/>
      <c r="V411" s="555"/>
      <c r="W411" s="37" t="s">
        <v>68</v>
      </c>
      <c r="X411" s="551">
        <f>IFERROR(SUM(X409:X409),"0")</f>
        <v>0</v>
      </c>
      <c r="Y411" s="551">
        <f>IFERROR(SUM(Y409:Y409),"0")</f>
        <v>0</v>
      </c>
      <c r="Z411" s="37"/>
      <c r="AA411" s="552"/>
      <c r="AB411" s="552"/>
      <c r="AC411" s="552"/>
    </row>
    <row r="412" spans="1:68" ht="14.25" hidden="1" customHeight="1" x14ac:dyDescent="0.25">
      <c r="A412" s="556" t="s">
        <v>63</v>
      </c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57"/>
      <c r="P412" s="557"/>
      <c r="Q412" s="557"/>
      <c r="R412" s="557"/>
      <c r="S412" s="557"/>
      <c r="T412" s="557"/>
      <c r="U412" s="557"/>
      <c r="V412" s="557"/>
      <c r="W412" s="557"/>
      <c r="X412" s="557"/>
      <c r="Y412" s="557"/>
      <c r="Z412" s="557"/>
      <c r="AA412" s="545"/>
      <c r="AB412" s="545"/>
      <c r="AC412" s="545"/>
    </row>
    <row r="413" spans="1:68" ht="27" hidden="1" customHeight="1" x14ac:dyDescent="0.25">
      <c r="A413" s="54" t="s">
        <v>635</v>
      </c>
      <c r="B413" s="54" t="s">
        <v>636</v>
      </c>
      <c r="C413" s="31">
        <v>4301031403</v>
      </c>
      <c r="D413" s="558">
        <v>4680115886094</v>
      </c>
      <c r="E413" s="559"/>
      <c r="F413" s="548">
        <v>0.9</v>
      </c>
      <c r="G413" s="32">
        <v>6</v>
      </c>
      <c r="H413" s="548">
        <v>5.4</v>
      </c>
      <c r="I413" s="548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4"/>
      <c r="R413" s="564"/>
      <c r="S413" s="564"/>
      <c r="T413" s="56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4301031363</v>
      </c>
      <c r="D414" s="558">
        <v>4607091389425</v>
      </c>
      <c r="E414" s="559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4"/>
      <c r="R414" s="564"/>
      <c r="S414" s="564"/>
      <c r="T414" s="56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4301031373</v>
      </c>
      <c r="D415" s="558">
        <v>4680115880771</v>
      </c>
      <c r="E415" s="559"/>
      <c r="F415" s="548">
        <v>0.28000000000000003</v>
      </c>
      <c r="G415" s="32">
        <v>6</v>
      </c>
      <c r="H415" s="548">
        <v>1.68</v>
      </c>
      <c r="I415" s="548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4"/>
      <c r="R415" s="564"/>
      <c r="S415" s="564"/>
      <c r="T415" s="565"/>
      <c r="U415" s="34"/>
      <c r="V415" s="34"/>
      <c r="W415" s="35" t="s">
        <v>68</v>
      </c>
      <c r="X415" s="549">
        <v>0</v>
      </c>
      <c r="Y415" s="55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643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644</v>
      </c>
      <c r="B416" s="54" t="s">
        <v>645</v>
      </c>
      <c r="C416" s="31">
        <v>4301031359</v>
      </c>
      <c r="D416" s="558">
        <v>4607091389500</v>
      </c>
      <c r="E416" s="559"/>
      <c r="F416" s="548">
        <v>0.35</v>
      </c>
      <c r="G416" s="32">
        <v>6</v>
      </c>
      <c r="H416" s="548">
        <v>2.1</v>
      </c>
      <c r="I416" s="548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4"/>
      <c r="R416" s="564"/>
      <c r="S416" s="564"/>
      <c r="T416" s="565"/>
      <c r="U416" s="34"/>
      <c r="V416" s="34"/>
      <c r="W416" s="35" t="s">
        <v>68</v>
      </c>
      <c r="X416" s="549">
        <v>0</v>
      </c>
      <c r="Y416" s="55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643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6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7"/>
      <c r="P417" s="553" t="s">
        <v>70</v>
      </c>
      <c r="Q417" s="554"/>
      <c r="R417" s="554"/>
      <c r="S417" s="554"/>
      <c r="T417" s="554"/>
      <c r="U417" s="554"/>
      <c r="V417" s="555"/>
      <c r="W417" s="37" t="s">
        <v>71</v>
      </c>
      <c r="X417" s="551">
        <f>IFERROR(X413/H413,"0")+IFERROR(X414/H414,"0")+IFERROR(X415/H415,"0")+IFERROR(X416/H416,"0")</f>
        <v>0</v>
      </c>
      <c r="Y417" s="551">
        <f>IFERROR(Y413/H413,"0")+IFERROR(Y414/H414,"0")+IFERROR(Y415/H415,"0")+IFERROR(Y416/H416,"0")</f>
        <v>0</v>
      </c>
      <c r="Z417" s="551">
        <f>IFERROR(IF(Z413="",0,Z413),"0")+IFERROR(IF(Z414="",0,Z414),"0")+IFERROR(IF(Z415="",0,Z415),"0")+IFERROR(IF(Z416="",0,Z416),"0")</f>
        <v>0</v>
      </c>
      <c r="AA417" s="552"/>
      <c r="AB417" s="552"/>
      <c r="AC417" s="552"/>
    </row>
    <row r="418" spans="1:68" hidden="1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7"/>
      <c r="P418" s="553" t="s">
        <v>70</v>
      </c>
      <c r="Q418" s="554"/>
      <c r="R418" s="554"/>
      <c r="S418" s="554"/>
      <c r="T418" s="554"/>
      <c r="U418" s="554"/>
      <c r="V418" s="555"/>
      <c r="W418" s="37" t="s">
        <v>68</v>
      </c>
      <c r="X418" s="551">
        <f>IFERROR(SUM(X413:X416),"0")</f>
        <v>0</v>
      </c>
      <c r="Y418" s="551">
        <f>IFERROR(SUM(Y413:Y416),"0")</f>
        <v>0</v>
      </c>
      <c r="Z418" s="37"/>
      <c r="AA418" s="552"/>
      <c r="AB418" s="552"/>
      <c r="AC418" s="552"/>
    </row>
    <row r="419" spans="1:68" ht="16.5" hidden="1" customHeight="1" x14ac:dyDescent="0.25">
      <c r="A419" s="562" t="s">
        <v>646</v>
      </c>
      <c r="B419" s="557"/>
      <c r="C419" s="557"/>
      <c r="D419" s="557"/>
      <c r="E419" s="557"/>
      <c r="F419" s="557"/>
      <c r="G419" s="557"/>
      <c r="H419" s="557"/>
      <c r="I419" s="557"/>
      <c r="J419" s="557"/>
      <c r="K419" s="557"/>
      <c r="L419" s="557"/>
      <c r="M419" s="557"/>
      <c r="N419" s="557"/>
      <c r="O419" s="557"/>
      <c r="P419" s="557"/>
      <c r="Q419" s="557"/>
      <c r="R419" s="557"/>
      <c r="S419" s="557"/>
      <c r="T419" s="557"/>
      <c r="U419" s="557"/>
      <c r="V419" s="557"/>
      <c r="W419" s="557"/>
      <c r="X419" s="557"/>
      <c r="Y419" s="557"/>
      <c r="Z419" s="557"/>
      <c r="AA419" s="544"/>
      <c r="AB419" s="544"/>
      <c r="AC419" s="544"/>
    </row>
    <row r="420" spans="1:68" ht="14.25" hidden="1" customHeight="1" x14ac:dyDescent="0.25">
      <c r="A420" s="556" t="s">
        <v>63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45"/>
      <c r="AB420" s="545"/>
      <c r="AC420" s="545"/>
    </row>
    <row r="421" spans="1:68" ht="27" hidden="1" customHeight="1" x14ac:dyDescent="0.25">
      <c r="A421" s="54" t="s">
        <v>647</v>
      </c>
      <c r="B421" s="54" t="s">
        <v>648</v>
      </c>
      <c r="C421" s="31">
        <v>4301031347</v>
      </c>
      <c r="D421" s="558">
        <v>4680115885110</v>
      </c>
      <c r="E421" s="559"/>
      <c r="F421" s="548">
        <v>0.2</v>
      </c>
      <c r="G421" s="32">
        <v>6</v>
      </c>
      <c r="H421" s="548">
        <v>1.2</v>
      </c>
      <c r="I421" s="548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4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4"/>
      <c r="R421" s="564"/>
      <c r="S421" s="564"/>
      <c r="T421" s="565"/>
      <c r="U421" s="34"/>
      <c r="V421" s="34"/>
      <c r="W421" s="35" t="s">
        <v>68</v>
      </c>
      <c r="X421" s="549">
        <v>0</v>
      </c>
      <c r="Y421" s="550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649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6"/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67"/>
      <c r="P422" s="553" t="s">
        <v>70</v>
      </c>
      <c r="Q422" s="554"/>
      <c r="R422" s="554"/>
      <c r="S422" s="554"/>
      <c r="T422" s="554"/>
      <c r="U422" s="554"/>
      <c r="V422" s="555"/>
      <c r="W422" s="37" t="s">
        <v>71</v>
      </c>
      <c r="X422" s="551">
        <f>IFERROR(X421/H421,"0")</f>
        <v>0</v>
      </c>
      <c r="Y422" s="551">
        <f>IFERROR(Y421/H421,"0")</f>
        <v>0</v>
      </c>
      <c r="Z422" s="551">
        <f>IFERROR(IF(Z421="",0,Z421),"0")</f>
        <v>0</v>
      </c>
      <c r="AA422" s="552"/>
      <c r="AB422" s="552"/>
      <c r="AC422" s="552"/>
    </row>
    <row r="423" spans="1:68" hidden="1" x14ac:dyDescent="0.2">
      <c r="A423" s="557"/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67"/>
      <c r="P423" s="553" t="s">
        <v>70</v>
      </c>
      <c r="Q423" s="554"/>
      <c r="R423" s="554"/>
      <c r="S423" s="554"/>
      <c r="T423" s="554"/>
      <c r="U423" s="554"/>
      <c r="V423" s="555"/>
      <c r="W423" s="37" t="s">
        <v>68</v>
      </c>
      <c r="X423" s="551">
        <f>IFERROR(SUM(X421:X421),"0")</f>
        <v>0</v>
      </c>
      <c r="Y423" s="551">
        <f>IFERROR(SUM(Y421:Y421),"0")</f>
        <v>0</v>
      </c>
      <c r="Z423" s="37"/>
      <c r="AA423" s="552"/>
      <c r="AB423" s="552"/>
      <c r="AC423" s="552"/>
    </row>
    <row r="424" spans="1:68" ht="16.5" hidden="1" customHeight="1" x14ac:dyDescent="0.25">
      <c r="A424" s="562" t="s">
        <v>650</v>
      </c>
      <c r="B424" s="557"/>
      <c r="C424" s="557"/>
      <c r="D424" s="557"/>
      <c r="E424" s="557"/>
      <c r="F424" s="557"/>
      <c r="G424" s="557"/>
      <c r="H424" s="557"/>
      <c r="I424" s="557"/>
      <c r="J424" s="557"/>
      <c r="K424" s="557"/>
      <c r="L424" s="557"/>
      <c r="M424" s="557"/>
      <c r="N424" s="557"/>
      <c r="O424" s="557"/>
      <c r="P424" s="557"/>
      <c r="Q424" s="557"/>
      <c r="R424" s="557"/>
      <c r="S424" s="557"/>
      <c r="T424" s="557"/>
      <c r="U424" s="557"/>
      <c r="V424" s="557"/>
      <c r="W424" s="557"/>
      <c r="X424" s="557"/>
      <c r="Y424" s="557"/>
      <c r="Z424" s="557"/>
      <c r="AA424" s="544"/>
      <c r="AB424" s="544"/>
      <c r="AC424" s="544"/>
    </row>
    <row r="425" spans="1:68" ht="14.25" hidden="1" customHeight="1" x14ac:dyDescent="0.25">
      <c r="A425" s="556" t="s">
        <v>63</v>
      </c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57"/>
      <c r="P425" s="557"/>
      <c r="Q425" s="557"/>
      <c r="R425" s="557"/>
      <c r="S425" s="557"/>
      <c r="T425" s="557"/>
      <c r="U425" s="557"/>
      <c r="V425" s="557"/>
      <c r="W425" s="557"/>
      <c r="X425" s="557"/>
      <c r="Y425" s="557"/>
      <c r="Z425" s="557"/>
      <c r="AA425" s="545"/>
      <c r="AB425" s="545"/>
      <c r="AC425" s="545"/>
    </row>
    <row r="426" spans="1:68" ht="27" hidden="1" customHeight="1" x14ac:dyDescent="0.25">
      <c r="A426" s="54" t="s">
        <v>651</v>
      </c>
      <c r="B426" s="54" t="s">
        <v>652</v>
      </c>
      <c r="C426" s="31">
        <v>4301031261</v>
      </c>
      <c r="D426" s="558">
        <v>4680115885103</v>
      </c>
      <c r="E426" s="559"/>
      <c r="F426" s="548">
        <v>0.27</v>
      </c>
      <c r="G426" s="32">
        <v>6</v>
      </c>
      <c r="H426" s="548">
        <v>1.62</v>
      </c>
      <c r="I426" s="548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4"/>
      <c r="R426" s="564"/>
      <c r="S426" s="564"/>
      <c r="T426" s="565"/>
      <c r="U426" s="34"/>
      <c r="V426" s="34"/>
      <c r="W426" s="35" t="s">
        <v>68</v>
      </c>
      <c r="X426" s="549">
        <v>0</v>
      </c>
      <c r="Y426" s="550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653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6"/>
      <c r="B427" s="557"/>
      <c r="C427" s="557"/>
      <c r="D427" s="557"/>
      <c r="E427" s="557"/>
      <c r="F427" s="557"/>
      <c r="G427" s="557"/>
      <c r="H427" s="557"/>
      <c r="I427" s="557"/>
      <c r="J427" s="557"/>
      <c r="K427" s="557"/>
      <c r="L427" s="557"/>
      <c r="M427" s="557"/>
      <c r="N427" s="557"/>
      <c r="O427" s="567"/>
      <c r="P427" s="553" t="s">
        <v>70</v>
      </c>
      <c r="Q427" s="554"/>
      <c r="R427" s="554"/>
      <c r="S427" s="554"/>
      <c r="T427" s="554"/>
      <c r="U427" s="554"/>
      <c r="V427" s="555"/>
      <c r="W427" s="37" t="s">
        <v>71</v>
      </c>
      <c r="X427" s="551">
        <f>IFERROR(X426/H426,"0")</f>
        <v>0</v>
      </c>
      <c r="Y427" s="551">
        <f>IFERROR(Y426/H426,"0")</f>
        <v>0</v>
      </c>
      <c r="Z427" s="551">
        <f>IFERROR(IF(Z426="",0,Z426),"0")</f>
        <v>0</v>
      </c>
      <c r="AA427" s="552"/>
      <c r="AB427" s="552"/>
      <c r="AC427" s="552"/>
    </row>
    <row r="428" spans="1:68" hidden="1" x14ac:dyDescent="0.2">
      <c r="A428" s="557"/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67"/>
      <c r="P428" s="553" t="s">
        <v>70</v>
      </c>
      <c r="Q428" s="554"/>
      <c r="R428" s="554"/>
      <c r="S428" s="554"/>
      <c r="T428" s="554"/>
      <c r="U428" s="554"/>
      <c r="V428" s="555"/>
      <c r="W428" s="37" t="s">
        <v>68</v>
      </c>
      <c r="X428" s="551">
        <f>IFERROR(SUM(X426:X426),"0")</f>
        <v>0</v>
      </c>
      <c r="Y428" s="551">
        <f>IFERROR(SUM(Y426:Y426),"0")</f>
        <v>0</v>
      </c>
      <c r="Z428" s="37"/>
      <c r="AA428" s="552"/>
      <c r="AB428" s="552"/>
      <c r="AC428" s="552"/>
    </row>
    <row r="429" spans="1:68" ht="27.75" hidden="1" customHeight="1" x14ac:dyDescent="0.2">
      <c r="A429" s="597" t="s">
        <v>654</v>
      </c>
      <c r="B429" s="598"/>
      <c r="C429" s="598"/>
      <c r="D429" s="598"/>
      <c r="E429" s="598"/>
      <c r="F429" s="598"/>
      <c r="G429" s="598"/>
      <c r="H429" s="598"/>
      <c r="I429" s="598"/>
      <c r="J429" s="598"/>
      <c r="K429" s="598"/>
      <c r="L429" s="598"/>
      <c r="M429" s="598"/>
      <c r="N429" s="598"/>
      <c r="O429" s="598"/>
      <c r="P429" s="598"/>
      <c r="Q429" s="598"/>
      <c r="R429" s="598"/>
      <c r="S429" s="598"/>
      <c r="T429" s="598"/>
      <c r="U429" s="598"/>
      <c r="V429" s="598"/>
      <c r="W429" s="598"/>
      <c r="X429" s="598"/>
      <c r="Y429" s="598"/>
      <c r="Z429" s="598"/>
      <c r="AA429" s="48"/>
      <c r="AB429" s="48"/>
      <c r="AC429" s="48"/>
    </row>
    <row r="430" spans="1:68" ht="16.5" hidden="1" customHeight="1" x14ac:dyDescent="0.25">
      <c r="A430" s="562" t="s">
        <v>654</v>
      </c>
      <c r="B430" s="557"/>
      <c r="C430" s="557"/>
      <c r="D430" s="557"/>
      <c r="E430" s="557"/>
      <c r="F430" s="557"/>
      <c r="G430" s="557"/>
      <c r="H430" s="557"/>
      <c r="I430" s="557"/>
      <c r="J430" s="557"/>
      <c r="K430" s="557"/>
      <c r="L430" s="557"/>
      <c r="M430" s="557"/>
      <c r="N430" s="557"/>
      <c r="O430" s="557"/>
      <c r="P430" s="557"/>
      <c r="Q430" s="557"/>
      <c r="R430" s="557"/>
      <c r="S430" s="557"/>
      <c r="T430" s="557"/>
      <c r="U430" s="557"/>
      <c r="V430" s="557"/>
      <c r="W430" s="557"/>
      <c r="X430" s="557"/>
      <c r="Y430" s="557"/>
      <c r="Z430" s="557"/>
      <c r="AA430" s="544"/>
      <c r="AB430" s="544"/>
      <c r="AC430" s="544"/>
    </row>
    <row r="431" spans="1:68" ht="14.25" hidden="1" customHeight="1" x14ac:dyDescent="0.25">
      <c r="A431" s="556" t="s">
        <v>102</v>
      </c>
      <c r="B431" s="557"/>
      <c r="C431" s="557"/>
      <c r="D431" s="557"/>
      <c r="E431" s="557"/>
      <c r="F431" s="557"/>
      <c r="G431" s="557"/>
      <c r="H431" s="557"/>
      <c r="I431" s="557"/>
      <c r="J431" s="557"/>
      <c r="K431" s="557"/>
      <c r="L431" s="557"/>
      <c r="M431" s="557"/>
      <c r="N431" s="557"/>
      <c r="O431" s="557"/>
      <c r="P431" s="557"/>
      <c r="Q431" s="557"/>
      <c r="R431" s="557"/>
      <c r="S431" s="557"/>
      <c r="T431" s="557"/>
      <c r="U431" s="557"/>
      <c r="V431" s="557"/>
      <c r="W431" s="557"/>
      <c r="X431" s="557"/>
      <c r="Y431" s="557"/>
      <c r="Z431" s="557"/>
      <c r="AA431" s="545"/>
      <c r="AB431" s="545"/>
      <c r="AC431" s="545"/>
    </row>
    <row r="432" spans="1:68" ht="27" hidden="1" customHeight="1" x14ac:dyDescent="0.25">
      <c r="A432" s="54" t="s">
        <v>655</v>
      </c>
      <c r="B432" s="54" t="s">
        <v>656</v>
      </c>
      <c r="C432" s="31">
        <v>4301011795</v>
      </c>
      <c r="D432" s="558">
        <v>4607091389067</v>
      </c>
      <c r="E432" s="559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4"/>
      <c r="R432" s="564"/>
      <c r="S432" s="564"/>
      <c r="T432" s="565"/>
      <c r="U432" s="34"/>
      <c r="V432" s="34"/>
      <c r="W432" s="35" t="s">
        <v>68</v>
      </c>
      <c r="X432" s="549">
        <v>0</v>
      </c>
      <c r="Y432" s="550">
        <f t="shared" ref="Y432:Y443" si="54">IFERROR(IF(X432="",0,CEILING((X432/$H432),1)*$H432),"")</f>
        <v>0</v>
      </c>
      <c r="Z432" s="36" t="str">
        <f t="shared" ref="Z432:Z437" si="55">IFERROR(IF(Y432=0,"",ROUNDUP(Y432/H432,0)*0.01196),"")</f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ref="BM432:BM443" si="56">IFERROR(X432*I432/H432,"0")</f>
        <v>0</v>
      </c>
      <c r="BN432" s="64">
        <f t="shared" ref="BN432:BN443" si="57">IFERROR(Y432*I432/H432,"0")</f>
        <v>0</v>
      </c>
      <c r="BO432" s="64">
        <f t="shared" ref="BO432:BO443" si="58">IFERROR(1/J432*(X432/H432),"0")</f>
        <v>0</v>
      </c>
      <c r="BP432" s="64">
        <f t="shared" ref="BP432:BP443" si="59">IFERROR(1/J432*(Y432/H432),"0")</f>
        <v>0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4301011961</v>
      </c>
      <c r="D433" s="558">
        <v>4680115885271</v>
      </c>
      <c r="E433" s="559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4"/>
      <c r="R433" s="564"/>
      <c r="S433" s="564"/>
      <c r="T433" s="565"/>
      <c r="U433" s="34"/>
      <c r="V433" s="34"/>
      <c r="W433" s="35" t="s">
        <v>68</v>
      </c>
      <c r="X433" s="549">
        <v>0</v>
      </c>
      <c r="Y433" s="550">
        <f t="shared" si="54"/>
        <v>0</v>
      </c>
      <c r="Z433" s="36" t="str">
        <f t="shared" si="55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661</v>
      </c>
      <c r="B434" s="54" t="s">
        <v>662</v>
      </c>
      <c r="C434" s="31">
        <v>4301011376</v>
      </c>
      <c r="D434" s="558">
        <v>4680115885226</v>
      </c>
      <c r="E434" s="559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76</v>
      </c>
      <c r="N434" s="33"/>
      <c r="O434" s="32">
        <v>60</v>
      </c>
      <c r="P434" s="8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4"/>
      <c r="R434" s="564"/>
      <c r="S434" s="564"/>
      <c r="T434" s="565"/>
      <c r="U434" s="34"/>
      <c r="V434" s="34"/>
      <c r="W434" s="35" t="s">
        <v>68</v>
      </c>
      <c r="X434" s="549">
        <v>1100</v>
      </c>
      <c r="Y434" s="550">
        <f t="shared" si="54"/>
        <v>1103.52</v>
      </c>
      <c r="Z434" s="36">
        <f t="shared" si="55"/>
        <v>2.4996399999999999</v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6"/>
        <v>1175</v>
      </c>
      <c r="BN434" s="64">
        <f t="shared" si="57"/>
        <v>1178.76</v>
      </c>
      <c r="BO434" s="64">
        <f t="shared" si="58"/>
        <v>2.0032051282051282</v>
      </c>
      <c r="BP434" s="64">
        <f t="shared" si="59"/>
        <v>2.0096153846153846</v>
      </c>
    </row>
    <row r="435" spans="1:68" ht="27" hidden="1" customHeight="1" x14ac:dyDescent="0.25">
      <c r="A435" s="54" t="s">
        <v>664</v>
      </c>
      <c r="B435" s="54" t="s">
        <v>665</v>
      </c>
      <c r="C435" s="31">
        <v>4301012145</v>
      </c>
      <c r="D435" s="558">
        <v>4607091383522</v>
      </c>
      <c r="E435" s="559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1" t="s">
        <v>666</v>
      </c>
      <c r="Q435" s="564"/>
      <c r="R435" s="564"/>
      <c r="S435" s="564"/>
      <c r="T435" s="565"/>
      <c r="U435" s="34"/>
      <c r="V435" s="34"/>
      <c r="W435" s="35" t="s">
        <v>68</v>
      </c>
      <c r="X435" s="549">
        <v>0</v>
      </c>
      <c r="Y435" s="550">
        <f t="shared" si="54"/>
        <v>0</v>
      </c>
      <c r="Z435" s="36" t="str">
        <f t="shared" si="55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4301011774</v>
      </c>
      <c r="D436" s="558">
        <v>4680115884502</v>
      </c>
      <c r="E436" s="559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4"/>
      <c r="R436" s="564"/>
      <c r="S436" s="564"/>
      <c r="T436" s="565"/>
      <c r="U436" s="34"/>
      <c r="V436" s="34"/>
      <c r="W436" s="35" t="s">
        <v>68</v>
      </c>
      <c r="X436" s="549">
        <v>0</v>
      </c>
      <c r="Y436" s="550">
        <f t="shared" si="54"/>
        <v>0</v>
      </c>
      <c r="Z436" s="36" t="str">
        <f t="shared" si="55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4301011771</v>
      </c>
      <c r="D437" s="558">
        <v>4607091389104</v>
      </c>
      <c r="E437" s="559"/>
      <c r="F437" s="548">
        <v>0.88</v>
      </c>
      <c r="G437" s="32">
        <v>6</v>
      </c>
      <c r="H437" s="548">
        <v>5.28</v>
      </c>
      <c r="I437" s="54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4"/>
      <c r="R437" s="564"/>
      <c r="S437" s="564"/>
      <c r="T437" s="565"/>
      <c r="U437" s="34"/>
      <c r="V437" s="34"/>
      <c r="W437" s="35" t="s">
        <v>68</v>
      </c>
      <c r="X437" s="549">
        <v>550</v>
      </c>
      <c r="Y437" s="550">
        <f t="shared" si="54"/>
        <v>554.4</v>
      </c>
      <c r="Z437" s="36">
        <f t="shared" si="55"/>
        <v>1.2558</v>
      </c>
      <c r="AA437" s="56"/>
      <c r="AB437" s="57"/>
      <c r="AC437" s="477" t="s">
        <v>673</v>
      </c>
      <c r="AG437" s="64"/>
      <c r="AJ437" s="68"/>
      <c r="AK437" s="68">
        <v>0</v>
      </c>
      <c r="BB437" s="478" t="s">
        <v>1</v>
      </c>
      <c r="BM437" s="64">
        <f t="shared" si="56"/>
        <v>587.5</v>
      </c>
      <c r="BN437" s="64">
        <f t="shared" si="57"/>
        <v>592.19999999999993</v>
      </c>
      <c r="BO437" s="64">
        <f t="shared" si="58"/>
        <v>1.0016025641025641</v>
      </c>
      <c r="BP437" s="64">
        <f t="shared" si="59"/>
        <v>1.0096153846153846</v>
      </c>
    </row>
    <row r="438" spans="1:68" ht="27" hidden="1" customHeight="1" x14ac:dyDescent="0.25">
      <c r="A438" s="54" t="s">
        <v>674</v>
      </c>
      <c r="B438" s="54" t="s">
        <v>675</v>
      </c>
      <c r="C438" s="31">
        <v>4301012125</v>
      </c>
      <c r="D438" s="558">
        <v>4680115886391</v>
      </c>
      <c r="E438" s="559"/>
      <c r="F438" s="548">
        <v>0.4</v>
      </c>
      <c r="G438" s="32">
        <v>6</v>
      </c>
      <c r="H438" s="548">
        <v>2.4</v>
      </c>
      <c r="I438" s="548">
        <v>2.58</v>
      </c>
      <c r="J438" s="32">
        <v>182</v>
      </c>
      <c r="K438" s="32" t="s">
        <v>75</v>
      </c>
      <c r="L438" s="32"/>
      <c r="M438" s="33" t="s">
        <v>76</v>
      </c>
      <c r="N438" s="33"/>
      <c r="O438" s="32">
        <v>60</v>
      </c>
      <c r="P438" s="71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4"/>
      <c r="R438" s="564"/>
      <c r="S438" s="564"/>
      <c r="T438" s="565"/>
      <c r="U438" s="34"/>
      <c r="V438" s="34"/>
      <c r="W438" s="35" t="s">
        <v>68</v>
      </c>
      <c r="X438" s="549">
        <v>0</v>
      </c>
      <c r="Y438" s="550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657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hidden="1" customHeight="1" x14ac:dyDescent="0.25">
      <c r="A439" s="54" t="s">
        <v>676</v>
      </c>
      <c r="B439" s="54" t="s">
        <v>677</v>
      </c>
      <c r="C439" s="31">
        <v>4301012035</v>
      </c>
      <c r="D439" s="558">
        <v>4680115880603</v>
      </c>
      <c r="E439" s="559"/>
      <c r="F439" s="548">
        <v>0.6</v>
      </c>
      <c r="G439" s="32">
        <v>8</v>
      </c>
      <c r="H439" s="548">
        <v>4.8</v>
      </c>
      <c r="I439" s="548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4"/>
      <c r="R439" s="564"/>
      <c r="S439" s="564"/>
      <c r="T439" s="565"/>
      <c r="U439" s="34"/>
      <c r="V439" s="34"/>
      <c r="W439" s="35" t="s">
        <v>68</v>
      </c>
      <c r="X439" s="549">
        <v>0</v>
      </c>
      <c r="Y439" s="550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657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4301012146</v>
      </c>
      <c r="D440" s="558">
        <v>4607091389999</v>
      </c>
      <c r="E440" s="559"/>
      <c r="F440" s="548">
        <v>0.6</v>
      </c>
      <c r="G440" s="32">
        <v>8</v>
      </c>
      <c r="H440" s="548">
        <v>4.8</v>
      </c>
      <c r="I440" s="548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30" t="s">
        <v>680</v>
      </c>
      <c r="Q440" s="564"/>
      <c r="R440" s="564"/>
      <c r="S440" s="564"/>
      <c r="T440" s="565"/>
      <c r="U440" s="34"/>
      <c r="V440" s="34"/>
      <c r="W440" s="35" t="s">
        <v>68</v>
      </c>
      <c r="X440" s="549">
        <v>0</v>
      </c>
      <c r="Y440" s="550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hidden="1" customHeight="1" x14ac:dyDescent="0.25">
      <c r="A441" s="54" t="s">
        <v>681</v>
      </c>
      <c r="B441" s="54" t="s">
        <v>682</v>
      </c>
      <c r="C441" s="31">
        <v>4301012036</v>
      </c>
      <c r="D441" s="558">
        <v>4680115882782</v>
      </c>
      <c r="E441" s="559"/>
      <c r="F441" s="548">
        <v>0.6</v>
      </c>
      <c r="G441" s="32">
        <v>8</v>
      </c>
      <c r="H441" s="548">
        <v>4.8</v>
      </c>
      <c r="I441" s="548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4"/>
      <c r="R441" s="564"/>
      <c r="S441" s="564"/>
      <c r="T441" s="565"/>
      <c r="U441" s="34"/>
      <c r="V441" s="34"/>
      <c r="W441" s="35" t="s">
        <v>68</v>
      </c>
      <c r="X441" s="549">
        <v>0</v>
      </c>
      <c r="Y441" s="550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660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hidden="1" customHeight="1" x14ac:dyDescent="0.25">
      <c r="A442" s="54" t="s">
        <v>683</v>
      </c>
      <c r="B442" s="54" t="s">
        <v>684</v>
      </c>
      <c r="C442" s="31">
        <v>4301012050</v>
      </c>
      <c r="D442" s="558">
        <v>4680115885479</v>
      </c>
      <c r="E442" s="559"/>
      <c r="F442" s="548">
        <v>0.4</v>
      </c>
      <c r="G442" s="32">
        <v>6</v>
      </c>
      <c r="H442" s="548">
        <v>2.4</v>
      </c>
      <c r="I442" s="548">
        <v>2.58</v>
      </c>
      <c r="J442" s="32">
        <v>182</v>
      </c>
      <c r="K442" s="32" t="s">
        <v>75</v>
      </c>
      <c r="L442" s="32"/>
      <c r="M442" s="33" t="s">
        <v>106</v>
      </c>
      <c r="N442" s="33"/>
      <c r="O442" s="32">
        <v>60</v>
      </c>
      <c r="P442" s="66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4"/>
      <c r="R442" s="564"/>
      <c r="S442" s="564"/>
      <c r="T442" s="565"/>
      <c r="U442" s="34"/>
      <c r="V442" s="34"/>
      <c r="W442" s="35" t="s">
        <v>68</v>
      </c>
      <c r="X442" s="549">
        <v>0</v>
      </c>
      <c r="Y442" s="550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hidden="1" customHeight="1" x14ac:dyDescent="0.25">
      <c r="A443" s="54" t="s">
        <v>685</v>
      </c>
      <c r="B443" s="54" t="s">
        <v>686</v>
      </c>
      <c r="C443" s="31">
        <v>4301012034</v>
      </c>
      <c r="D443" s="558">
        <v>4607091389982</v>
      </c>
      <c r="E443" s="559"/>
      <c r="F443" s="548">
        <v>0.6</v>
      </c>
      <c r="G443" s="32">
        <v>8</v>
      </c>
      <c r="H443" s="548">
        <v>4.8</v>
      </c>
      <c r="I443" s="54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6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4"/>
      <c r="R443" s="564"/>
      <c r="S443" s="564"/>
      <c r="T443" s="565"/>
      <c r="U443" s="34"/>
      <c r="V443" s="34"/>
      <c r="W443" s="35" t="s">
        <v>68</v>
      </c>
      <c r="X443" s="549">
        <v>0</v>
      </c>
      <c r="Y443" s="550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673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6"/>
      <c r="B444" s="557"/>
      <c r="C444" s="557"/>
      <c r="D444" s="557"/>
      <c r="E444" s="557"/>
      <c r="F444" s="557"/>
      <c r="G444" s="557"/>
      <c r="H444" s="557"/>
      <c r="I444" s="557"/>
      <c r="J444" s="557"/>
      <c r="K444" s="557"/>
      <c r="L444" s="557"/>
      <c r="M444" s="557"/>
      <c r="N444" s="557"/>
      <c r="O444" s="567"/>
      <c r="P444" s="553" t="s">
        <v>70</v>
      </c>
      <c r="Q444" s="554"/>
      <c r="R444" s="554"/>
      <c r="S444" s="554"/>
      <c r="T444" s="554"/>
      <c r="U444" s="554"/>
      <c r="V444" s="555"/>
      <c r="W444" s="37" t="s">
        <v>71</v>
      </c>
      <c r="X444" s="55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312.5</v>
      </c>
      <c r="Y444" s="55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314</v>
      </c>
      <c r="Z444" s="55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3.7554400000000001</v>
      </c>
      <c r="AA444" s="552"/>
      <c r="AB444" s="552"/>
      <c r="AC444" s="552"/>
    </row>
    <row r="445" spans="1:68" x14ac:dyDescent="0.2">
      <c r="A445" s="557"/>
      <c r="B445" s="557"/>
      <c r="C445" s="557"/>
      <c r="D445" s="557"/>
      <c r="E445" s="557"/>
      <c r="F445" s="557"/>
      <c r="G445" s="557"/>
      <c r="H445" s="557"/>
      <c r="I445" s="557"/>
      <c r="J445" s="557"/>
      <c r="K445" s="557"/>
      <c r="L445" s="557"/>
      <c r="M445" s="557"/>
      <c r="N445" s="557"/>
      <c r="O445" s="567"/>
      <c r="P445" s="553" t="s">
        <v>70</v>
      </c>
      <c r="Q445" s="554"/>
      <c r="R445" s="554"/>
      <c r="S445" s="554"/>
      <c r="T445" s="554"/>
      <c r="U445" s="554"/>
      <c r="V445" s="555"/>
      <c r="W445" s="37" t="s">
        <v>68</v>
      </c>
      <c r="X445" s="551">
        <f>IFERROR(SUM(X432:X443),"0")</f>
        <v>1650</v>
      </c>
      <c r="Y445" s="551">
        <f>IFERROR(SUM(Y432:Y443),"0")</f>
        <v>1657.92</v>
      </c>
      <c r="Z445" s="37"/>
      <c r="AA445" s="552"/>
      <c r="AB445" s="552"/>
      <c r="AC445" s="552"/>
    </row>
    <row r="446" spans="1:68" ht="14.25" hidden="1" customHeight="1" x14ac:dyDescent="0.25">
      <c r="A446" s="556" t="s">
        <v>134</v>
      </c>
      <c r="B446" s="557"/>
      <c r="C446" s="557"/>
      <c r="D446" s="557"/>
      <c r="E446" s="557"/>
      <c r="F446" s="557"/>
      <c r="G446" s="557"/>
      <c r="H446" s="557"/>
      <c r="I446" s="557"/>
      <c r="J446" s="557"/>
      <c r="K446" s="557"/>
      <c r="L446" s="557"/>
      <c r="M446" s="557"/>
      <c r="N446" s="557"/>
      <c r="O446" s="557"/>
      <c r="P446" s="557"/>
      <c r="Q446" s="557"/>
      <c r="R446" s="557"/>
      <c r="S446" s="557"/>
      <c r="T446" s="557"/>
      <c r="U446" s="557"/>
      <c r="V446" s="557"/>
      <c r="W446" s="557"/>
      <c r="X446" s="557"/>
      <c r="Y446" s="557"/>
      <c r="Z446" s="557"/>
      <c r="AA446" s="545"/>
      <c r="AB446" s="545"/>
      <c r="AC446" s="545"/>
    </row>
    <row r="447" spans="1:68" ht="16.5" hidden="1" customHeight="1" x14ac:dyDescent="0.25">
      <c r="A447" s="54" t="s">
        <v>687</v>
      </c>
      <c r="B447" s="54" t="s">
        <v>688</v>
      </c>
      <c r="C447" s="31">
        <v>4301020334</v>
      </c>
      <c r="D447" s="558">
        <v>4607091388930</v>
      </c>
      <c r="E447" s="559"/>
      <c r="F447" s="548">
        <v>0.88</v>
      </c>
      <c r="G447" s="32">
        <v>6</v>
      </c>
      <c r="H447" s="548">
        <v>5.28</v>
      </c>
      <c r="I447" s="548">
        <v>5.64</v>
      </c>
      <c r="J447" s="32">
        <v>104</v>
      </c>
      <c r="K447" s="32" t="s">
        <v>105</v>
      </c>
      <c r="L447" s="32"/>
      <c r="M447" s="33" t="s">
        <v>76</v>
      </c>
      <c r="N447" s="33"/>
      <c r="O447" s="32">
        <v>70</v>
      </c>
      <c r="P447" s="87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4"/>
      <c r="R447" s="564"/>
      <c r="S447" s="564"/>
      <c r="T447" s="56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1" t="s">
        <v>689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690</v>
      </c>
      <c r="B448" s="54" t="s">
        <v>691</v>
      </c>
      <c r="C448" s="31">
        <v>4301020384</v>
      </c>
      <c r="D448" s="558">
        <v>4680115886407</v>
      </c>
      <c r="E448" s="559"/>
      <c r="F448" s="548">
        <v>0.4</v>
      </c>
      <c r="G448" s="32">
        <v>6</v>
      </c>
      <c r="H448" s="548">
        <v>2.4</v>
      </c>
      <c r="I448" s="548">
        <v>2.58</v>
      </c>
      <c r="J448" s="32">
        <v>182</v>
      </c>
      <c r="K448" s="32" t="s">
        <v>75</v>
      </c>
      <c r="L448" s="32"/>
      <c r="M448" s="33" t="s">
        <v>76</v>
      </c>
      <c r="N448" s="33"/>
      <c r="O448" s="32">
        <v>70</v>
      </c>
      <c r="P448" s="8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4"/>
      <c r="R448" s="564"/>
      <c r="S448" s="564"/>
      <c r="T448" s="56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689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692</v>
      </c>
      <c r="B449" s="54" t="s">
        <v>693</v>
      </c>
      <c r="C449" s="31">
        <v>4301020385</v>
      </c>
      <c r="D449" s="558">
        <v>4680115880054</v>
      </c>
      <c r="E449" s="559"/>
      <c r="F449" s="548">
        <v>0.6</v>
      </c>
      <c r="G449" s="32">
        <v>8</v>
      </c>
      <c r="H449" s="548">
        <v>4.8</v>
      </c>
      <c r="I449" s="548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70</v>
      </c>
      <c r="P449" s="87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4"/>
      <c r="R449" s="564"/>
      <c r="S449" s="564"/>
      <c r="T449" s="565"/>
      <c r="U449" s="34"/>
      <c r="V449" s="34"/>
      <c r="W449" s="35" t="s">
        <v>68</v>
      </c>
      <c r="X449" s="549">
        <v>0</v>
      </c>
      <c r="Y449" s="550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689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idden="1" x14ac:dyDescent="0.2">
      <c r="A450" s="566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7"/>
      <c r="P450" s="553" t="s">
        <v>70</v>
      </c>
      <c r="Q450" s="554"/>
      <c r="R450" s="554"/>
      <c r="S450" s="554"/>
      <c r="T450" s="554"/>
      <c r="U450" s="554"/>
      <c r="V450" s="555"/>
      <c r="W450" s="37" t="s">
        <v>71</v>
      </c>
      <c r="X450" s="551">
        <f>IFERROR(X447/H447,"0")+IFERROR(X448/H448,"0")+IFERROR(X449/H449,"0")</f>
        <v>0</v>
      </c>
      <c r="Y450" s="551">
        <f>IFERROR(Y447/H447,"0")+IFERROR(Y448/H448,"0")+IFERROR(Y449/H449,"0")</f>
        <v>0</v>
      </c>
      <c r="Z450" s="551">
        <f>IFERROR(IF(Z447="",0,Z447),"0")+IFERROR(IF(Z448="",0,Z448),"0")+IFERROR(IF(Z449="",0,Z449),"0")</f>
        <v>0</v>
      </c>
      <c r="AA450" s="552"/>
      <c r="AB450" s="552"/>
      <c r="AC450" s="552"/>
    </row>
    <row r="451" spans="1:68" hidden="1" x14ac:dyDescent="0.2">
      <c r="A451" s="557"/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67"/>
      <c r="P451" s="553" t="s">
        <v>70</v>
      </c>
      <c r="Q451" s="554"/>
      <c r="R451" s="554"/>
      <c r="S451" s="554"/>
      <c r="T451" s="554"/>
      <c r="U451" s="554"/>
      <c r="V451" s="555"/>
      <c r="W451" s="37" t="s">
        <v>68</v>
      </c>
      <c r="X451" s="551">
        <f>IFERROR(SUM(X447:X449),"0")</f>
        <v>0</v>
      </c>
      <c r="Y451" s="551">
        <f>IFERROR(SUM(Y447:Y449),"0")</f>
        <v>0</v>
      </c>
      <c r="Z451" s="37"/>
      <c r="AA451" s="552"/>
      <c r="AB451" s="552"/>
      <c r="AC451" s="552"/>
    </row>
    <row r="452" spans="1:68" ht="14.25" hidden="1" customHeight="1" x14ac:dyDescent="0.25">
      <c r="A452" s="556" t="s">
        <v>63</v>
      </c>
      <c r="B452" s="557"/>
      <c r="C452" s="557"/>
      <c r="D452" s="557"/>
      <c r="E452" s="557"/>
      <c r="F452" s="557"/>
      <c r="G452" s="557"/>
      <c r="H452" s="557"/>
      <c r="I452" s="557"/>
      <c r="J452" s="557"/>
      <c r="K452" s="557"/>
      <c r="L452" s="557"/>
      <c r="M452" s="557"/>
      <c r="N452" s="557"/>
      <c r="O452" s="557"/>
      <c r="P452" s="557"/>
      <c r="Q452" s="557"/>
      <c r="R452" s="557"/>
      <c r="S452" s="557"/>
      <c r="T452" s="557"/>
      <c r="U452" s="557"/>
      <c r="V452" s="557"/>
      <c r="W452" s="557"/>
      <c r="X452" s="557"/>
      <c r="Y452" s="557"/>
      <c r="Z452" s="557"/>
      <c r="AA452" s="545"/>
      <c r="AB452" s="545"/>
      <c r="AC452" s="545"/>
    </row>
    <row r="453" spans="1:68" ht="27" hidden="1" customHeight="1" x14ac:dyDescent="0.25">
      <c r="A453" s="54" t="s">
        <v>694</v>
      </c>
      <c r="B453" s="54" t="s">
        <v>695</v>
      </c>
      <c r="C453" s="31">
        <v>4301031349</v>
      </c>
      <c r="D453" s="558">
        <v>4680115883116</v>
      </c>
      <c r="E453" s="559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106</v>
      </c>
      <c r="N453" s="33"/>
      <c r="O453" s="32">
        <v>70</v>
      </c>
      <c r="P453" s="61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4"/>
      <c r="R453" s="564"/>
      <c r="S453" s="564"/>
      <c r="T453" s="565"/>
      <c r="U453" s="34"/>
      <c r="V453" s="34"/>
      <c r="W453" s="35" t="s">
        <v>68</v>
      </c>
      <c r="X453" s="549">
        <v>0</v>
      </c>
      <c r="Y453" s="550">
        <f t="shared" ref="Y453:Y458" si="60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0</v>
      </c>
      <c r="BN453" s="64">
        <f t="shared" ref="BN453:BN458" si="62">IFERROR(Y453*I453/H453,"0")</f>
        <v>0</v>
      </c>
      <c r="BO453" s="64">
        <f t="shared" ref="BO453:BO458" si="63">IFERROR(1/J453*(X453/H453),"0")</f>
        <v>0</v>
      </c>
      <c r="BP453" s="64">
        <f t="shared" ref="BP453:BP458" si="64">IFERROR(1/J453*(Y453/H453),"0")</f>
        <v>0</v>
      </c>
    </row>
    <row r="454" spans="1:68" ht="27" hidden="1" customHeight="1" x14ac:dyDescent="0.25">
      <c r="A454" s="54" t="s">
        <v>697</v>
      </c>
      <c r="B454" s="54" t="s">
        <v>698</v>
      </c>
      <c r="C454" s="31">
        <v>4301031350</v>
      </c>
      <c r="D454" s="558">
        <v>4680115883093</v>
      </c>
      <c r="E454" s="559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4"/>
      <c r="R454" s="564"/>
      <c r="S454" s="564"/>
      <c r="T454" s="565"/>
      <c r="U454" s="34"/>
      <c r="V454" s="34"/>
      <c r="W454" s="35" t="s">
        <v>68</v>
      </c>
      <c r="X454" s="549">
        <v>0</v>
      </c>
      <c r="Y454" s="550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4301031353</v>
      </c>
      <c r="D455" s="558">
        <v>4680115883109</v>
      </c>
      <c r="E455" s="559"/>
      <c r="F455" s="548">
        <v>0.88</v>
      </c>
      <c r="G455" s="32">
        <v>6</v>
      </c>
      <c r="H455" s="548">
        <v>5.28</v>
      </c>
      <c r="I455" s="548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6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4"/>
      <c r="R455" s="564"/>
      <c r="S455" s="564"/>
      <c r="T455" s="565"/>
      <c r="U455" s="34"/>
      <c r="V455" s="34"/>
      <c r="W455" s="35" t="s">
        <v>68</v>
      </c>
      <c r="X455" s="549">
        <v>0</v>
      </c>
      <c r="Y455" s="550">
        <f t="shared" si="60"/>
        <v>0</v>
      </c>
      <c r="Z455" s="36" t="str">
        <f>IFERROR(IF(Y455=0,"",ROUNDUP(Y455/H455,0)*0.01196),"")</f>
        <v/>
      </c>
      <c r="AA455" s="56"/>
      <c r="AB455" s="57"/>
      <c r="AC455" s="501" t="s">
        <v>702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hidden="1" customHeight="1" x14ac:dyDescent="0.25">
      <c r="A456" s="54" t="s">
        <v>703</v>
      </c>
      <c r="B456" s="54" t="s">
        <v>704</v>
      </c>
      <c r="C456" s="31">
        <v>4301031419</v>
      </c>
      <c r="D456" s="558">
        <v>4680115882072</v>
      </c>
      <c r="E456" s="559"/>
      <c r="F456" s="548">
        <v>0.6</v>
      </c>
      <c r="G456" s="32">
        <v>8</v>
      </c>
      <c r="H456" s="548">
        <v>4.8</v>
      </c>
      <c r="I456" s="548">
        <v>6.93</v>
      </c>
      <c r="J456" s="32">
        <v>132</v>
      </c>
      <c r="K456" s="32" t="s">
        <v>110</v>
      </c>
      <c r="L456" s="32"/>
      <c r="M456" s="33" t="s">
        <v>106</v>
      </c>
      <c r="N456" s="33"/>
      <c r="O456" s="32">
        <v>70</v>
      </c>
      <c r="P456" s="67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4"/>
      <c r="R456" s="564"/>
      <c r="S456" s="564"/>
      <c r="T456" s="565"/>
      <c r="U456" s="34"/>
      <c r="V456" s="34"/>
      <c r="W456" s="35" t="s">
        <v>68</v>
      </c>
      <c r="X456" s="549">
        <v>0</v>
      </c>
      <c r="Y456" s="550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hidden="1" customHeight="1" x14ac:dyDescent="0.25">
      <c r="A457" s="54" t="s">
        <v>705</v>
      </c>
      <c r="B457" s="54" t="s">
        <v>706</v>
      </c>
      <c r="C457" s="31">
        <v>4301031418</v>
      </c>
      <c r="D457" s="558">
        <v>4680115882102</v>
      </c>
      <c r="E457" s="559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4"/>
      <c r="R457" s="564"/>
      <c r="S457" s="564"/>
      <c r="T457" s="565"/>
      <c r="U457" s="34"/>
      <c r="V457" s="34"/>
      <c r="W457" s="35" t="s">
        <v>68</v>
      </c>
      <c r="X457" s="549">
        <v>0</v>
      </c>
      <c r="Y457" s="550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hidden="1" customHeight="1" x14ac:dyDescent="0.25">
      <c r="A458" s="54" t="s">
        <v>707</v>
      </c>
      <c r="B458" s="54" t="s">
        <v>708</v>
      </c>
      <c r="C458" s="31">
        <v>4301031417</v>
      </c>
      <c r="D458" s="558">
        <v>4680115882096</v>
      </c>
      <c r="E458" s="559"/>
      <c r="F458" s="548">
        <v>0.6</v>
      </c>
      <c r="G458" s="32">
        <v>8</v>
      </c>
      <c r="H458" s="548">
        <v>4.8</v>
      </c>
      <c r="I458" s="548">
        <v>6.69</v>
      </c>
      <c r="J458" s="32">
        <v>132</v>
      </c>
      <c r="K458" s="32" t="s">
        <v>110</v>
      </c>
      <c r="L458" s="32"/>
      <c r="M458" s="33" t="s">
        <v>67</v>
      </c>
      <c r="N458" s="33"/>
      <c r="O458" s="32">
        <v>70</v>
      </c>
      <c r="P458" s="60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4"/>
      <c r="R458" s="564"/>
      <c r="S458" s="564"/>
      <c r="T458" s="565"/>
      <c r="U458" s="34"/>
      <c r="V458" s="34"/>
      <c r="W458" s="35" t="s">
        <v>68</v>
      </c>
      <c r="X458" s="549">
        <v>0</v>
      </c>
      <c r="Y458" s="550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702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hidden="1" x14ac:dyDescent="0.2">
      <c r="A459" s="566"/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67"/>
      <c r="P459" s="553" t="s">
        <v>70</v>
      </c>
      <c r="Q459" s="554"/>
      <c r="R459" s="554"/>
      <c r="S459" s="554"/>
      <c r="T459" s="554"/>
      <c r="U459" s="554"/>
      <c r="V459" s="555"/>
      <c r="W459" s="37" t="s">
        <v>71</v>
      </c>
      <c r="X459" s="551">
        <f>IFERROR(X453/H453,"0")+IFERROR(X454/H454,"0")+IFERROR(X455/H455,"0")+IFERROR(X456/H456,"0")+IFERROR(X457/H457,"0")+IFERROR(X458/H458,"0")</f>
        <v>0</v>
      </c>
      <c r="Y459" s="551">
        <f>IFERROR(Y453/H453,"0")+IFERROR(Y454/H454,"0")+IFERROR(Y455/H455,"0")+IFERROR(Y456/H456,"0")+IFERROR(Y457/H457,"0")+IFERROR(Y458/H458,"0")</f>
        <v>0</v>
      </c>
      <c r="Z459" s="551">
        <f>IFERROR(IF(Z453="",0,Z453),"0")+IFERROR(IF(Z454="",0,Z454),"0")+IFERROR(IF(Z455="",0,Z455),"0")+IFERROR(IF(Z456="",0,Z456),"0")+IFERROR(IF(Z457="",0,Z457),"0")+IFERROR(IF(Z458="",0,Z458),"0")</f>
        <v>0</v>
      </c>
      <c r="AA459" s="552"/>
      <c r="AB459" s="552"/>
      <c r="AC459" s="552"/>
    </row>
    <row r="460" spans="1:68" hidden="1" x14ac:dyDescent="0.2">
      <c r="A460" s="557"/>
      <c r="B460" s="557"/>
      <c r="C460" s="557"/>
      <c r="D460" s="557"/>
      <c r="E460" s="557"/>
      <c r="F460" s="557"/>
      <c r="G460" s="557"/>
      <c r="H460" s="557"/>
      <c r="I460" s="557"/>
      <c r="J460" s="557"/>
      <c r="K460" s="557"/>
      <c r="L460" s="557"/>
      <c r="M460" s="557"/>
      <c r="N460" s="557"/>
      <c r="O460" s="567"/>
      <c r="P460" s="553" t="s">
        <v>70</v>
      </c>
      <c r="Q460" s="554"/>
      <c r="R460" s="554"/>
      <c r="S460" s="554"/>
      <c r="T460" s="554"/>
      <c r="U460" s="554"/>
      <c r="V460" s="555"/>
      <c r="W460" s="37" t="s">
        <v>68</v>
      </c>
      <c r="X460" s="551">
        <f>IFERROR(SUM(X453:X458),"0")</f>
        <v>0</v>
      </c>
      <c r="Y460" s="551">
        <f>IFERROR(SUM(Y453:Y458),"0")</f>
        <v>0</v>
      </c>
      <c r="Z460" s="37"/>
      <c r="AA460" s="552"/>
      <c r="AB460" s="552"/>
      <c r="AC460" s="552"/>
    </row>
    <row r="461" spans="1:68" ht="14.25" hidden="1" customHeight="1" x14ac:dyDescent="0.25">
      <c r="A461" s="556" t="s">
        <v>72</v>
      </c>
      <c r="B461" s="557"/>
      <c r="C461" s="557"/>
      <c r="D461" s="557"/>
      <c r="E461" s="557"/>
      <c r="F461" s="557"/>
      <c r="G461" s="557"/>
      <c r="H461" s="557"/>
      <c r="I461" s="557"/>
      <c r="J461" s="557"/>
      <c r="K461" s="557"/>
      <c r="L461" s="557"/>
      <c r="M461" s="557"/>
      <c r="N461" s="557"/>
      <c r="O461" s="557"/>
      <c r="P461" s="557"/>
      <c r="Q461" s="557"/>
      <c r="R461" s="557"/>
      <c r="S461" s="557"/>
      <c r="T461" s="557"/>
      <c r="U461" s="557"/>
      <c r="V461" s="557"/>
      <c r="W461" s="557"/>
      <c r="X461" s="557"/>
      <c r="Y461" s="557"/>
      <c r="Z461" s="557"/>
      <c r="AA461" s="545"/>
      <c r="AB461" s="545"/>
      <c r="AC461" s="545"/>
    </row>
    <row r="462" spans="1:68" ht="16.5" hidden="1" customHeight="1" x14ac:dyDescent="0.25">
      <c r="A462" s="54" t="s">
        <v>709</v>
      </c>
      <c r="B462" s="54" t="s">
        <v>710</v>
      </c>
      <c r="C462" s="31">
        <v>4301051232</v>
      </c>
      <c r="D462" s="558">
        <v>4607091383409</v>
      </c>
      <c r="E462" s="559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4"/>
      <c r="R462" s="564"/>
      <c r="S462" s="564"/>
      <c r="T462" s="56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712</v>
      </c>
      <c r="B463" s="54" t="s">
        <v>713</v>
      </c>
      <c r="C463" s="31">
        <v>4301051233</v>
      </c>
      <c r="D463" s="558">
        <v>4607091383416</v>
      </c>
      <c r="E463" s="559"/>
      <c r="F463" s="548">
        <v>1.3</v>
      </c>
      <c r="G463" s="32">
        <v>6</v>
      </c>
      <c r="H463" s="548">
        <v>7.8</v>
      </c>
      <c r="I463" s="548">
        <v>8.3010000000000002</v>
      </c>
      <c r="J463" s="32">
        <v>64</v>
      </c>
      <c r="K463" s="32" t="s">
        <v>105</v>
      </c>
      <c r="L463" s="32"/>
      <c r="M463" s="33" t="s">
        <v>76</v>
      </c>
      <c r="N463" s="33"/>
      <c r="O463" s="32">
        <v>45</v>
      </c>
      <c r="P463" s="8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4"/>
      <c r="R463" s="564"/>
      <c r="S463" s="564"/>
      <c r="T463" s="56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715</v>
      </c>
      <c r="B464" s="54" t="s">
        <v>716</v>
      </c>
      <c r="C464" s="31">
        <v>4301051064</v>
      </c>
      <c r="D464" s="558">
        <v>4680115883536</v>
      </c>
      <c r="E464" s="559"/>
      <c r="F464" s="548">
        <v>0.3</v>
      </c>
      <c r="G464" s="32">
        <v>6</v>
      </c>
      <c r="H464" s="548">
        <v>1.8</v>
      </c>
      <c r="I464" s="548">
        <v>2.0459999999999998</v>
      </c>
      <c r="J464" s="32">
        <v>182</v>
      </c>
      <c r="K464" s="32" t="s">
        <v>75</v>
      </c>
      <c r="L464" s="32"/>
      <c r="M464" s="33" t="s">
        <v>76</v>
      </c>
      <c r="N464" s="33"/>
      <c r="O464" s="32">
        <v>45</v>
      </c>
      <c r="P464" s="6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4"/>
      <c r="R464" s="564"/>
      <c r="S464" s="564"/>
      <c r="T464" s="565"/>
      <c r="U464" s="34"/>
      <c r="V464" s="34"/>
      <c r="W464" s="35" t="s">
        <v>68</v>
      </c>
      <c r="X464" s="549">
        <v>0</v>
      </c>
      <c r="Y464" s="550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717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6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7"/>
      <c r="P465" s="553" t="s">
        <v>70</v>
      </c>
      <c r="Q465" s="554"/>
      <c r="R465" s="554"/>
      <c r="S465" s="554"/>
      <c r="T465" s="554"/>
      <c r="U465" s="554"/>
      <c r="V465" s="555"/>
      <c r="W465" s="37" t="s">
        <v>71</v>
      </c>
      <c r="X465" s="551">
        <f>IFERROR(X462/H462,"0")+IFERROR(X463/H463,"0")+IFERROR(X464/H464,"0")</f>
        <v>0</v>
      </c>
      <c r="Y465" s="551">
        <f>IFERROR(Y462/H462,"0")+IFERROR(Y463/H463,"0")+IFERROR(Y464/H464,"0")</f>
        <v>0</v>
      </c>
      <c r="Z465" s="551">
        <f>IFERROR(IF(Z462="",0,Z462),"0")+IFERROR(IF(Z463="",0,Z463),"0")+IFERROR(IF(Z464="",0,Z464),"0")</f>
        <v>0</v>
      </c>
      <c r="AA465" s="552"/>
      <c r="AB465" s="552"/>
      <c r="AC465" s="552"/>
    </row>
    <row r="466" spans="1:68" hidden="1" x14ac:dyDescent="0.2">
      <c r="A466" s="557"/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67"/>
      <c r="P466" s="553" t="s">
        <v>70</v>
      </c>
      <c r="Q466" s="554"/>
      <c r="R466" s="554"/>
      <c r="S466" s="554"/>
      <c r="T466" s="554"/>
      <c r="U466" s="554"/>
      <c r="V466" s="555"/>
      <c r="W466" s="37" t="s">
        <v>68</v>
      </c>
      <c r="X466" s="551">
        <f>IFERROR(SUM(X462:X464),"0")</f>
        <v>0</v>
      </c>
      <c r="Y466" s="551">
        <f>IFERROR(SUM(Y462:Y464),"0")</f>
        <v>0</v>
      </c>
      <c r="Z466" s="37"/>
      <c r="AA466" s="552"/>
      <c r="AB466" s="552"/>
      <c r="AC466" s="552"/>
    </row>
    <row r="467" spans="1:68" ht="27.75" hidden="1" customHeight="1" x14ac:dyDescent="0.2">
      <c r="A467" s="597" t="s">
        <v>718</v>
      </c>
      <c r="B467" s="598"/>
      <c r="C467" s="598"/>
      <c r="D467" s="598"/>
      <c r="E467" s="598"/>
      <c r="F467" s="598"/>
      <c r="G467" s="598"/>
      <c r="H467" s="598"/>
      <c r="I467" s="598"/>
      <c r="J467" s="598"/>
      <c r="K467" s="598"/>
      <c r="L467" s="598"/>
      <c r="M467" s="598"/>
      <c r="N467" s="598"/>
      <c r="O467" s="598"/>
      <c r="P467" s="598"/>
      <c r="Q467" s="598"/>
      <c r="R467" s="598"/>
      <c r="S467" s="598"/>
      <c r="T467" s="598"/>
      <c r="U467" s="598"/>
      <c r="V467" s="598"/>
      <c r="W467" s="598"/>
      <c r="X467" s="598"/>
      <c r="Y467" s="598"/>
      <c r="Z467" s="598"/>
      <c r="AA467" s="48"/>
      <c r="AB467" s="48"/>
      <c r="AC467" s="48"/>
    </row>
    <row r="468" spans="1:68" ht="16.5" hidden="1" customHeight="1" x14ac:dyDescent="0.25">
      <c r="A468" s="562" t="s">
        <v>718</v>
      </c>
      <c r="B468" s="557"/>
      <c r="C468" s="557"/>
      <c r="D468" s="557"/>
      <c r="E468" s="557"/>
      <c r="F468" s="557"/>
      <c r="G468" s="557"/>
      <c r="H468" s="557"/>
      <c r="I468" s="557"/>
      <c r="J468" s="557"/>
      <c r="K468" s="557"/>
      <c r="L468" s="557"/>
      <c r="M468" s="557"/>
      <c r="N468" s="557"/>
      <c r="O468" s="557"/>
      <c r="P468" s="557"/>
      <c r="Q468" s="557"/>
      <c r="R468" s="557"/>
      <c r="S468" s="557"/>
      <c r="T468" s="557"/>
      <c r="U468" s="557"/>
      <c r="V468" s="557"/>
      <c r="W468" s="557"/>
      <c r="X468" s="557"/>
      <c r="Y468" s="557"/>
      <c r="Z468" s="557"/>
      <c r="AA468" s="544"/>
      <c r="AB468" s="544"/>
      <c r="AC468" s="544"/>
    </row>
    <row r="469" spans="1:68" ht="14.25" hidden="1" customHeight="1" x14ac:dyDescent="0.25">
      <c r="A469" s="556" t="s">
        <v>102</v>
      </c>
      <c r="B469" s="557"/>
      <c r="C469" s="557"/>
      <c r="D469" s="557"/>
      <c r="E469" s="557"/>
      <c r="F469" s="557"/>
      <c r="G469" s="557"/>
      <c r="H469" s="557"/>
      <c r="I469" s="557"/>
      <c r="J469" s="557"/>
      <c r="K469" s="557"/>
      <c r="L469" s="557"/>
      <c r="M469" s="557"/>
      <c r="N469" s="557"/>
      <c r="O469" s="557"/>
      <c r="P469" s="557"/>
      <c r="Q469" s="557"/>
      <c r="R469" s="557"/>
      <c r="S469" s="557"/>
      <c r="T469" s="557"/>
      <c r="U469" s="557"/>
      <c r="V469" s="557"/>
      <c r="W469" s="557"/>
      <c r="X469" s="557"/>
      <c r="Y469" s="557"/>
      <c r="Z469" s="557"/>
      <c r="AA469" s="545"/>
      <c r="AB469" s="545"/>
      <c r="AC469" s="545"/>
    </row>
    <row r="470" spans="1:68" ht="27" hidden="1" customHeight="1" x14ac:dyDescent="0.25">
      <c r="A470" s="54" t="s">
        <v>719</v>
      </c>
      <c r="B470" s="54" t="s">
        <v>720</v>
      </c>
      <c r="C470" s="31">
        <v>4301011763</v>
      </c>
      <c r="D470" s="558">
        <v>4640242181011</v>
      </c>
      <c r="E470" s="559"/>
      <c r="F470" s="548">
        <v>1.35</v>
      </c>
      <c r="G470" s="32">
        <v>8</v>
      </c>
      <c r="H470" s="548">
        <v>10.8</v>
      </c>
      <c r="I470" s="548">
        <v>11.234999999999999</v>
      </c>
      <c r="J470" s="32">
        <v>64</v>
      </c>
      <c r="K470" s="32" t="s">
        <v>105</v>
      </c>
      <c r="L470" s="32"/>
      <c r="M470" s="33" t="s">
        <v>76</v>
      </c>
      <c r="N470" s="33"/>
      <c r="O470" s="32">
        <v>55</v>
      </c>
      <c r="P470" s="80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4"/>
      <c r="R470" s="564"/>
      <c r="S470" s="564"/>
      <c r="T470" s="56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4301011585</v>
      </c>
      <c r="D471" s="558">
        <v>4640242180441</v>
      </c>
      <c r="E471" s="559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59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4"/>
      <c r="R471" s="564"/>
      <c r="S471" s="564"/>
      <c r="T471" s="56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4301011584</v>
      </c>
      <c r="D472" s="558">
        <v>4640242180564</v>
      </c>
      <c r="E472" s="559"/>
      <c r="F472" s="548">
        <v>1.5</v>
      </c>
      <c r="G472" s="32">
        <v>8</v>
      </c>
      <c r="H472" s="548">
        <v>12</v>
      </c>
      <c r="I472" s="548">
        <v>12.435</v>
      </c>
      <c r="J472" s="32">
        <v>64</v>
      </c>
      <c r="K472" s="32" t="s">
        <v>105</v>
      </c>
      <c r="L472" s="32"/>
      <c r="M472" s="33" t="s">
        <v>106</v>
      </c>
      <c r="N472" s="33"/>
      <c r="O472" s="32">
        <v>50</v>
      </c>
      <c r="P472" s="77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4"/>
      <c r="R472" s="564"/>
      <c r="S472" s="564"/>
      <c r="T472" s="56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727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728</v>
      </c>
      <c r="B473" s="54" t="s">
        <v>729</v>
      </c>
      <c r="C473" s="31">
        <v>4301011764</v>
      </c>
      <c r="D473" s="558">
        <v>4640242181189</v>
      </c>
      <c r="E473" s="559"/>
      <c r="F473" s="548">
        <v>0.4</v>
      </c>
      <c r="G473" s="32">
        <v>10</v>
      </c>
      <c r="H473" s="548">
        <v>4</v>
      </c>
      <c r="I473" s="548">
        <v>4.21</v>
      </c>
      <c r="J473" s="32">
        <v>132</v>
      </c>
      <c r="K473" s="32" t="s">
        <v>110</v>
      </c>
      <c r="L473" s="32"/>
      <c r="M473" s="33" t="s">
        <v>76</v>
      </c>
      <c r="N473" s="33"/>
      <c r="O473" s="32">
        <v>55</v>
      </c>
      <c r="P473" s="60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4"/>
      <c r="R473" s="564"/>
      <c r="S473" s="564"/>
      <c r="T473" s="565"/>
      <c r="U473" s="34"/>
      <c r="V473" s="34"/>
      <c r="W473" s="35" t="s">
        <v>68</v>
      </c>
      <c r="X473" s="549">
        <v>0</v>
      </c>
      <c r="Y473" s="550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721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66"/>
      <c r="B474" s="557"/>
      <c r="C474" s="557"/>
      <c r="D474" s="557"/>
      <c r="E474" s="557"/>
      <c r="F474" s="557"/>
      <c r="G474" s="557"/>
      <c r="H474" s="557"/>
      <c r="I474" s="557"/>
      <c r="J474" s="557"/>
      <c r="K474" s="557"/>
      <c r="L474" s="557"/>
      <c r="M474" s="557"/>
      <c r="N474" s="557"/>
      <c r="O474" s="567"/>
      <c r="P474" s="553" t="s">
        <v>70</v>
      </c>
      <c r="Q474" s="554"/>
      <c r="R474" s="554"/>
      <c r="S474" s="554"/>
      <c r="T474" s="554"/>
      <c r="U474" s="554"/>
      <c r="V474" s="555"/>
      <c r="W474" s="37" t="s">
        <v>71</v>
      </c>
      <c r="X474" s="551">
        <f>IFERROR(X470/H470,"0")+IFERROR(X471/H471,"0")+IFERROR(X472/H472,"0")+IFERROR(X473/H473,"0")</f>
        <v>0</v>
      </c>
      <c r="Y474" s="551">
        <f>IFERROR(Y470/H470,"0")+IFERROR(Y471/H471,"0")+IFERROR(Y472/H472,"0")+IFERROR(Y473/H473,"0")</f>
        <v>0</v>
      </c>
      <c r="Z474" s="551">
        <f>IFERROR(IF(Z470="",0,Z470),"0")+IFERROR(IF(Z471="",0,Z471),"0")+IFERROR(IF(Z472="",0,Z472),"0")+IFERROR(IF(Z473="",0,Z473),"0")</f>
        <v>0</v>
      </c>
      <c r="AA474" s="552"/>
      <c r="AB474" s="552"/>
      <c r="AC474" s="552"/>
    </row>
    <row r="475" spans="1:68" hidden="1" x14ac:dyDescent="0.2">
      <c r="A475" s="557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7"/>
      <c r="P475" s="553" t="s">
        <v>70</v>
      </c>
      <c r="Q475" s="554"/>
      <c r="R475" s="554"/>
      <c r="S475" s="554"/>
      <c r="T475" s="554"/>
      <c r="U475" s="554"/>
      <c r="V475" s="555"/>
      <c r="W475" s="37" t="s">
        <v>68</v>
      </c>
      <c r="X475" s="551">
        <f>IFERROR(SUM(X470:X473),"0")</f>
        <v>0</v>
      </c>
      <c r="Y475" s="551">
        <f>IFERROR(SUM(Y470:Y473),"0")</f>
        <v>0</v>
      </c>
      <c r="Z475" s="37"/>
      <c r="AA475" s="552"/>
      <c r="AB475" s="552"/>
      <c r="AC475" s="552"/>
    </row>
    <row r="476" spans="1:68" ht="14.25" hidden="1" customHeight="1" x14ac:dyDescent="0.25">
      <c r="A476" s="556" t="s">
        <v>134</v>
      </c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57"/>
      <c r="P476" s="557"/>
      <c r="Q476" s="557"/>
      <c r="R476" s="557"/>
      <c r="S476" s="557"/>
      <c r="T476" s="557"/>
      <c r="U476" s="557"/>
      <c r="V476" s="557"/>
      <c r="W476" s="557"/>
      <c r="X476" s="557"/>
      <c r="Y476" s="557"/>
      <c r="Z476" s="557"/>
      <c r="AA476" s="545"/>
      <c r="AB476" s="545"/>
      <c r="AC476" s="545"/>
    </row>
    <row r="477" spans="1:68" ht="27" hidden="1" customHeight="1" x14ac:dyDescent="0.25">
      <c r="A477" s="54" t="s">
        <v>730</v>
      </c>
      <c r="B477" s="54" t="s">
        <v>731</v>
      </c>
      <c r="C477" s="31">
        <v>4301020400</v>
      </c>
      <c r="D477" s="558">
        <v>4640242180519</v>
      </c>
      <c r="E477" s="559"/>
      <c r="F477" s="548">
        <v>1.5</v>
      </c>
      <c r="G477" s="32">
        <v>8</v>
      </c>
      <c r="H477" s="548">
        <v>12</v>
      </c>
      <c r="I477" s="548">
        <v>12.435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4"/>
      <c r="R477" s="564"/>
      <c r="S477" s="564"/>
      <c r="T477" s="56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733</v>
      </c>
      <c r="B478" s="54" t="s">
        <v>734</v>
      </c>
      <c r="C478" s="31">
        <v>4301020260</v>
      </c>
      <c r="D478" s="558">
        <v>4640242180526</v>
      </c>
      <c r="E478" s="559"/>
      <c r="F478" s="548">
        <v>1.8</v>
      </c>
      <c r="G478" s="32">
        <v>6</v>
      </c>
      <c r="H478" s="548">
        <v>10.8</v>
      </c>
      <c r="I478" s="548">
        <v>11.234999999999999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11" t="s">
        <v>735</v>
      </c>
      <c r="Q478" s="564"/>
      <c r="R478" s="564"/>
      <c r="S478" s="564"/>
      <c r="T478" s="56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737</v>
      </c>
      <c r="B479" s="54" t="s">
        <v>738</v>
      </c>
      <c r="C479" s="31">
        <v>4301020295</v>
      </c>
      <c r="D479" s="558">
        <v>4640242181363</v>
      </c>
      <c r="E479" s="559"/>
      <c r="F479" s="548">
        <v>0.4</v>
      </c>
      <c r="G479" s="32">
        <v>10</v>
      </c>
      <c r="H479" s="548">
        <v>4</v>
      </c>
      <c r="I479" s="548">
        <v>4.21</v>
      </c>
      <c r="J479" s="32">
        <v>132</v>
      </c>
      <c r="K479" s="32" t="s">
        <v>110</v>
      </c>
      <c r="L479" s="32"/>
      <c r="M479" s="33" t="s">
        <v>106</v>
      </c>
      <c r="N479" s="33"/>
      <c r="O479" s="32">
        <v>50</v>
      </c>
      <c r="P479" s="66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4"/>
      <c r="R479" s="564"/>
      <c r="S479" s="564"/>
      <c r="T479" s="565"/>
      <c r="U479" s="34"/>
      <c r="V479" s="34"/>
      <c r="W479" s="35" t="s">
        <v>68</v>
      </c>
      <c r="X479" s="549">
        <v>0</v>
      </c>
      <c r="Y479" s="550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739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6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7"/>
      <c r="P480" s="553" t="s">
        <v>70</v>
      </c>
      <c r="Q480" s="554"/>
      <c r="R480" s="554"/>
      <c r="S480" s="554"/>
      <c r="T480" s="554"/>
      <c r="U480" s="554"/>
      <c r="V480" s="555"/>
      <c r="W480" s="37" t="s">
        <v>71</v>
      </c>
      <c r="X480" s="551">
        <f>IFERROR(X477/H477,"0")+IFERROR(X478/H478,"0")+IFERROR(X479/H479,"0")</f>
        <v>0</v>
      </c>
      <c r="Y480" s="551">
        <f>IFERROR(Y477/H477,"0")+IFERROR(Y478/H478,"0")+IFERROR(Y479/H479,"0")</f>
        <v>0</v>
      </c>
      <c r="Z480" s="551">
        <f>IFERROR(IF(Z477="",0,Z477),"0")+IFERROR(IF(Z478="",0,Z478),"0")+IFERROR(IF(Z479="",0,Z479),"0")</f>
        <v>0</v>
      </c>
      <c r="AA480" s="552"/>
      <c r="AB480" s="552"/>
      <c r="AC480" s="552"/>
    </row>
    <row r="481" spans="1:68" hidden="1" x14ac:dyDescent="0.2">
      <c r="A481" s="557"/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67"/>
      <c r="P481" s="553" t="s">
        <v>70</v>
      </c>
      <c r="Q481" s="554"/>
      <c r="R481" s="554"/>
      <c r="S481" s="554"/>
      <c r="T481" s="554"/>
      <c r="U481" s="554"/>
      <c r="V481" s="555"/>
      <c r="W481" s="37" t="s">
        <v>68</v>
      </c>
      <c r="X481" s="551">
        <f>IFERROR(SUM(X477:X479),"0")</f>
        <v>0</v>
      </c>
      <c r="Y481" s="551">
        <f>IFERROR(SUM(Y477:Y479),"0")</f>
        <v>0</v>
      </c>
      <c r="Z481" s="37"/>
      <c r="AA481" s="552"/>
      <c r="AB481" s="552"/>
      <c r="AC481" s="552"/>
    </row>
    <row r="482" spans="1:68" ht="14.25" hidden="1" customHeight="1" x14ac:dyDescent="0.25">
      <c r="A482" s="556" t="s">
        <v>63</v>
      </c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57"/>
      <c r="P482" s="557"/>
      <c r="Q482" s="557"/>
      <c r="R482" s="557"/>
      <c r="S482" s="557"/>
      <c r="T482" s="557"/>
      <c r="U482" s="557"/>
      <c r="V482" s="557"/>
      <c r="W482" s="557"/>
      <c r="X482" s="557"/>
      <c r="Y482" s="557"/>
      <c r="Z482" s="557"/>
      <c r="AA482" s="545"/>
      <c r="AB482" s="545"/>
      <c r="AC482" s="545"/>
    </row>
    <row r="483" spans="1:68" ht="27" hidden="1" customHeight="1" x14ac:dyDescent="0.25">
      <c r="A483" s="54" t="s">
        <v>740</v>
      </c>
      <c r="B483" s="54" t="s">
        <v>741</v>
      </c>
      <c r="C483" s="31">
        <v>4301031280</v>
      </c>
      <c r="D483" s="558">
        <v>4640242180816</v>
      </c>
      <c r="E483" s="559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4"/>
      <c r="R483" s="564"/>
      <c r="S483" s="564"/>
      <c r="T483" s="56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743</v>
      </c>
      <c r="B484" s="54" t="s">
        <v>744</v>
      </c>
      <c r="C484" s="31">
        <v>4301031244</v>
      </c>
      <c r="D484" s="558">
        <v>4640242180595</v>
      </c>
      <c r="E484" s="559"/>
      <c r="F484" s="548">
        <v>0.7</v>
      </c>
      <c r="G484" s="32">
        <v>6</v>
      </c>
      <c r="H484" s="548">
        <v>4.2</v>
      </c>
      <c r="I484" s="548">
        <v>4.47</v>
      </c>
      <c r="J484" s="32">
        <v>132</v>
      </c>
      <c r="K484" s="32" t="s">
        <v>110</v>
      </c>
      <c r="L484" s="32"/>
      <c r="M484" s="33" t="s">
        <v>67</v>
      </c>
      <c r="N484" s="33"/>
      <c r="O484" s="32">
        <v>40</v>
      </c>
      <c r="P484" s="85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4"/>
      <c r="R484" s="564"/>
      <c r="S484" s="564"/>
      <c r="T484" s="565"/>
      <c r="U484" s="34"/>
      <c r="V484" s="34"/>
      <c r="W484" s="35" t="s">
        <v>68</v>
      </c>
      <c r="X484" s="549">
        <v>600</v>
      </c>
      <c r="Y484" s="550">
        <f>IFERROR(IF(X484="",0,CEILING((X484/$H484),1)*$H484),"")</f>
        <v>600.6</v>
      </c>
      <c r="Z484" s="36">
        <f>IFERROR(IF(Y484=0,"",ROUNDUP(Y484/H484,0)*0.00902),"")</f>
        <v>1.28986</v>
      </c>
      <c r="AA484" s="56"/>
      <c r="AB484" s="57"/>
      <c r="AC484" s="531" t="s">
        <v>745</v>
      </c>
      <c r="AG484" s="64"/>
      <c r="AJ484" s="68"/>
      <c r="AK484" s="68">
        <v>0</v>
      </c>
      <c r="BB484" s="532" t="s">
        <v>1</v>
      </c>
      <c r="BM484" s="64">
        <f>IFERROR(X484*I484/H484,"0")</f>
        <v>638.57142857142856</v>
      </c>
      <c r="BN484" s="64">
        <f>IFERROR(Y484*I484/H484,"0")</f>
        <v>639.20999999999992</v>
      </c>
      <c r="BO484" s="64">
        <f>IFERROR(1/J484*(X484/H484),"0")</f>
        <v>1.0822510822510822</v>
      </c>
      <c r="BP484" s="64">
        <f>IFERROR(1/J484*(Y484/H484),"0")</f>
        <v>1.0833333333333333</v>
      </c>
    </row>
    <row r="485" spans="1:68" x14ac:dyDescent="0.2">
      <c r="A485" s="566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7"/>
      <c r="P485" s="553" t="s">
        <v>70</v>
      </c>
      <c r="Q485" s="554"/>
      <c r="R485" s="554"/>
      <c r="S485" s="554"/>
      <c r="T485" s="554"/>
      <c r="U485" s="554"/>
      <c r="V485" s="555"/>
      <c r="W485" s="37" t="s">
        <v>71</v>
      </c>
      <c r="X485" s="551">
        <f>IFERROR(X483/H483,"0")+IFERROR(X484/H484,"0")</f>
        <v>142.85714285714286</v>
      </c>
      <c r="Y485" s="551">
        <f>IFERROR(Y483/H483,"0")+IFERROR(Y484/H484,"0")</f>
        <v>143</v>
      </c>
      <c r="Z485" s="551">
        <f>IFERROR(IF(Z483="",0,Z483),"0")+IFERROR(IF(Z484="",0,Z484),"0")</f>
        <v>1.28986</v>
      </c>
      <c r="AA485" s="552"/>
      <c r="AB485" s="552"/>
      <c r="AC485" s="552"/>
    </row>
    <row r="486" spans="1:68" x14ac:dyDescent="0.2">
      <c r="A486" s="557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67"/>
      <c r="P486" s="553" t="s">
        <v>70</v>
      </c>
      <c r="Q486" s="554"/>
      <c r="R486" s="554"/>
      <c r="S486" s="554"/>
      <c r="T486" s="554"/>
      <c r="U486" s="554"/>
      <c r="V486" s="555"/>
      <c r="W486" s="37" t="s">
        <v>68</v>
      </c>
      <c r="X486" s="551">
        <f>IFERROR(SUM(X483:X484),"0")</f>
        <v>600</v>
      </c>
      <c r="Y486" s="551">
        <f>IFERROR(SUM(Y483:Y484),"0")</f>
        <v>600.6</v>
      </c>
      <c r="Z486" s="37"/>
      <c r="AA486" s="552"/>
      <c r="AB486" s="552"/>
      <c r="AC486" s="552"/>
    </row>
    <row r="487" spans="1:68" ht="14.25" hidden="1" customHeight="1" x14ac:dyDescent="0.25">
      <c r="A487" s="556" t="s">
        <v>72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45"/>
      <c r="AB487" s="545"/>
      <c r="AC487" s="545"/>
    </row>
    <row r="488" spans="1:68" ht="27" hidden="1" customHeight="1" x14ac:dyDescent="0.25">
      <c r="A488" s="54" t="s">
        <v>746</v>
      </c>
      <c r="B488" s="54" t="s">
        <v>747</v>
      </c>
      <c r="C488" s="31">
        <v>4301052046</v>
      </c>
      <c r="D488" s="558">
        <v>4640242180533</v>
      </c>
      <c r="E488" s="559"/>
      <c r="F488" s="548">
        <v>1.5</v>
      </c>
      <c r="G488" s="32">
        <v>6</v>
      </c>
      <c r="H488" s="548">
        <v>9</v>
      </c>
      <c r="I488" s="548">
        <v>9.5190000000000001</v>
      </c>
      <c r="J488" s="32">
        <v>64</v>
      </c>
      <c r="K488" s="32" t="s">
        <v>105</v>
      </c>
      <c r="L488" s="32"/>
      <c r="M488" s="33" t="s">
        <v>92</v>
      </c>
      <c r="N488" s="33"/>
      <c r="O488" s="32">
        <v>45</v>
      </c>
      <c r="P488" s="72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4"/>
      <c r="R488" s="564"/>
      <c r="S488" s="564"/>
      <c r="T488" s="56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748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6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7"/>
      <c r="P489" s="553" t="s">
        <v>70</v>
      </c>
      <c r="Q489" s="554"/>
      <c r="R489" s="554"/>
      <c r="S489" s="554"/>
      <c r="T489" s="554"/>
      <c r="U489" s="554"/>
      <c r="V489" s="555"/>
      <c r="W489" s="37" t="s">
        <v>71</v>
      </c>
      <c r="X489" s="551">
        <f>IFERROR(X488/H488,"0")</f>
        <v>0</v>
      </c>
      <c r="Y489" s="551">
        <f>IFERROR(Y488/H488,"0")</f>
        <v>0</v>
      </c>
      <c r="Z489" s="551">
        <f>IFERROR(IF(Z488="",0,Z488),"0")</f>
        <v>0</v>
      </c>
      <c r="AA489" s="552"/>
      <c r="AB489" s="552"/>
      <c r="AC489" s="552"/>
    </row>
    <row r="490" spans="1:68" hidden="1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7"/>
      <c r="P490" s="553" t="s">
        <v>70</v>
      </c>
      <c r="Q490" s="554"/>
      <c r="R490" s="554"/>
      <c r="S490" s="554"/>
      <c r="T490" s="554"/>
      <c r="U490" s="554"/>
      <c r="V490" s="555"/>
      <c r="W490" s="37" t="s">
        <v>68</v>
      </c>
      <c r="X490" s="551">
        <f>IFERROR(SUM(X488:X488),"0")</f>
        <v>0</v>
      </c>
      <c r="Y490" s="551">
        <f>IFERROR(SUM(Y488:Y488),"0")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6" t="s">
        <v>164</v>
      </c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57"/>
      <c r="P491" s="557"/>
      <c r="Q491" s="557"/>
      <c r="R491" s="557"/>
      <c r="S491" s="557"/>
      <c r="T491" s="557"/>
      <c r="U491" s="557"/>
      <c r="V491" s="557"/>
      <c r="W491" s="557"/>
      <c r="X491" s="557"/>
      <c r="Y491" s="557"/>
      <c r="Z491" s="557"/>
      <c r="AA491" s="545"/>
      <c r="AB491" s="545"/>
      <c r="AC491" s="545"/>
    </row>
    <row r="492" spans="1:68" ht="27" hidden="1" customHeight="1" x14ac:dyDescent="0.25">
      <c r="A492" s="54" t="s">
        <v>749</v>
      </c>
      <c r="B492" s="54" t="s">
        <v>750</v>
      </c>
      <c r="C492" s="31">
        <v>4301060491</v>
      </c>
      <c r="D492" s="558">
        <v>4640242180120</v>
      </c>
      <c r="E492" s="559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4"/>
      <c r="R492" s="564"/>
      <c r="S492" s="564"/>
      <c r="T492" s="56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752</v>
      </c>
      <c r="B493" s="54" t="s">
        <v>753</v>
      </c>
      <c r="C493" s="31">
        <v>4301060493</v>
      </c>
      <c r="D493" s="558">
        <v>4640242180137</v>
      </c>
      <c r="E493" s="559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4"/>
      <c r="R493" s="564"/>
      <c r="S493" s="564"/>
      <c r="T493" s="56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754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6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67"/>
      <c r="P494" s="553" t="s">
        <v>70</v>
      </c>
      <c r="Q494" s="554"/>
      <c r="R494" s="554"/>
      <c r="S494" s="554"/>
      <c r="T494" s="554"/>
      <c r="U494" s="554"/>
      <c r="V494" s="555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567"/>
      <c r="P495" s="553" t="s">
        <v>70</v>
      </c>
      <c r="Q495" s="554"/>
      <c r="R495" s="554"/>
      <c r="S495" s="554"/>
      <c r="T495" s="554"/>
      <c r="U495" s="554"/>
      <c r="V495" s="555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62" t="s">
        <v>755</v>
      </c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57"/>
      <c r="P496" s="557"/>
      <c r="Q496" s="557"/>
      <c r="R496" s="557"/>
      <c r="S496" s="557"/>
      <c r="T496" s="557"/>
      <c r="U496" s="557"/>
      <c r="V496" s="557"/>
      <c r="W496" s="557"/>
      <c r="X496" s="557"/>
      <c r="Y496" s="557"/>
      <c r="Z496" s="557"/>
      <c r="AA496" s="544"/>
      <c r="AB496" s="544"/>
      <c r="AC496" s="544"/>
    </row>
    <row r="497" spans="1:68" ht="14.25" hidden="1" customHeight="1" x14ac:dyDescent="0.25">
      <c r="A497" s="556" t="s">
        <v>134</v>
      </c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57"/>
      <c r="P497" s="557"/>
      <c r="Q497" s="557"/>
      <c r="R497" s="557"/>
      <c r="S497" s="557"/>
      <c r="T497" s="557"/>
      <c r="U497" s="557"/>
      <c r="V497" s="557"/>
      <c r="W497" s="557"/>
      <c r="X497" s="557"/>
      <c r="Y497" s="557"/>
      <c r="Z497" s="557"/>
      <c r="AA497" s="545"/>
      <c r="AB497" s="545"/>
      <c r="AC497" s="545"/>
    </row>
    <row r="498" spans="1:68" ht="27" hidden="1" customHeight="1" x14ac:dyDescent="0.25">
      <c r="A498" s="54" t="s">
        <v>756</v>
      </c>
      <c r="B498" s="54" t="s">
        <v>757</v>
      </c>
      <c r="C498" s="31">
        <v>4301020314</v>
      </c>
      <c r="D498" s="558">
        <v>4640242180090</v>
      </c>
      <c r="E498" s="559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7" t="s">
        <v>758</v>
      </c>
      <c r="Q498" s="564"/>
      <c r="R498" s="564"/>
      <c r="S498" s="564"/>
      <c r="T498" s="56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759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6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567"/>
      <c r="P499" s="553" t="s">
        <v>70</v>
      </c>
      <c r="Q499" s="554"/>
      <c r="R499" s="554"/>
      <c r="S499" s="554"/>
      <c r="T499" s="554"/>
      <c r="U499" s="554"/>
      <c r="V499" s="555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567"/>
      <c r="P500" s="553" t="s">
        <v>70</v>
      </c>
      <c r="Q500" s="554"/>
      <c r="R500" s="554"/>
      <c r="S500" s="554"/>
      <c r="T500" s="554"/>
      <c r="U500" s="554"/>
      <c r="V500" s="555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14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5"/>
      <c r="P501" s="588" t="s">
        <v>760</v>
      </c>
      <c r="Q501" s="589"/>
      <c r="R501" s="589"/>
      <c r="S501" s="589"/>
      <c r="T501" s="589"/>
      <c r="U501" s="589"/>
      <c r="V501" s="590"/>
      <c r="W501" s="37" t="s">
        <v>68</v>
      </c>
      <c r="X501" s="551">
        <f>IFERROR(X24+X33+X37+X45+X49+X59+X65+X71+X79+X84+X91+X98+X106+X112+X119+X124+X130+X135+X140+X146+X152+X158+X170+X176+X180+X186+X191+X202+X214+X219+X232+X236+X240+X248+X257+X265+X272+X277+X281+X286+X296+X306+X314+X320+X327+X333+X340+X352+X357+X362+X366+X373+X377+X382+X386+X401+X406+X411+X418+X423+X428+X445+X451+X460+X466+X475+X481+X486+X490+X495+X500,"0")</f>
        <v>17710</v>
      </c>
      <c r="Y501" s="551">
        <f>IFERROR(Y24+Y33+Y37+Y45+Y49+Y59+Y65+Y71+Y79+Y84+Y91+Y98+Y106+Y112+Y119+Y124+Y130+Y135+Y140+Y146+Y152+Y158+Y170+Y176+Y180+Y186+Y191+Y202+Y214+Y219+Y232+Y236+Y240+Y248+Y257+Y265+Y272+Y277+Y281+Y286+Y296+Y306+Y314+Y320+Y327+Y333+Y340+Y352+Y357+Y362+Y366+Y373+Y377+Y382+Y386+Y401+Y406+Y411+Y418+Y423+Y428+Y445+Y451+Y460+Y466+Y475+Y481+Y486+Y490+Y495+Y500,"0")</f>
        <v>17755.419999999998</v>
      </c>
      <c r="Z501" s="37"/>
      <c r="AA501" s="552"/>
      <c r="AB501" s="552"/>
      <c r="AC501" s="552"/>
    </row>
    <row r="502" spans="1:68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5"/>
      <c r="P502" s="588" t="s">
        <v>761</v>
      </c>
      <c r="Q502" s="589"/>
      <c r="R502" s="589"/>
      <c r="S502" s="589"/>
      <c r="T502" s="589"/>
      <c r="U502" s="589"/>
      <c r="V502" s="590"/>
      <c r="W502" s="37" t="s">
        <v>68</v>
      </c>
      <c r="X502" s="551">
        <f>IFERROR(SUM(BM22:BM498),"0")</f>
        <v>18477.950264550265</v>
      </c>
      <c r="Y502" s="551">
        <f>IFERROR(SUM(BN22:BN498),"0")</f>
        <v>18525.699999999997</v>
      </c>
      <c r="Z502" s="37"/>
      <c r="AA502" s="552"/>
      <c r="AB502" s="552"/>
      <c r="AC502" s="552"/>
    </row>
    <row r="503" spans="1:68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5"/>
      <c r="P503" s="588" t="s">
        <v>762</v>
      </c>
      <c r="Q503" s="589"/>
      <c r="R503" s="589"/>
      <c r="S503" s="589"/>
      <c r="T503" s="589"/>
      <c r="U503" s="589"/>
      <c r="V503" s="590"/>
      <c r="W503" s="37" t="s">
        <v>763</v>
      </c>
      <c r="X503" s="38">
        <f>ROUNDUP(SUM(BO22:BO498),0)</f>
        <v>27</v>
      </c>
      <c r="Y503" s="38">
        <f>ROUNDUP(SUM(BP22:BP498),0)</f>
        <v>27</v>
      </c>
      <c r="Z503" s="37"/>
      <c r="AA503" s="552"/>
      <c r="AB503" s="552"/>
      <c r="AC503" s="552"/>
    </row>
    <row r="504" spans="1:68" x14ac:dyDescent="0.2">
      <c r="A504" s="557"/>
      <c r="B504" s="557"/>
      <c r="C504" s="557"/>
      <c r="D504" s="557"/>
      <c r="E504" s="557"/>
      <c r="F504" s="557"/>
      <c r="G504" s="557"/>
      <c r="H504" s="557"/>
      <c r="I504" s="557"/>
      <c r="J504" s="557"/>
      <c r="K504" s="557"/>
      <c r="L504" s="557"/>
      <c r="M504" s="557"/>
      <c r="N504" s="557"/>
      <c r="O504" s="705"/>
      <c r="P504" s="588" t="s">
        <v>764</v>
      </c>
      <c r="Q504" s="589"/>
      <c r="R504" s="589"/>
      <c r="S504" s="589"/>
      <c r="T504" s="589"/>
      <c r="U504" s="589"/>
      <c r="V504" s="590"/>
      <c r="W504" s="37" t="s">
        <v>68</v>
      </c>
      <c r="X504" s="551">
        <f>GrossWeightTotal+PalletQtyTotal*25</f>
        <v>19152.950264550265</v>
      </c>
      <c r="Y504" s="551">
        <f>GrossWeightTotalR+PalletQtyTotalR*25</f>
        <v>19200.699999999997</v>
      </c>
      <c r="Z504" s="37"/>
      <c r="AA504" s="552"/>
      <c r="AB504" s="552"/>
      <c r="AC504" s="552"/>
    </row>
    <row r="505" spans="1:68" x14ac:dyDescent="0.2">
      <c r="A505" s="557"/>
      <c r="B505" s="557"/>
      <c r="C505" s="557"/>
      <c r="D505" s="557"/>
      <c r="E505" s="557"/>
      <c r="F505" s="557"/>
      <c r="G505" s="557"/>
      <c r="H505" s="557"/>
      <c r="I505" s="557"/>
      <c r="J505" s="557"/>
      <c r="K505" s="557"/>
      <c r="L505" s="557"/>
      <c r="M505" s="557"/>
      <c r="N505" s="557"/>
      <c r="O505" s="705"/>
      <c r="P505" s="588" t="s">
        <v>765</v>
      </c>
      <c r="Q505" s="589"/>
      <c r="R505" s="589"/>
      <c r="S505" s="589"/>
      <c r="T505" s="589"/>
      <c r="U505" s="589"/>
      <c r="V505" s="590"/>
      <c r="W505" s="37" t="s">
        <v>763</v>
      </c>
      <c r="X505" s="551">
        <f>IFERROR(X23+X32+X36+X44+X48+X58+X64+X70+X78+X83+X90+X97+X105+X111+X118+X123+X129+X134+X139+X145+X151+X157+X169+X175+X179+X185+X190+X201+X213+X218+X231+X235+X239+X247+X256+X264+X271+X276+X280+X285+X295+X305+X313+X319+X326+X332+X339+X351+X356+X361+X365+X372+X376+X381+X385+X400+X405+X410+X417+X422+X427+X444+X450+X459+X465+X474+X480+X485+X489+X494+X499,"0")</f>
        <v>1887.5970017636685</v>
      </c>
      <c r="Y505" s="551">
        <f>IFERROR(Y23+Y32+Y36+Y44+Y48+Y58+Y64+Y70+Y78+Y83+Y90+Y97+Y105+Y111+Y118+Y123+Y129+Y134+Y139+Y145+Y151+Y157+Y169+Y175+Y179+Y185+Y190+Y201+Y213+Y218+Y231+Y235+Y239+Y247+Y256+Y264+Y271+Y276+Y280+Y285+Y295+Y305+Y313+Y319+Y326+Y332+Y339+Y351+Y356+Y361+Y365+Y372+Y376+Y381+Y385+Y400+Y405+Y410+Y417+Y422+Y427+Y444+Y450+Y459+Y465+Y474+Y480+Y485+Y489+Y494+Y499,"0")</f>
        <v>1893</v>
      </c>
      <c r="Z505" s="37"/>
      <c r="AA505" s="552"/>
      <c r="AB505" s="552"/>
      <c r="AC505" s="552"/>
    </row>
    <row r="506" spans="1:68" ht="14.25" hidden="1" customHeight="1" x14ac:dyDescent="0.2">
      <c r="A506" s="557"/>
      <c r="B506" s="557"/>
      <c r="C506" s="557"/>
      <c r="D506" s="557"/>
      <c r="E506" s="557"/>
      <c r="F506" s="557"/>
      <c r="G506" s="557"/>
      <c r="H506" s="557"/>
      <c r="I506" s="557"/>
      <c r="J506" s="557"/>
      <c r="K506" s="557"/>
      <c r="L506" s="557"/>
      <c r="M506" s="557"/>
      <c r="N506" s="557"/>
      <c r="O506" s="705"/>
      <c r="P506" s="588" t="s">
        <v>766</v>
      </c>
      <c r="Q506" s="589"/>
      <c r="R506" s="589"/>
      <c r="S506" s="589"/>
      <c r="T506" s="589"/>
      <c r="U506" s="589"/>
      <c r="V506" s="590"/>
      <c r="W506" s="39" t="s">
        <v>767</v>
      </c>
      <c r="X506" s="37"/>
      <c r="Y506" s="37"/>
      <c r="Z506" s="37">
        <f>IFERROR(Z23+Z32+Z36+Z44+Z48+Z58+Z64+Z70+Z78+Z83+Z90+Z97+Z105+Z111+Z118+Z123+Z129+Z134+Z139+Z145+Z151+Z157+Z169+Z175+Z179+Z185+Z190+Z201+Z213+Z218+Z231+Z235+Z239+Z247+Z256+Z264+Z271+Z276+Z280+Z285+Z295+Z305+Z313+Z319+Z326+Z332+Z339+Z351+Z356+Z361+Z365+Z372+Z376+Z381+Z385+Z400+Z405+Z410+Z417+Z422+Z427+Z444+Z450+Z459+Z465+Z474+Z480+Z485+Z489+Z494+Z499,"0")</f>
        <v>31.494490000000003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768</v>
      </c>
      <c r="B508" s="546" t="s">
        <v>62</v>
      </c>
      <c r="C508" s="576" t="s">
        <v>100</v>
      </c>
      <c r="D508" s="672"/>
      <c r="E508" s="672"/>
      <c r="F508" s="672"/>
      <c r="G508" s="672"/>
      <c r="H508" s="673"/>
      <c r="I508" s="576" t="s">
        <v>252</v>
      </c>
      <c r="J508" s="672"/>
      <c r="K508" s="672"/>
      <c r="L508" s="672"/>
      <c r="M508" s="672"/>
      <c r="N508" s="672"/>
      <c r="O508" s="672"/>
      <c r="P508" s="672"/>
      <c r="Q508" s="672"/>
      <c r="R508" s="672"/>
      <c r="S508" s="673"/>
      <c r="T508" s="576" t="s">
        <v>542</v>
      </c>
      <c r="U508" s="673"/>
      <c r="V508" s="576" t="s">
        <v>598</v>
      </c>
      <c r="W508" s="672"/>
      <c r="X508" s="672"/>
      <c r="Y508" s="673"/>
      <c r="Z508" s="546" t="s">
        <v>654</v>
      </c>
      <c r="AA508" s="576" t="s">
        <v>718</v>
      </c>
      <c r="AB508" s="673"/>
      <c r="AC508" s="52"/>
      <c r="AF508" s="547"/>
    </row>
    <row r="509" spans="1:68" ht="14.25" customHeight="1" thickTop="1" x14ac:dyDescent="0.2">
      <c r="A509" s="611" t="s">
        <v>769</v>
      </c>
      <c r="B509" s="576" t="s">
        <v>62</v>
      </c>
      <c r="C509" s="576" t="s">
        <v>101</v>
      </c>
      <c r="D509" s="576" t="s">
        <v>116</v>
      </c>
      <c r="E509" s="576" t="s">
        <v>171</v>
      </c>
      <c r="F509" s="576" t="s">
        <v>191</v>
      </c>
      <c r="G509" s="576" t="s">
        <v>224</v>
      </c>
      <c r="H509" s="576" t="s">
        <v>100</v>
      </c>
      <c r="I509" s="576" t="s">
        <v>253</v>
      </c>
      <c r="J509" s="576" t="s">
        <v>293</v>
      </c>
      <c r="K509" s="576" t="s">
        <v>353</v>
      </c>
      <c r="L509" s="576" t="s">
        <v>398</v>
      </c>
      <c r="M509" s="576" t="s">
        <v>414</v>
      </c>
      <c r="N509" s="547"/>
      <c r="O509" s="576" t="s">
        <v>428</v>
      </c>
      <c r="P509" s="576" t="s">
        <v>438</v>
      </c>
      <c r="Q509" s="576" t="s">
        <v>445</v>
      </c>
      <c r="R509" s="576" t="s">
        <v>450</v>
      </c>
      <c r="S509" s="576" t="s">
        <v>532</v>
      </c>
      <c r="T509" s="576" t="s">
        <v>543</v>
      </c>
      <c r="U509" s="576" t="s">
        <v>578</v>
      </c>
      <c r="V509" s="576" t="s">
        <v>599</v>
      </c>
      <c r="W509" s="576" t="s">
        <v>631</v>
      </c>
      <c r="X509" s="576" t="s">
        <v>646</v>
      </c>
      <c r="Y509" s="576" t="s">
        <v>650</v>
      </c>
      <c r="Z509" s="576" t="s">
        <v>654</v>
      </c>
      <c r="AA509" s="576" t="s">
        <v>718</v>
      </c>
      <c r="AB509" s="576" t="s">
        <v>755</v>
      </c>
      <c r="AC509" s="52"/>
      <c r="AF509" s="547"/>
    </row>
    <row r="510" spans="1:68" ht="13.5" customHeight="1" thickBot="1" x14ac:dyDescent="0.25">
      <c r="A510" s="612"/>
      <c r="B510" s="577"/>
      <c r="C510" s="577"/>
      <c r="D510" s="577"/>
      <c r="E510" s="577"/>
      <c r="F510" s="577"/>
      <c r="G510" s="577"/>
      <c r="H510" s="577"/>
      <c r="I510" s="577"/>
      <c r="J510" s="577"/>
      <c r="K510" s="577"/>
      <c r="L510" s="577"/>
      <c r="M510" s="577"/>
      <c r="N510" s="547"/>
      <c r="O510" s="577"/>
      <c r="P510" s="577"/>
      <c r="Q510" s="577"/>
      <c r="R510" s="577"/>
      <c r="S510" s="577"/>
      <c r="T510" s="577"/>
      <c r="U510" s="577"/>
      <c r="V510" s="577"/>
      <c r="W510" s="577"/>
      <c r="X510" s="577"/>
      <c r="Y510" s="577"/>
      <c r="Z510" s="577"/>
      <c r="AA510" s="577"/>
      <c r="AB510" s="577"/>
      <c r="AC510" s="52"/>
      <c r="AF510" s="547"/>
    </row>
    <row r="511" spans="1:68" ht="18" customHeight="1" thickTop="1" thickBot="1" x14ac:dyDescent="0.25">
      <c r="A511" s="40" t="s">
        <v>770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764.80000000000007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7009.2000000000007</v>
      </c>
      <c r="E511" s="46">
        <f>IFERROR(Y87*1,"0")+IFERROR(Y88*1,"0")+IFERROR(Y89*1,"0")+IFERROR(Y93*1,"0")+IFERROR(Y94*1,"0")+IFERROR(Y95*1,"0")+IFERROR(Y96*1,"0")</f>
        <v>405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607.5</v>
      </c>
      <c r="G511" s="46">
        <f>IFERROR(Y127*1,"0")+IFERROR(Y128*1,"0")+IFERROR(Y132*1,"0")+IFERROR(Y133*1,"0")+IFERROR(Y137*1,"0")+IFERROR(Y138*1,"0")</f>
        <v>0</v>
      </c>
      <c r="H511" s="46">
        <f>IFERROR(Y143*1,"0")+IFERROR(Y144*1,"0")+IFERROR(Y148*1,"0")+IFERROR(Y149*1,"0")+IFERROR(Y150*1,"0")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1" s="46">
        <f>IFERROR(Y251*1,"0")+IFERROR(Y252*1,"0")+IFERROR(Y253*1,"0")+IFERROR(Y254*1,"0")+IFERROR(Y255*1,"0")</f>
        <v>604.80000000000007</v>
      </c>
      <c r="M511" s="46">
        <f>IFERROR(Y260*1,"0")+IFERROR(Y261*1,"0")+IFERROR(Y262*1,"0")+IFERROR(Y263*1,"0")</f>
        <v>0</v>
      </c>
      <c r="N511" s="547"/>
      <c r="O511" s="46">
        <f>IFERROR(Y268*1,"0")+IFERROR(Y269*1,"0")+IFERROR(Y270*1,"0")</f>
        <v>0</v>
      </c>
      <c r="P511" s="46">
        <f>IFERROR(Y275*1,"0")+IFERROR(Y279*1,"0")</f>
        <v>0</v>
      </c>
      <c r="Q511" s="46">
        <f>IFERROR(Y284*1,"0")</f>
        <v>0</v>
      </c>
      <c r="R511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600.6</v>
      </c>
      <c r="S511" s="46">
        <f>IFERROR(Y336*1,"0")+IFERROR(Y337*1,"0")+IFERROR(Y338*1,"0")</f>
        <v>0</v>
      </c>
      <c r="T511" s="46">
        <f>IFERROR(Y344*1,"0")+IFERROR(Y345*1,"0")+IFERROR(Y346*1,"0")+IFERROR(Y347*1,"0")+IFERROR(Y348*1,"0")+IFERROR(Y349*1,"0")+IFERROR(Y350*1,"0")+IFERROR(Y354*1,"0")+IFERROR(Y355*1,"0")+IFERROR(Y359*1,"0")+IFERROR(Y360*1,"0")+IFERROR(Y364*1,"0")</f>
        <v>5505</v>
      </c>
      <c r="U511" s="46">
        <f>IFERROR(Y369*1,"0")+IFERROR(Y370*1,"0")+IFERROR(Y371*1,"0")+IFERROR(Y375*1,"0")+IFERROR(Y379*1,"0")+IFERROR(Y380*1,"0")+IFERROR(Y384*1,"0")</f>
        <v>0</v>
      </c>
      <c r="V511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1" s="46">
        <f>IFERROR(Y409*1,"0")+IFERROR(Y413*1,"0")+IFERROR(Y414*1,"0")+IFERROR(Y415*1,"0")+IFERROR(Y416*1,"0")</f>
        <v>0</v>
      </c>
      <c r="X511" s="46">
        <f>IFERROR(Y421*1,"0")</f>
        <v>0</v>
      </c>
      <c r="Y511" s="46">
        <f>IFERROR(Y426*1,"0")</f>
        <v>0</v>
      </c>
      <c r="Z511" s="46">
        <f>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1657.92</v>
      </c>
      <c r="AA511" s="46">
        <f>IFERROR(Y470*1,"0")+IFERROR(Y471*1,"0")+IFERROR(Y472*1,"0")+IFERROR(Y473*1,"0")+IFERROR(Y477*1,"0")+IFERROR(Y478*1,"0")+IFERROR(Y479*1,"0")+IFERROR(Y483*1,"0")+IFERROR(Y484*1,"0")+IFERROR(Y488*1,"0")+IFERROR(Y492*1,"0")+IFERROR(Y493*1,"0")</f>
        <v>600.6</v>
      </c>
      <c r="AB511" s="46">
        <f>IFERROR(Y498*1,"0")</f>
        <v>0</v>
      </c>
      <c r="AC511" s="52"/>
      <c r="AF511" s="547"/>
    </row>
  </sheetData>
  <sheetProtection algorithmName="SHA-512" hashValue="ZwyRPZZNpt2OkI9ckygRcnN09ZbFZ8++xipBstTU5pXis35XMjXy970Eaw8wijdc+docqTFrjs/tq922PkbOuw==" saltValue="jSkkQf4lME/o/rAcWsva5Q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650,00"/>
        <filter val="1 887,60"/>
        <filter val="142,86"/>
        <filter val="160,00"/>
        <filter val="17 710,00"/>
        <filter val="18 477,95"/>
        <filter val="19 152,95"/>
        <filter val="27"/>
        <filter val="277,78"/>
        <filter val="3 000,00"/>
        <filter val="312,50"/>
        <filter val="366,67"/>
        <filter val="370,37"/>
        <filter val="4 000,00"/>
        <filter val="400,00"/>
        <filter val="49,38"/>
        <filter val="5 500,00"/>
        <filter val="55,56"/>
        <filter val="550,00"/>
        <filter val="600,00"/>
        <filter val="74,07"/>
        <filter val="760,00"/>
        <filter val="95,56"/>
      </filters>
    </filterColumn>
    <filterColumn colId="29" showButton="0"/>
    <filterColumn colId="30" showButton="0"/>
  </autoFilter>
  <mergeCells count="894">
    <mergeCell ref="A497:Z497"/>
    <mergeCell ref="P361:V361"/>
    <mergeCell ref="P140:V140"/>
    <mergeCell ref="A136:Z136"/>
    <mergeCell ref="A192:Z192"/>
    <mergeCell ref="A21:Z21"/>
    <mergeCell ref="D184:E184"/>
    <mergeCell ref="D121:E121"/>
    <mergeCell ref="P296:V296"/>
    <mergeCell ref="P356:V356"/>
    <mergeCell ref="A181:Z181"/>
    <mergeCell ref="D42:E42"/>
    <mergeCell ref="P338:T338"/>
    <mergeCell ref="D344:E344"/>
    <mergeCell ref="D173:E173"/>
    <mergeCell ref="A213:O214"/>
    <mergeCell ref="D471:E471"/>
    <mergeCell ref="A151:O152"/>
    <mergeCell ref="A131:Z131"/>
    <mergeCell ref="D421:E421"/>
    <mergeCell ref="Y17:Y18"/>
    <mergeCell ref="U17:V17"/>
    <mergeCell ref="D355:E355"/>
    <mergeCell ref="A8:C8"/>
    <mergeCell ref="D293:E293"/>
    <mergeCell ref="P360:T360"/>
    <mergeCell ref="A153:Z153"/>
    <mergeCell ref="D268:E268"/>
    <mergeCell ref="D395:E395"/>
    <mergeCell ref="D110:E110"/>
    <mergeCell ref="D336:E336"/>
    <mergeCell ref="P293:T293"/>
    <mergeCell ref="J9:M9"/>
    <mergeCell ref="D114:E114"/>
    <mergeCell ref="A38:Z38"/>
    <mergeCell ref="A40:Z40"/>
    <mergeCell ref="D359:E359"/>
    <mergeCell ref="P96:T96"/>
    <mergeCell ref="H17:H18"/>
    <mergeCell ref="P261:T261"/>
    <mergeCell ref="A10:C10"/>
    <mergeCell ref="D17:E18"/>
    <mergeCell ref="X17:X18"/>
    <mergeCell ref="P23:V23"/>
    <mergeCell ref="M509:M510"/>
    <mergeCell ref="P272:V272"/>
    <mergeCell ref="D133:E133"/>
    <mergeCell ref="O509:O510"/>
    <mergeCell ref="P381:V381"/>
    <mergeCell ref="D54:E54"/>
    <mergeCell ref="P185:V185"/>
    <mergeCell ref="P427:V427"/>
    <mergeCell ref="D483:E483"/>
    <mergeCell ref="D458:E458"/>
    <mergeCell ref="D433:E433"/>
    <mergeCell ref="D262:E262"/>
    <mergeCell ref="A39:Z39"/>
    <mergeCell ref="P285:V285"/>
    <mergeCell ref="A44:O45"/>
    <mergeCell ref="P501:V501"/>
    <mergeCell ref="D291:E291"/>
    <mergeCell ref="P174:T174"/>
    <mergeCell ref="P447:T447"/>
    <mergeCell ref="P372:V372"/>
    <mergeCell ref="D331:E331"/>
    <mergeCell ref="D57:E57"/>
    <mergeCell ref="P449:T449"/>
    <mergeCell ref="Q6:R6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A118:O119"/>
    <mergeCell ref="D102:E102"/>
    <mergeCell ref="V12:W12"/>
    <mergeCell ref="P149:T149"/>
    <mergeCell ref="D95:E95"/>
    <mergeCell ref="A51:Z51"/>
    <mergeCell ref="A83:O84"/>
    <mergeCell ref="P121:T121"/>
    <mergeCell ref="M17:M18"/>
    <mergeCell ref="O17:O18"/>
    <mergeCell ref="P62:T62"/>
    <mergeCell ref="P75:T75"/>
    <mergeCell ref="A9:C9"/>
    <mergeCell ref="P348:T348"/>
    <mergeCell ref="Q13:R13"/>
    <mergeCell ref="A476:Z476"/>
    <mergeCell ref="P509:P510"/>
    <mergeCell ref="N17:N18"/>
    <mergeCell ref="A58:O59"/>
    <mergeCell ref="Q5:R5"/>
    <mergeCell ref="P370:T370"/>
    <mergeCell ref="D242:E242"/>
    <mergeCell ref="A315:Z315"/>
    <mergeCell ref="P199:T199"/>
    <mergeCell ref="F17:F18"/>
    <mergeCell ref="D478:E478"/>
    <mergeCell ref="P435:T435"/>
    <mergeCell ref="P291:T291"/>
    <mergeCell ref="D163:E163"/>
    <mergeCell ref="P484:T484"/>
    <mergeCell ref="D234:E234"/>
    <mergeCell ref="P434:T434"/>
    <mergeCell ref="P305:V305"/>
    <mergeCell ref="P263:T263"/>
    <mergeCell ref="D244:E244"/>
    <mergeCell ref="P228:T228"/>
    <mergeCell ref="P355:T355"/>
    <mergeCell ref="D279:E279"/>
    <mergeCell ref="D223:E223"/>
    <mergeCell ref="A499:O500"/>
    <mergeCell ref="D29:E29"/>
    <mergeCell ref="P344:T344"/>
    <mergeCell ref="D216:E216"/>
    <mergeCell ref="A134:O135"/>
    <mergeCell ref="A20:Z20"/>
    <mergeCell ref="A125:Z125"/>
    <mergeCell ref="D252:E252"/>
    <mergeCell ref="P421:T421"/>
    <mergeCell ref="P110:T110"/>
    <mergeCell ref="A249:Z249"/>
    <mergeCell ref="P495:V495"/>
    <mergeCell ref="A494:O495"/>
    <mergeCell ref="P351:V351"/>
    <mergeCell ref="P422:V422"/>
    <mergeCell ref="A412:Z412"/>
    <mergeCell ref="P239:V239"/>
    <mergeCell ref="P439:T439"/>
    <mergeCell ref="P433:T433"/>
    <mergeCell ref="P262:T262"/>
    <mergeCell ref="A107:Z107"/>
    <mergeCell ref="A469:Z469"/>
    <mergeCell ref="P336:T336"/>
    <mergeCell ref="P423:V423"/>
    <mergeCell ref="AD17:AF18"/>
    <mergeCell ref="D101:E101"/>
    <mergeCell ref="E509:E510"/>
    <mergeCell ref="G509:G510"/>
    <mergeCell ref="A430:Z430"/>
    <mergeCell ref="D76:E76"/>
    <mergeCell ref="F5:G5"/>
    <mergeCell ref="P365:V365"/>
    <mergeCell ref="P169:V169"/>
    <mergeCell ref="P411:V411"/>
    <mergeCell ref="A221:Z221"/>
    <mergeCell ref="A25:Z25"/>
    <mergeCell ref="D455:E455"/>
    <mergeCell ref="P67:T67"/>
    <mergeCell ref="P119:V119"/>
    <mergeCell ref="A36:O37"/>
    <mergeCell ref="P253:T253"/>
    <mergeCell ref="D392:E392"/>
    <mergeCell ref="P82:T82"/>
    <mergeCell ref="V11:W11"/>
    <mergeCell ref="D457:E457"/>
    <mergeCell ref="A326:O327"/>
    <mergeCell ref="P57:T57"/>
    <mergeCell ref="D165:E165"/>
    <mergeCell ref="P2:W3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D228:E228"/>
    <mergeCell ref="D35:E35"/>
    <mergeCell ref="D404:E404"/>
    <mergeCell ref="A23:O24"/>
    <mergeCell ref="D10:E10"/>
    <mergeCell ref="F10:G10"/>
    <mergeCell ref="D243:E243"/>
    <mergeCell ref="P349:T349"/>
    <mergeCell ref="D270:E270"/>
    <mergeCell ref="P78:V78"/>
    <mergeCell ref="D397:E397"/>
    <mergeCell ref="P376:V376"/>
    <mergeCell ref="P128:T128"/>
    <mergeCell ref="D310:E310"/>
    <mergeCell ref="Z509:Z510"/>
    <mergeCell ref="P494:V494"/>
    <mergeCell ref="A297:Z297"/>
    <mergeCell ref="P410:V410"/>
    <mergeCell ref="P481:V481"/>
    <mergeCell ref="P102:T102"/>
    <mergeCell ref="P196:T196"/>
    <mergeCell ref="A313:O314"/>
    <mergeCell ref="P354:T354"/>
    <mergeCell ref="P352:V352"/>
    <mergeCell ref="P281:V281"/>
    <mergeCell ref="D226:E226"/>
    <mergeCell ref="P183:T183"/>
    <mergeCell ref="D462:E462"/>
    <mergeCell ref="D164:E164"/>
    <mergeCell ref="P364:T364"/>
    <mergeCell ref="P406:V406"/>
    <mergeCell ref="F509:F510"/>
    <mergeCell ref="P346:T346"/>
    <mergeCell ref="D292:E292"/>
    <mergeCell ref="H509:H510"/>
    <mergeCell ref="D227:E227"/>
    <mergeCell ref="A105:O106"/>
    <mergeCell ref="D294:E294"/>
    <mergeCell ref="AA509:AA510"/>
    <mergeCell ref="P114:T114"/>
    <mergeCell ref="P41:T41"/>
    <mergeCell ref="P483:T483"/>
    <mergeCell ref="A328:Z328"/>
    <mergeCell ref="D22:E22"/>
    <mergeCell ref="D149:E149"/>
    <mergeCell ref="P470:T470"/>
    <mergeCell ref="D447:E447"/>
    <mergeCell ref="P301:T301"/>
    <mergeCell ref="P178:T178"/>
    <mergeCell ref="A400:O401"/>
    <mergeCell ref="P270:T270"/>
    <mergeCell ref="P463:T463"/>
    <mergeCell ref="D384:E384"/>
    <mergeCell ref="A64:O65"/>
    <mergeCell ref="D449:E449"/>
    <mergeCell ref="P428:V428"/>
    <mergeCell ref="P478:T478"/>
    <mergeCell ref="D150:E150"/>
    <mergeCell ref="P129:V129"/>
    <mergeCell ref="P101:T101"/>
    <mergeCell ref="P415:T415"/>
    <mergeCell ref="P286:V286"/>
    <mergeCell ref="P474:V474"/>
    <mergeCell ref="A155:Z155"/>
    <mergeCell ref="P401:V401"/>
    <mergeCell ref="P134:V134"/>
    <mergeCell ref="P339:V339"/>
    <mergeCell ref="D318:E318"/>
    <mergeCell ref="A220:Z220"/>
    <mergeCell ref="P97:V97"/>
    <mergeCell ref="A233:Z233"/>
    <mergeCell ref="D348:E348"/>
    <mergeCell ref="D193:E193"/>
    <mergeCell ref="P206:T206"/>
    <mergeCell ref="D127:E127"/>
    <mergeCell ref="P448:T448"/>
    <mergeCell ref="D347:E347"/>
    <mergeCell ref="P304:T304"/>
    <mergeCell ref="P450:V450"/>
    <mergeCell ref="D196:E196"/>
    <mergeCell ref="P294:T294"/>
    <mergeCell ref="P219:V219"/>
    <mergeCell ref="P145:V145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D304:E304"/>
    <mergeCell ref="P162:T162"/>
    <mergeCell ref="A278:Z278"/>
    <mergeCell ref="D143:E143"/>
    <mergeCell ref="A85:Z85"/>
    <mergeCell ref="P398:T398"/>
    <mergeCell ref="P227:T227"/>
    <mergeCell ref="P226:T226"/>
    <mergeCell ref="P93:T93"/>
    <mergeCell ref="D207:E207"/>
    <mergeCell ref="P269:T269"/>
    <mergeCell ref="P164:T164"/>
    <mergeCell ref="D299:E299"/>
    <mergeCell ref="D370:E370"/>
    <mergeCell ref="AB509:AB510"/>
    <mergeCell ref="D194:E194"/>
    <mergeCell ref="Z17:Z18"/>
    <mergeCell ref="AB17:AB18"/>
    <mergeCell ref="P271:V271"/>
    <mergeCell ref="P265:V265"/>
    <mergeCell ref="A283:Z283"/>
    <mergeCell ref="A388:Z388"/>
    <mergeCell ref="P44:V44"/>
    <mergeCell ref="P502:V502"/>
    <mergeCell ref="D441:E441"/>
    <mergeCell ref="P462:T462"/>
    <mergeCell ref="P405:V405"/>
    <mergeCell ref="A231:O232"/>
    <mergeCell ref="D222:E222"/>
    <mergeCell ref="P35:T35"/>
    <mergeCell ref="P399:T399"/>
    <mergeCell ref="G17:G18"/>
    <mergeCell ref="A450:O451"/>
    <mergeCell ref="Y509:Y510"/>
    <mergeCell ref="P382:V382"/>
    <mergeCell ref="P357:V357"/>
    <mergeCell ref="P188:T188"/>
    <mergeCell ref="A182:Z182"/>
    <mergeCell ref="AA17:AA18"/>
    <mergeCell ref="H10:M10"/>
    <mergeCell ref="AC17:AC18"/>
    <mergeCell ref="P279:T279"/>
    <mergeCell ref="A420:Z420"/>
    <mergeCell ref="P472:T472"/>
    <mergeCell ref="A491:Z491"/>
    <mergeCell ref="D393:E393"/>
    <mergeCell ref="P108:T108"/>
    <mergeCell ref="D89:E89"/>
    <mergeCell ref="A72:Z72"/>
    <mergeCell ref="P254:T254"/>
    <mergeCell ref="P445:V445"/>
    <mergeCell ref="P251:T251"/>
    <mergeCell ref="A175:O176"/>
    <mergeCell ref="A235:O236"/>
    <mergeCell ref="A288:Z288"/>
    <mergeCell ref="P318:T318"/>
    <mergeCell ref="D128:E128"/>
    <mergeCell ref="D199:E199"/>
    <mergeCell ref="D364:E364"/>
    <mergeCell ref="P109:T109"/>
    <mergeCell ref="D435:E435"/>
    <mergeCell ref="D413:E413"/>
    <mergeCell ref="Q509:Q510"/>
    <mergeCell ref="D198:E198"/>
    <mergeCell ref="P161:T161"/>
    <mergeCell ref="S509:S510"/>
    <mergeCell ref="D440:E440"/>
    <mergeCell ref="D269:E269"/>
    <mergeCell ref="A157:O158"/>
    <mergeCell ref="P27:T27"/>
    <mergeCell ref="P325:T325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156:T156"/>
    <mergeCell ref="A444:O445"/>
    <mergeCell ref="P105:V105"/>
    <mergeCell ref="P366:V366"/>
    <mergeCell ref="P170:V170"/>
    <mergeCell ref="A141:Z141"/>
    <mergeCell ref="P212:T212"/>
    <mergeCell ref="R509:R510"/>
    <mergeCell ref="T509:T510"/>
    <mergeCell ref="P143:T143"/>
    <mergeCell ref="A129:O130"/>
    <mergeCell ref="P441:T441"/>
    <mergeCell ref="A365:O366"/>
    <mergeCell ref="P477:T477"/>
    <mergeCell ref="D349:E349"/>
    <mergeCell ref="P157:V157"/>
    <mergeCell ref="P213:V213"/>
    <mergeCell ref="A147:Z147"/>
    <mergeCell ref="A274:Z274"/>
    <mergeCell ref="P207:T207"/>
    <mergeCell ref="P299:T299"/>
    <mergeCell ref="P326:V326"/>
    <mergeCell ref="D138:E138"/>
    <mergeCell ref="P386:V386"/>
    <mergeCell ref="P393:T393"/>
    <mergeCell ref="P152:V152"/>
    <mergeCell ref="P330:T330"/>
    <mergeCell ref="D438:E438"/>
    <mergeCell ref="P395:T395"/>
    <mergeCell ref="A276:O277"/>
    <mergeCell ref="I508:S508"/>
    <mergeCell ref="V6:W9"/>
    <mergeCell ref="P345:T345"/>
    <mergeCell ref="D217:E217"/>
    <mergeCell ref="P222:T222"/>
    <mergeCell ref="A13:M13"/>
    <mergeCell ref="D87:E87"/>
    <mergeCell ref="P79:V79"/>
    <mergeCell ref="A12:M12"/>
    <mergeCell ref="A14:M14"/>
    <mergeCell ref="D9:E9"/>
    <mergeCell ref="F9:G9"/>
    <mergeCell ref="D52:E52"/>
    <mergeCell ref="D27:E27"/>
    <mergeCell ref="P15:T16"/>
    <mergeCell ref="P43:T43"/>
    <mergeCell ref="D31:E31"/>
    <mergeCell ref="P49:V49"/>
    <mergeCell ref="P36:V36"/>
    <mergeCell ref="P59:V59"/>
    <mergeCell ref="V10:W10"/>
    <mergeCell ref="D53:E53"/>
    <mergeCell ref="D47:E47"/>
    <mergeCell ref="P323:T323"/>
    <mergeCell ref="P70:V70"/>
    <mergeCell ref="D61:E61"/>
    <mergeCell ref="A15:M15"/>
    <mergeCell ref="D346:E346"/>
    <mergeCell ref="P229:T229"/>
    <mergeCell ref="P77:T77"/>
    <mergeCell ref="P204:T204"/>
    <mergeCell ref="P193:T193"/>
    <mergeCell ref="P22:T22"/>
    <mergeCell ref="P236:V236"/>
    <mergeCell ref="P123:V123"/>
    <mergeCell ref="P240:V240"/>
    <mergeCell ref="D225:E225"/>
    <mergeCell ref="P61:T61"/>
    <mergeCell ref="D200:E200"/>
    <mergeCell ref="A273:Z273"/>
    <mergeCell ref="D68:E68"/>
    <mergeCell ref="D132:E132"/>
    <mergeCell ref="D161:E161"/>
    <mergeCell ref="D204:E204"/>
    <mergeCell ref="P217:T217"/>
    <mergeCell ref="P32:V32"/>
    <mergeCell ref="A90:O91"/>
    <mergeCell ref="D62:E62"/>
    <mergeCell ref="D56:E56"/>
    <mergeCell ref="AA508:AB508"/>
    <mergeCell ref="P309:T309"/>
    <mergeCell ref="P505:V505"/>
    <mergeCell ref="P89:T89"/>
    <mergeCell ref="D178:E178"/>
    <mergeCell ref="D172:E172"/>
    <mergeCell ref="P88:T88"/>
    <mergeCell ref="P26:T26"/>
    <mergeCell ref="P324:T324"/>
    <mergeCell ref="D463:E463"/>
    <mergeCell ref="A92:Z92"/>
    <mergeCell ref="P71:V71"/>
    <mergeCell ref="P313:V313"/>
    <mergeCell ref="P373:V373"/>
    <mergeCell ref="P202:V202"/>
    <mergeCell ref="P444:V444"/>
    <mergeCell ref="P500:V500"/>
    <mergeCell ref="A496:Z496"/>
    <mergeCell ref="P380:T380"/>
    <mergeCell ref="P58:V58"/>
    <mergeCell ref="A419:Z419"/>
    <mergeCell ref="D477:E477"/>
    <mergeCell ref="P375:T375"/>
    <mergeCell ref="P440:T440"/>
    <mergeCell ref="A501:O506"/>
    <mergeCell ref="P245:T245"/>
    <mergeCell ref="D188:E188"/>
    <mergeCell ref="P224:T224"/>
    <mergeCell ref="P322:T322"/>
    <mergeCell ref="A285:O286"/>
    <mergeCell ref="P260:T260"/>
    <mergeCell ref="D399:E399"/>
    <mergeCell ref="P211:T211"/>
    <mergeCell ref="D484:E484"/>
    <mergeCell ref="D415:E415"/>
    <mergeCell ref="A467:Z467"/>
    <mergeCell ref="A461:Z461"/>
    <mergeCell ref="D434:E434"/>
    <mergeCell ref="P488:T488"/>
    <mergeCell ref="P409:T409"/>
    <mergeCell ref="D436:E436"/>
    <mergeCell ref="A305:O306"/>
    <mergeCell ref="A339:O340"/>
    <mergeCell ref="P317:T317"/>
    <mergeCell ref="D323:E323"/>
    <mergeCell ref="D394:E394"/>
    <mergeCell ref="P499:V499"/>
    <mergeCell ref="D251:E251"/>
    <mergeCell ref="T5:U5"/>
    <mergeCell ref="P76:T76"/>
    <mergeCell ref="V5:W5"/>
    <mergeCell ref="D246:E246"/>
    <mergeCell ref="D488:E488"/>
    <mergeCell ref="A295:O296"/>
    <mergeCell ref="D338:E338"/>
    <mergeCell ref="D409:E409"/>
    <mergeCell ref="A142:Z142"/>
    <mergeCell ref="Q8:R8"/>
    <mergeCell ref="P69:T69"/>
    <mergeCell ref="P311:T311"/>
    <mergeCell ref="D183:E183"/>
    <mergeCell ref="P438:T438"/>
    <mergeCell ref="D275:E275"/>
    <mergeCell ref="D104:E104"/>
    <mergeCell ref="P83:V83"/>
    <mergeCell ref="T6:U9"/>
    <mergeCell ref="P319:V319"/>
    <mergeCell ref="Q10:R10"/>
    <mergeCell ref="D41:E41"/>
    <mergeCell ref="A429:Z429"/>
    <mergeCell ref="P256:V256"/>
    <mergeCell ref="D371:E371"/>
    <mergeCell ref="A482:Z482"/>
    <mergeCell ref="P397:T397"/>
    <mergeCell ref="P74:T74"/>
    <mergeCell ref="A19:Z19"/>
    <mergeCell ref="P310:T310"/>
    <mergeCell ref="A489:O490"/>
    <mergeCell ref="D109:E109"/>
    <mergeCell ref="P163:T163"/>
    <mergeCell ref="A353:Z353"/>
    <mergeCell ref="D345:E345"/>
    <mergeCell ref="A280:O281"/>
    <mergeCell ref="P138:T138"/>
    <mergeCell ref="P84:V84"/>
    <mergeCell ref="D43:E43"/>
    <mergeCell ref="P320:V320"/>
    <mergeCell ref="P314:V314"/>
    <mergeCell ref="P216:T216"/>
    <mergeCell ref="P385:V385"/>
    <mergeCell ref="D137:E137"/>
    <mergeCell ref="P124:V124"/>
    <mergeCell ref="P197:T197"/>
    <mergeCell ref="P53:T53"/>
    <mergeCell ref="D167:E167"/>
    <mergeCell ref="P289:T289"/>
    <mergeCell ref="J509:J510"/>
    <mergeCell ref="D330:E330"/>
    <mergeCell ref="D63:E63"/>
    <mergeCell ref="L509:L510"/>
    <mergeCell ref="D492:E492"/>
    <mergeCell ref="D96:E96"/>
    <mergeCell ref="A372:O373"/>
    <mergeCell ref="P306:V306"/>
    <mergeCell ref="A201:O202"/>
    <mergeCell ref="D350:E350"/>
    <mergeCell ref="V508:Y508"/>
    <mergeCell ref="D325:E325"/>
    <mergeCell ref="D396:E396"/>
    <mergeCell ref="P208:T208"/>
    <mergeCell ref="D456:E456"/>
    <mergeCell ref="D116:E116"/>
    <mergeCell ref="D414:E414"/>
    <mergeCell ref="A177:Z177"/>
    <mergeCell ref="A335:Z335"/>
    <mergeCell ref="D162:E162"/>
    <mergeCell ref="D156:E156"/>
    <mergeCell ref="P210:T210"/>
    <mergeCell ref="D398:E398"/>
    <mergeCell ref="D454:E454"/>
    <mergeCell ref="P122:T122"/>
    <mergeCell ref="D166:E166"/>
    <mergeCell ref="D329:E329"/>
    <mergeCell ref="P160:T160"/>
    <mergeCell ref="D290:E290"/>
    <mergeCell ref="P98:V98"/>
    <mergeCell ref="D94:E94"/>
    <mergeCell ref="P148:T148"/>
    <mergeCell ref="D69:E69"/>
    <mergeCell ref="P175:V175"/>
    <mergeCell ref="P115:T115"/>
    <mergeCell ref="D254:E254"/>
    <mergeCell ref="P231:V231"/>
    <mergeCell ref="P238:T238"/>
    <mergeCell ref="P493:T493"/>
    <mergeCell ref="P371:T371"/>
    <mergeCell ref="A487:Z487"/>
    <mergeCell ref="D103:E103"/>
    <mergeCell ref="C17:C18"/>
    <mergeCell ref="K17:K18"/>
    <mergeCell ref="D230:E230"/>
    <mergeCell ref="D168:E168"/>
    <mergeCell ref="P137:T137"/>
    <mergeCell ref="P486:V486"/>
    <mergeCell ref="D416:E416"/>
    <mergeCell ref="P65:V65"/>
    <mergeCell ref="A259:Z259"/>
    <mergeCell ref="A126:Z126"/>
    <mergeCell ref="A424:Z424"/>
    <mergeCell ref="D74:E74"/>
    <mergeCell ref="P151:V151"/>
    <mergeCell ref="P87:T87"/>
    <mergeCell ref="A203:Z203"/>
    <mergeCell ref="P492:T492"/>
    <mergeCell ref="D403:E403"/>
    <mergeCell ref="P68:T68"/>
    <mergeCell ref="A247:O248"/>
    <mergeCell ref="P186:V186"/>
    <mergeCell ref="I509:I510"/>
    <mergeCell ref="P223:T223"/>
    <mergeCell ref="A480:O481"/>
    <mergeCell ref="K509:K510"/>
    <mergeCell ref="P350:T350"/>
    <mergeCell ref="P201:V201"/>
    <mergeCell ref="D160:E160"/>
    <mergeCell ref="P139:V139"/>
    <mergeCell ref="I17:I18"/>
    <mergeCell ref="P52:T52"/>
    <mergeCell ref="C508:H508"/>
    <mergeCell ref="A48:O49"/>
    <mergeCell ref="A319:O320"/>
    <mergeCell ref="P189:T189"/>
    <mergeCell ref="P456:T456"/>
    <mergeCell ref="P176:V176"/>
    <mergeCell ref="A417:O418"/>
    <mergeCell ref="P414:T414"/>
    <mergeCell ref="P498:T498"/>
    <mergeCell ref="P295:V295"/>
    <mergeCell ref="A120:Z120"/>
    <mergeCell ref="P276:V276"/>
    <mergeCell ref="P214:V214"/>
    <mergeCell ref="T508:U508"/>
    <mergeCell ref="P465:V465"/>
    <mergeCell ref="D322:E322"/>
    <mergeCell ref="D260:E260"/>
    <mergeCell ref="P205:T205"/>
    <mergeCell ref="D453:E453"/>
    <mergeCell ref="D309:E309"/>
    <mergeCell ref="P416:T416"/>
    <mergeCell ref="P443:T443"/>
    <mergeCell ref="D197:E197"/>
    <mergeCell ref="D253:E253"/>
    <mergeCell ref="P232:V232"/>
    <mergeCell ref="D289:E289"/>
    <mergeCell ref="D464:E464"/>
    <mergeCell ref="P300:T300"/>
    <mergeCell ref="A356:O357"/>
    <mergeCell ref="P303:T303"/>
    <mergeCell ref="P308:T308"/>
    <mergeCell ref="D391:E391"/>
    <mergeCell ref="D354:E354"/>
    <mergeCell ref="A332:O333"/>
    <mergeCell ref="A367:Z367"/>
    <mergeCell ref="P359:T359"/>
    <mergeCell ref="A465:O466"/>
    <mergeCell ref="A389:Z389"/>
    <mergeCell ref="P490:V490"/>
    <mergeCell ref="P426:T426"/>
    <mergeCell ref="P255:T255"/>
    <mergeCell ref="A342:Z342"/>
    <mergeCell ref="A171:Z171"/>
    <mergeCell ref="A100:Z100"/>
    <mergeCell ref="A407:Z407"/>
    <mergeCell ref="P112:V112"/>
    <mergeCell ref="P277:V277"/>
    <mergeCell ref="P284:T284"/>
    <mergeCell ref="A446:Z446"/>
    <mergeCell ref="P194:T194"/>
    <mergeCell ref="P167:T167"/>
    <mergeCell ref="D148:E148"/>
    <mergeCell ref="P403:T403"/>
    <mergeCell ref="D324:E324"/>
    <mergeCell ref="P117:T117"/>
    <mergeCell ref="D311:E311"/>
    <mergeCell ref="D115:E115"/>
    <mergeCell ref="P417:V417"/>
    <mergeCell ref="D261:E261"/>
    <mergeCell ref="P442:T442"/>
    <mergeCell ref="P489:V489"/>
    <mergeCell ref="D448:E448"/>
    <mergeCell ref="D1:F1"/>
    <mergeCell ref="P47:T47"/>
    <mergeCell ref="A307:Z307"/>
    <mergeCell ref="P111:V111"/>
    <mergeCell ref="J17:J18"/>
    <mergeCell ref="D82:E82"/>
    <mergeCell ref="L17:L18"/>
    <mergeCell ref="P48:V48"/>
    <mergeCell ref="P17:T18"/>
    <mergeCell ref="P63:T63"/>
    <mergeCell ref="Q9:R9"/>
    <mergeCell ref="Q11:R11"/>
    <mergeCell ref="A6:C6"/>
    <mergeCell ref="D88:E88"/>
    <mergeCell ref="D26:E26"/>
    <mergeCell ref="P55:T55"/>
    <mergeCell ref="Q12:R12"/>
    <mergeCell ref="P246:T246"/>
    <mergeCell ref="A250:Z250"/>
    <mergeCell ref="A5:C5"/>
    <mergeCell ref="A237:Z237"/>
    <mergeCell ref="P64:V64"/>
    <mergeCell ref="P135:V135"/>
    <mergeCell ref="H1:Q1"/>
    <mergeCell ref="X509:X510"/>
    <mergeCell ref="P333:V333"/>
    <mergeCell ref="D316:E316"/>
    <mergeCell ref="D443:E443"/>
    <mergeCell ref="A123:O124"/>
    <mergeCell ref="D210:E210"/>
    <mergeCell ref="D308:E308"/>
    <mergeCell ref="A169:O170"/>
    <mergeCell ref="A46:Z46"/>
    <mergeCell ref="D380:E380"/>
    <mergeCell ref="P337:T337"/>
    <mergeCell ref="A282:Z282"/>
    <mergeCell ref="P464:T464"/>
    <mergeCell ref="D209:E209"/>
    <mergeCell ref="P166:T166"/>
    <mergeCell ref="D245:E245"/>
    <mergeCell ref="A485:O486"/>
    <mergeCell ref="D301:E301"/>
    <mergeCell ref="P116:T116"/>
    <mergeCell ref="D122:E122"/>
    <mergeCell ref="D224:E224"/>
    <mergeCell ref="P103:T103"/>
    <mergeCell ref="A468:Z468"/>
    <mergeCell ref="P268:T268"/>
    <mergeCell ref="P480:V480"/>
    <mergeCell ref="P280:V280"/>
    <mergeCell ref="A99:Z99"/>
    <mergeCell ref="D284:E284"/>
    <mergeCell ref="D28:E28"/>
    <mergeCell ref="P257:V257"/>
    <mergeCell ref="P184:T184"/>
    <mergeCell ref="A374:Z374"/>
    <mergeCell ref="D432:E432"/>
    <mergeCell ref="A179:O180"/>
    <mergeCell ref="A410:O411"/>
    <mergeCell ref="P413:T413"/>
    <mergeCell ref="P340:V340"/>
    <mergeCell ref="A239:O240"/>
    <mergeCell ref="P242:T242"/>
    <mergeCell ref="D117:E117"/>
    <mergeCell ref="D67:E67"/>
    <mergeCell ref="D55:E55"/>
    <mergeCell ref="D30:E30"/>
    <mergeCell ref="P118:V118"/>
    <mergeCell ref="A241:Z241"/>
    <mergeCell ref="P45:V45"/>
    <mergeCell ref="P95:T95"/>
    <mergeCell ref="P316:T316"/>
    <mergeCell ref="D5:E5"/>
    <mergeCell ref="D303:E303"/>
    <mergeCell ref="P453:T453"/>
    <mergeCell ref="P42:T42"/>
    <mergeCell ref="D7:M7"/>
    <mergeCell ref="P91:V91"/>
    <mergeCell ref="A405:O406"/>
    <mergeCell ref="P327:V327"/>
    <mergeCell ref="P394:T394"/>
    <mergeCell ref="D144:E144"/>
    <mergeCell ref="D442:E442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W509:W510"/>
    <mergeCell ref="P209:T209"/>
    <mergeCell ref="A50:Z50"/>
    <mergeCell ref="A264:O265"/>
    <mergeCell ref="W17:W18"/>
    <mergeCell ref="P90:V90"/>
    <mergeCell ref="A86:Z86"/>
    <mergeCell ref="P503:V503"/>
    <mergeCell ref="P332:V332"/>
    <mergeCell ref="P459:V459"/>
    <mergeCell ref="A376:O377"/>
    <mergeCell ref="P234:T234"/>
    <mergeCell ref="A321:Z321"/>
    <mergeCell ref="A215:Z215"/>
    <mergeCell ref="P458:T458"/>
    <mergeCell ref="V509:V510"/>
    <mergeCell ref="P485:V485"/>
    <mergeCell ref="P473:T473"/>
    <mergeCell ref="A459:O460"/>
    <mergeCell ref="P331:T331"/>
    <mergeCell ref="D470:E470"/>
    <mergeCell ref="A509:A510"/>
    <mergeCell ref="C509:C510"/>
    <mergeCell ref="A32:O33"/>
    <mergeCell ref="D479:E479"/>
    <mergeCell ref="P248:V248"/>
    <mergeCell ref="A266:Z266"/>
    <mergeCell ref="A431:Z431"/>
    <mergeCell ref="P56:T56"/>
    <mergeCell ref="A34:Z34"/>
    <mergeCell ref="P302:T302"/>
    <mergeCell ref="D174:E174"/>
    <mergeCell ref="D472:E472"/>
    <mergeCell ref="P455:T455"/>
    <mergeCell ref="P466:V466"/>
    <mergeCell ref="P230:T230"/>
    <mergeCell ref="D211:E211"/>
    <mergeCell ref="P190:V190"/>
    <mergeCell ref="P168:T168"/>
    <mergeCell ref="P130:V130"/>
    <mergeCell ref="D390:E390"/>
    <mergeCell ref="P479:T479"/>
    <mergeCell ref="A402:Z402"/>
    <mergeCell ref="D229:E229"/>
    <mergeCell ref="D77:E77"/>
    <mergeCell ref="D108:E108"/>
    <mergeCell ref="D375:E375"/>
    <mergeCell ref="A111:O112"/>
    <mergeCell ref="P506:V506"/>
    <mergeCell ref="P235:V235"/>
    <mergeCell ref="A60:Z60"/>
    <mergeCell ref="A358:Z358"/>
    <mergeCell ref="P404:T404"/>
    <mergeCell ref="P252:T252"/>
    <mergeCell ref="P81:T81"/>
    <mergeCell ref="D195:E195"/>
    <mergeCell ref="P379:T379"/>
    <mergeCell ref="D493:E493"/>
    <mergeCell ref="D360:E360"/>
    <mergeCell ref="D189:E189"/>
    <mergeCell ref="A474:O475"/>
    <mergeCell ref="P471:T471"/>
    <mergeCell ref="D498:E498"/>
    <mergeCell ref="P460:V460"/>
    <mergeCell ref="P475:V475"/>
    <mergeCell ref="A452:Z452"/>
    <mergeCell ref="P451:V451"/>
    <mergeCell ref="A368:Z368"/>
    <mergeCell ref="D473:E473"/>
    <mergeCell ref="P144:T144"/>
    <mergeCell ref="A361:O362"/>
    <mergeCell ref="A190:O191"/>
    <mergeCell ref="U509:U510"/>
    <mergeCell ref="P150:T150"/>
    <mergeCell ref="A351:O352"/>
    <mergeCell ref="P392:T392"/>
    <mergeCell ref="A218:O219"/>
    <mergeCell ref="P28:T28"/>
    <mergeCell ref="A145:O146"/>
    <mergeCell ref="R1:T1"/>
    <mergeCell ref="P457:T457"/>
    <mergeCell ref="A139:O140"/>
    <mergeCell ref="A381:O382"/>
    <mergeCell ref="P165:T165"/>
    <mergeCell ref="P432:T432"/>
    <mergeCell ref="P400:V400"/>
    <mergeCell ref="D73:E73"/>
    <mergeCell ref="P30:T30"/>
    <mergeCell ref="P179:V179"/>
    <mergeCell ref="P290:T290"/>
    <mergeCell ref="P377:V377"/>
    <mergeCell ref="A258:Z258"/>
    <mergeCell ref="B509:B510"/>
    <mergeCell ref="P504:V504"/>
    <mergeCell ref="P37:V37"/>
    <mergeCell ref="D509:D510"/>
    <mergeCell ref="P454:T454"/>
    <mergeCell ref="A427:O428"/>
    <mergeCell ref="A256:O257"/>
    <mergeCell ref="P391:T391"/>
    <mergeCell ref="D312:E312"/>
    <mergeCell ref="D263:E263"/>
    <mergeCell ref="A363:Z363"/>
    <mergeCell ref="A70:O71"/>
    <mergeCell ref="D238:E238"/>
    <mergeCell ref="D426:E426"/>
    <mergeCell ref="A80:Z80"/>
    <mergeCell ref="P384:T384"/>
    <mergeCell ref="A378:Z378"/>
    <mergeCell ref="D205:E205"/>
    <mergeCell ref="P172:T172"/>
    <mergeCell ref="P275:T275"/>
    <mergeCell ref="P104:T104"/>
    <mergeCell ref="P244:T244"/>
    <mergeCell ref="P73:T73"/>
    <mergeCell ref="P437:T437"/>
    <mergeCell ref="P106:V106"/>
    <mergeCell ref="P264:V264"/>
    <mergeCell ref="A387:Z387"/>
    <mergeCell ref="A287:Z287"/>
    <mergeCell ref="P418:V418"/>
    <mergeCell ref="A408:Z408"/>
    <mergeCell ref="P362:V362"/>
    <mergeCell ref="A187:Z187"/>
    <mergeCell ref="P191:V191"/>
    <mergeCell ref="D337:E337"/>
    <mergeCell ref="H9:I9"/>
    <mergeCell ref="P24:V24"/>
    <mergeCell ref="A334:Z334"/>
    <mergeCell ref="A383:Z383"/>
    <mergeCell ref="P33:V33"/>
    <mergeCell ref="A343:Z343"/>
    <mergeCell ref="B17:B18"/>
    <mergeCell ref="D369:E369"/>
    <mergeCell ref="P312:T312"/>
    <mergeCell ref="D255:E255"/>
    <mergeCell ref="A113:Z113"/>
    <mergeCell ref="A159:Z159"/>
    <mergeCell ref="P195:T195"/>
    <mergeCell ref="A17:A18"/>
    <mergeCell ref="A185:O186"/>
    <mergeCell ref="P132:T132"/>
    <mergeCell ref="P146:V146"/>
    <mergeCell ref="D93:E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771</v>
      </c>
      <c r="H1" s="52"/>
    </row>
    <row r="3" spans="2:8" x14ac:dyDescent="0.2">
      <c r="B3" s="47" t="s">
        <v>772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773</v>
      </c>
      <c r="C6" s="47" t="s">
        <v>774</v>
      </c>
      <c r="D6" s="47" t="s">
        <v>775</v>
      </c>
      <c r="E6" s="47"/>
    </row>
    <row r="7" spans="2:8" x14ac:dyDescent="0.2">
      <c r="B7" s="47" t="s">
        <v>776</v>
      </c>
      <c r="C7" s="47" t="s">
        <v>777</v>
      </c>
      <c r="D7" s="47" t="s">
        <v>778</v>
      </c>
      <c r="E7" s="47"/>
    </row>
    <row r="8" spans="2:8" x14ac:dyDescent="0.2">
      <c r="B8" s="47" t="s">
        <v>779</v>
      </c>
      <c r="C8" s="47" t="s">
        <v>780</v>
      </c>
      <c r="D8" s="47" t="s">
        <v>781</v>
      </c>
      <c r="E8" s="47"/>
    </row>
    <row r="9" spans="2:8" x14ac:dyDescent="0.2">
      <c r="B9" s="47" t="s">
        <v>14</v>
      </c>
      <c r="C9" s="47" t="s">
        <v>782</v>
      </c>
      <c r="D9" s="47" t="s">
        <v>783</v>
      </c>
      <c r="E9" s="47"/>
    </row>
    <row r="11" spans="2:8" x14ac:dyDescent="0.2">
      <c r="B11" s="47" t="s">
        <v>784</v>
      </c>
      <c r="C11" s="47" t="s">
        <v>774</v>
      </c>
      <c r="D11" s="47"/>
      <c r="E11" s="47"/>
    </row>
    <row r="13" spans="2:8" x14ac:dyDescent="0.2">
      <c r="B13" s="47" t="s">
        <v>785</v>
      </c>
      <c r="C13" s="47" t="s">
        <v>777</v>
      </c>
      <c r="D13" s="47"/>
      <c r="E13" s="47"/>
    </row>
    <row r="15" spans="2:8" x14ac:dyDescent="0.2">
      <c r="B15" s="47" t="s">
        <v>786</v>
      </c>
      <c r="C15" s="47" t="s">
        <v>780</v>
      </c>
      <c r="D15" s="47"/>
      <c r="E15" s="47"/>
    </row>
    <row r="17" spans="2:5" x14ac:dyDescent="0.2">
      <c r="B17" s="47" t="s">
        <v>787</v>
      </c>
      <c r="C17" s="47" t="s">
        <v>782</v>
      </c>
      <c r="D17" s="47"/>
      <c r="E17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  <row r="21" spans="2:5" x14ac:dyDescent="0.2">
      <c r="B21" s="47" t="s">
        <v>790</v>
      </c>
      <c r="C21" s="47"/>
      <c r="D21" s="47"/>
      <c r="E21" s="47"/>
    </row>
    <row r="22" spans="2:5" x14ac:dyDescent="0.2">
      <c r="B22" s="47" t="s">
        <v>791</v>
      </c>
      <c r="C22" s="47"/>
      <c r="D22" s="47"/>
      <c r="E22" s="47"/>
    </row>
    <row r="23" spans="2:5" x14ac:dyDescent="0.2">
      <c r="B23" s="47" t="s">
        <v>792</v>
      </c>
      <c r="C23" s="47"/>
      <c r="D23" s="47"/>
      <c r="E23" s="47"/>
    </row>
    <row r="24" spans="2:5" x14ac:dyDescent="0.2">
      <c r="B24" s="47" t="s">
        <v>793</v>
      </c>
      <c r="C24" s="47"/>
      <c r="D24" s="47"/>
      <c r="E24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</sheetData>
  <sheetProtection algorithmName="SHA-512" hashValue="xJ905NR1MAmdnsEybjTAe2myhT1leIjAYNhmnYl/ZHRaYciJHD5TM+gp2xqoFi47Uj+TGVZnRCP6W4zEeH1izw==" saltValue="nickeC96ZS7TTN5qG/y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2025-09-24T12:36:04Z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