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1985C4-184F-4CD0-8C9C-310ACC3B9C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04" i="1" s="1"/>
  <c r="BO22" i="1"/>
  <c r="BM22" i="1"/>
  <c r="X501" i="1" s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Z271" i="1" s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Z151" i="1" s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3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Z312" i="1" s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58" i="1" l="1"/>
  <c r="Z484" i="1"/>
  <c r="Z479" i="1"/>
  <c r="Z473" i="1"/>
  <c r="Z464" i="1"/>
  <c r="Z416" i="1"/>
  <c r="Z404" i="1"/>
  <c r="Z371" i="1"/>
  <c r="Z331" i="1"/>
  <c r="Z318" i="1"/>
  <c r="Z78" i="1"/>
  <c r="Z64" i="1"/>
  <c r="Z145" i="1"/>
  <c r="Z443" i="1"/>
  <c r="Z350" i="1"/>
  <c r="Z325" i="1"/>
  <c r="Z304" i="1"/>
  <c r="Z70" i="1"/>
  <c r="Z201" i="1"/>
  <c r="Z169" i="1"/>
  <c r="Y502" i="1"/>
  <c r="Z264" i="1"/>
  <c r="Z111" i="1"/>
  <c r="Y500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<sst xmlns="http://schemas.openxmlformats.org/spreadsheetml/2006/main" count="2204" uniqueCount="805">
  <si>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</si>
  <si>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</si>
  <si>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</si>
  <si>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</si>
  <si>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</si>
  <si>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</si>
  <si>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</si>
  <si>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</si>
  <si>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</si>
  <si>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</si>
  <si>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</si>
  <si>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</si>
  <si>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</si>
  <si>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</si>
  <si>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</si>
  <si>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</si>
  <si>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</si>
  <si>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</si>
  <si>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</si>
  <si>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</si>
  <si>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</si>
  <si>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</si>
  <si>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</si>
  <si>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</si>
  <si>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</si>
  <si>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</si>
  <si>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</si>
  <si>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</si>
  <si>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</si>
  <si>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</si>
  <si>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</si>
  <si>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</si>
  <si>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</si>
  <si>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</si>
  <si>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</si>
  <si>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</si>
  <si>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</si>
  <si>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</si>
  <si>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</si>
  <si>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</si>
  <si>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</si>
  <si>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</si>
  <si>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</si>
  <si>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</si>
  <si>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</si>
  <si>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</si>
  <si>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</si>
  <si>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</si>
  <si>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</si>
  <si>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</si>
  <si>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</si>
  <si>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</si>
  <si>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</si>
  <si>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</si>
  <si>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</si>
  <si>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</si>
  <si>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</si>
  <si>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</si>
  <si>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</si>
  <si>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</si>
  <si>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</si>
  <si>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</si>
  <si>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</si>
  <si>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</si>
  <si>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</si>
  <si>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</si>
  <si>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</si>
  <si>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</si>
  <si>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</si>
  <si>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</si>
  <si>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</si>
  <si>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</si>
  <si>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</si>
  <si>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</si>
  <si>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</si>
  <si>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</si>
  <si>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</si>
  <si>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</si>
  <si>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</si>
  <si>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</si>
  <si>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</si>
  <si>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</si>
  <si>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</si>
  <si>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</si>
  <si>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</si>
  <si>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</si>
  <si>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</si>
  <si>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</si>
  <si>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</si>
  <si>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</si>
  <si>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</si>
  <si>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</si>
  <si>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</si>
  <si>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</si>
  <si>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</si>
  <si>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</si>
  <si>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</si>
  <si>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</si>
  <si>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</si>
  <si>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</si>
  <si>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</si>
  <si>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</si>
  <si>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</si>
  <si>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</si>
  <si>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</si>
  <si>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</si>
  <si>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</si>
  <si>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</si>
  <si>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</si>
  <si>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</si>
  <si>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</si>
  <si>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</si>
  <si>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</si>
  <si>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</si>
  <si>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</si>
  <si>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</si>
  <si>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</si>
  <si>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</si>
  <si>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</si>
  <si>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</si>
  <si>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</si>
  <si>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</si>
  <si>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</si>
  <si>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</si>
  <si>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</si>
  <si>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</si>
  <si>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</si>
  <si>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</si>
  <si>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</si>
  <si>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</si>
  <si>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</si>
  <si>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</si>
  <si>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</si>
  <si>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</si>
  <si>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</si>
  <si>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</si>
  <si>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</si>
  <si>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</si>
  <si>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</si>
  <si>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</si>
  <si>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</si>
  <si>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</si>
  <si>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</si>
  <si>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</si>
  <si>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</si>
  <si>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</si>
  <si>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</si>
  <si>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</si>
  <si>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</si>
  <si>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</si>
  <si>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</si>
  <si>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</si>
  <si>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</si>
  <si>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</si>
  <si>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</si>
  <si>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</si>
  <si>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</si>
  <si>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</si>
  <si>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</si>
  <si>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</si>
  <si>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</si>
  <si>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</si>
  <si>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</si>
  <si>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</si>
  <si>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</si>
  <si>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</si>
  <si>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</si>
  <si>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</si>
  <si>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</si>
  <si>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</si>
  <si>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</si>
  <si>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</si>
  <si>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</si>
  <si>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</si>
  <si>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</si>
  <si>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</si>
  <si>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</si>
  <si>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</si>
  <si>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</si>
  <si>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</si>
  <si>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</si>
  <si>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</si>
  <si>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</si>
  <si>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</si>
  <si>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</si>
  <si>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</si>
  <si>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</si>
  <si>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</si>
  <si>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</si>
  <si>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</si>
  <si>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</si>
  <si>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</si>
  <si>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</si>
  <si>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</si>
  <si>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</si>
  <si>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</si>
  <si>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</si>
  <si>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</si>
  <si>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</si>
  <si>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</si>
  <si>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</si>
  <si>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</si>
  <si>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</si>
  <si>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</si>
  <si>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</si>
  <si>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</si>
  <si>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</si>
  <si>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</si>
  <si>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</si>
  <si>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</si>
  <si>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</si>
  <si>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</si>
  <si>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</si>
  <si>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</si>
  <si>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</si>
  <si>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</si>
  <si>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</si>
  <si>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</si>
  <si>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</si>
  <si>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</si>
  <si>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</si>
  <si>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</si>
  <si>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</si>
  <si>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</si>
  <si>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</si>
  <si>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</si>
  <si>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</si>
  <si>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</si>
  <si>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</si>
  <si>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</si>
  <si>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</si>
  <si>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</si>
  <si>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</si>
  <si>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</si>
  <si>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</si>
  <si>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</si>
  <si>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</si>
  <si>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</si>
  <si>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</si>
  <si>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</si>
  <si>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</si>
  <si>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</si>
  <si>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</si>
  <si>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</si>
  <si>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</si>
  <si>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</si>
  <si>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</si>
  <si>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</si>
  <si>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</si>
  <si>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</si>
  <si>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</si>
  <si>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</si>
  <si>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</si>
  <si>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</si>
  <si>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</si>
  <si>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</si>
  <si>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</si>
  <si>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</si>
  <si>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</si>
  <si>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</si>
  <si>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</si>
  <si>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</si>
  <si>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</si>
  <si>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</si>
  <si>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</si>
  <si>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</si>
  <si>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</si>
  <si>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</si>
  <si>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</si>
  <si>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</si>
  <si>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</si>
  <si>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</si>
  <si>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</si>
  <si>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</si>
  <si>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</si>
  <si>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</si>
  <si>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</si>
  <si>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</si>
  <si>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</si>
  <si>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</si>
  <si>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</si>
  <si>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</si>
  <si>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</si>
  <si>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</si>
  <si>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</si>
  <si>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</si>
  <si>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</si>
  <si>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</si>
  <si>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</si>
  <si>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</si>
  <si>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</si>
  <si>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</si>
  <si>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</si>
  <si>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</si>
  <si>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</si>
  <si>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</si>
  <si>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</si>
  <si>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</si>
  <si>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</si>
  <si>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</si>
  <si>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</si>
  <si>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</si>
  <si>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</si>
  <si>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</si>
  <si>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</si>
  <si>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</si>
  <si>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</si>
  <si>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</si>
  <si>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</si>
  <si>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</si>
  <si>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</si>
  <si>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</si>
  <si>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</si>
  <si>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</si>
  <si>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</si>
  <si>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</si>
  <si>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</si>
  <si>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</si>
  <si>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</si>
  <si>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</si>
  <si>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</si>
  <si>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</si>
  <si>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</si>
  <si>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</si>
  <si>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</si>
  <si>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</si>
  <si>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</si>
  <si>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</si>
  <si>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</si>
  <si>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</si>
  <si>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</si>
  <si>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</si>
  <si>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</si>
  <si>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</si>
  <si>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</si>
  <si>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</si>
  <si>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</si>
  <si>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</si>
  <si>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</si>
  <si>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</si>
  <si>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</si>
  <si>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</si>
  <si>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</si>
  <si>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</si>
  <si>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</si>
  <si>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</si>
  <si>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</si>
  <si>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</si>
  <si>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</si>
  <si>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</si>
  <si>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</si>
  <si>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</si>
  <si>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</si>
  <si>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</si>
  <si>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</si>
  <si>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</si>
  <si>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</si>
  <si>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</si>
  <si>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</si>
  <si>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</si>
  <si>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</si>
  <si>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</si>
  <si>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</si>
  <si>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</si>
  <si>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</si>
  <si>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</si>
  <si>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</si>
  <si>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</si>
  <si>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</si>
  <si>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</si>
  <si>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</si>
  <si>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</si>
  <si>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</si>
  <si>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</si>
  <si>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</si>
  <si>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</si>
  <si>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</si>
  <si>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</si>
  <si>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</si>
  <si>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</si>
  <si>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</si>
  <si>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</si>
  <si>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</si>
  <si>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</si>
  <si>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</si>
  <si>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</si>
  <si>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</si>
  <si>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</si>
  <si>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</si>
  <si>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</si>
  <si>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</si>
  <si>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</si>
  <si>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</si>
  <si>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</si>
  <si>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</si>
  <si>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</si>
  <si>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</si>
  <si>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</si>
  <si>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</si>
  <si>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</si>
  <si>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</si>
  <si>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</si>
  <si>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</si>
  <si>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</si>
  <si>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</si>
  <si>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</si>
  <si>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</si>
  <si>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</si>
  <si>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</si>
  <si>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</si>
  <si>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</si>
  <si>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</si>
  <si>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</si>
  <si>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</si>
  <si>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</si>
  <si>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</si>
  <si>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</si>
  <si>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</si>
  <si>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</si>
  <si>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</si>
  <si>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</si>
  <si>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</si>
  <si>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</si>
  <si>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</si>
  <si>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</si>
  <si>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</si>
  <si>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</si>
  <si>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</si>
  <si>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</si>
  <si>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</si>
  <si>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</si>
  <si>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</si>
  <si>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</si>
  <si>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</si>
  <si>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</si>
  <si>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</si>
  <si>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</si>
  <si>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</si>
  <si>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</si>
  <si>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</si>
  <si>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</si>
  <si>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</si>
  <si>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</si>
  <si>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</si>
  <si>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</si>
  <si>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</si>
  <si>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</si>
  <si>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</si>
  <si>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</si>
  <si>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</si>
  <si>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</si>
  <si>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</si>
  <si>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</si>
  <si>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</si>
  <si>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</si>
  <si>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</si>
  <si>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</si>
  <si>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</si>
  <si>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</si>
  <si>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</si>
  <si>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</si>
  <si>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</si>
  <si>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</si>
  <si>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</si>
  <si>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</si>
  <si>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</si>
  <si>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</si>
  <si>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</si>
  <si>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</si>
  <si>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</si>
  <si>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</si>
  <si>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</si>
  <si>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</si>
  <si>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</si>
  <si>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</si>
  <si>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</si>
  <si>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</si>
  <si>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</si>
  <si>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</si>
  <si>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</si>
  <si>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</si>
  <si>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</si>
  <si>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</si>
  <si>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</si>
  <si>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</si>
  <si>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</si>
  <si>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</si>
  <si>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</si>
  <si>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</si>
  <si>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</si>
  <si>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</si>
  <si>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</si>
  <si>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</si>
  <si>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</si>
  <si>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</si>
  <si>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</si>
  <si>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</si>
  <si>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</si>
  <si>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</si>
  <si>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</si>
  <si>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</si>
  <si>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</si>
  <si>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</si>
  <si>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</si>
  <si>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</si>
  <si>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</si>
  <si>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</si>
  <si>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</si>
  <si>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</si>
  <si>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</si>
  <si>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</si>
  <si>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</si>
  <si>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</si>
  <si>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</si>
  <si>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</si>
  <si>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</si>
  <si>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</si>
  <si>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</si>
  <si>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</si>
  <si>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</si>
  <si>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</si>
  <si>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</si>
  <si>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</si>
  <si>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</si>
  <si>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</si>
  <si>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</si>
  <si>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</si>
  <si>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</si>
  <si>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</si>
  <si>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</si>
  <si>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</si>
  <si>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</si>
  <si>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</si>
  <si>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</si>
  <si>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</si>
  <si>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</si>
  <si>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</si>
  <si>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</si>
  <si>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</si>
  <si>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</si>
  <si>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</si>
  <si>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</si>
  <si>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</si>
  <si>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</si>
  <si>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</si>
  <si>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</si>
  <si>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</si>
  <si>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</si>
  <si>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</si>
  <si>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</si>
  <si>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</si>
  <si>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</si>
  <si>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</si>
  <si>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</si>
  <si>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</si>
  <si>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</si>
  <si>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</si>
  <si>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</si>
  <si>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</si>
  <si>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</si>
  <si>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</si>
  <si>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</si>
  <si>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</si>
  <si>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</si>
  <si>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</si>
  <si>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</si>
  <si>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</si>
  <si>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</si>
  <si>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</si>
  <si>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</si>
  <si>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</si>
  <si>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</si>
  <si>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</si>
  <si>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</si>
  <si>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</si>
  <si>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</si>
  <si>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</si>
  <si>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</si>
  <si>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</si>
  <si>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</si>
  <si>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</si>
  <si>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</si>
  <si>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</si>
  <si>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</si>
  <si>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</si>
  <si>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</si>
  <si>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</si>
  <si>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</si>
  <si>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</si>
  <si>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</si>
  <si>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</si>
  <si>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</si>
  <si>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</si>
  <si>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</si>
  <si>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</si>
  <si>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</si>
  <si>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</si>
  <si>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</si>
  <si>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</si>
  <si>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</si>
  <si>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</si>
  <si>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</si>
  <si>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</si>
  <si>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</si>
  <si>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</si>
  <si>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</si>
  <si>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</si>
  <si>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</si>
  <si>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</si>
  <si>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</si>
  <si>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</si>
  <si>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</si>
  <si>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</si>
  <si>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</si>
  <si>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</si>
  <si>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</si>
  <si>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</si>
  <si>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</si>
  <si>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</si>
  <si>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</si>
  <si>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</si>
  <si>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</si>
  <si>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</si>
  <si>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</si>
  <si>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</si>
  <si>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</si>
  <si>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</si>
  <si>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</si>
  <si>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</si>
  <si>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</si>
  <si>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</si>
  <si>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</si>
  <si>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</si>
  <si>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</si>
  <si>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</si>
  <si>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</si>
  <si>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</si>
  <si>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</si>
  <si>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</si>
  <si>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</si>
  <si>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</si>
  <si>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</si>
  <si>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</si>
  <si>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</si>
  <si>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</si>
  <si>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</si>
  <si>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</si>
  <si>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</si>
  <si>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</si>
  <si>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</si>
  <si>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</si>
  <si>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</si>
  <si>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</si>
  <si>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</si>
  <si>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</si>
  <si>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</si>
  <si>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</si>
  <si>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</si>
  <si>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</si>
  <si>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</si>
  <si>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</si>
  <si>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</si>
  <si>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</si>
  <si>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</si>
  <si>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</si>
  <si>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</si>
  <si>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</si>
  <si>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</si>
  <si>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</si>
  <si>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</si>
  <si>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</si>
  <si>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</si>
  <si>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</si>
  <si>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</si>
  <si>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</si>
  <si>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</si>
  <si>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</si>
  <si>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</si>
  <si>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</si>
  <si>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</si>
  <si>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</si>
  <si>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</si>
  <si>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</si>
  <si>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</si>
  <si>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</si>
  <si>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</si>
  <si>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</si>
  <si>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</si>
  <si>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</si>
  <si>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</si>
  <si>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</si>
  <si>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</si>
  <si>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</si>
  <si>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</si>
  <si>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</si>
  <si>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</si>
  <si>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</si>
  <si>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</si>
  <si>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</si>
  <si>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</si>
  <si>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</si>
  <si>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</si>
  <si>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</si>
  <si>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</si>
  <si>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</si>
  <si>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</si>
  <si>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</si>
  <si>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</si>
  <si>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</si>
  <si>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</si>
  <si>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</si>
  <si>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</si>
  <si>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</si>
  <si>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</si>
  <si>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</si>
  <si>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</si>
  <si>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</si>
  <si>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</si>
  <si>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</si>
  <si>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</si>
  <si>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</si>
  <si>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</si>
  <si>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</si>
  <si>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</si>
  <si>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</si>
  <si>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</si>
  <si>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</si>
  <si>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</si>
  <si>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</si>
  <si>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</si>
  <si>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</si>
  <si>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</si>
  <si>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</si>
  <si>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</si>
  <si>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</si>
  <si>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</si>
  <si>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</si>
  <si>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</si>
  <si>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</si>
  <si>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</si>
  <si>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</si>
  <si>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</si>
  <si>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</si>
  <si>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</si>
  <si>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</si>
  <si>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</si>
  <si>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</si>
  <si>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</si>
  <si>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</si>
  <si>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</si>
  <si>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</si>
  <si>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</si>
  <si>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</si>
  <si>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</si>
  <si>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</si>
  <si>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</si>
  <si>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</si>
  <si>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</si>
  <si>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</si>
  <si>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</si>
  <si>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</si>
  <si>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</si>
  <si>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</si>
  <si>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</si>
  <si>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</si>
  <si>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</si>
  <si>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</si>
  <si>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</si>
  <si>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</si>
  <si>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</si>
  <si>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</si>
  <si>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</si>
  <si>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</si>
  <si>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</si>
  <si>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</si>
  <si>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</si>
  <si>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</si>
  <si>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</si>
  <si>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</si>
  <si>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</si>
  <si>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</si>
  <si>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</si>
  <si>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</si>
  <si>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</si>
  <si>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</si>
  <si>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</si>
  <si>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</si>
  <si>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</si>
  <si>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</si>
  <si>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</si>
  <si>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</si>
  <si>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</si>
  <si>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</si>
  <si>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</si>
  <si>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</si>
  <si>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</si>
  <si>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</si>
  <si>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</si>
  <si>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</si>
  <si>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</si>
  <si>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</si>
  <si>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</si>
  <si>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</si>
  <si>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</si>
  <si>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3 европалета,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</si>
</sst>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93" sqref="AA93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781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5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0.45833333333333331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hidden="1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hidden="1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hidden="1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0</v>
      </c>
      <c r="Y89" s="54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0</v>
      </c>
      <c r="Y90" s="549">
        <f>IFERROR(Y87/H87,"0")+IFERROR(Y88/H88,"0")+IFERROR(Y89/H89,"0")</f>
        <v>0</v>
      </c>
      <c r="Z90" s="549">
        <f>IFERROR(IF(Z87="",0,Z87),"0")+IFERROR(IF(Z88="",0,Z88),"0")+IFERROR(IF(Z89="",0,Z89),"0")</f>
        <v>0</v>
      </c>
      <c r="AA90" s="550"/>
      <c r="AB90" s="550"/>
      <c r="AC90" s="550"/>
    </row>
    <row r="91" spans="1:68" hidden="1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0</v>
      </c>
      <c r="Y91" s="549">
        <f>IFERROR(SUM(Y87:Y89),"0")</f>
        <v>0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91</v>
      </c>
      <c r="Y93" s="548">
        <f>IFERROR(IF(X93="",0,CEILING((X93/$H93),1)*$H93),"")</f>
        <v>97.199999999999989</v>
      </c>
      <c r="Z93" s="36">
        <f>IFERROR(IF(Y93=0,"",ROUNDUP(Y93/H93,0)*0.01898),"")</f>
        <v>0.22776000000000002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96.830740740740737</v>
      </c>
      <c r="BN93" s="64">
        <f>IFERROR(Y93*I93/H93,"0")</f>
        <v>103.42799999999998</v>
      </c>
      <c r="BO93" s="64">
        <f>IFERROR(1/J93*(X93/H93),"0")</f>
        <v>0.17554012345679013</v>
      </c>
      <c r="BP93" s="64">
        <f>IFERROR(1/J93*(Y93/H93),"0")</f>
        <v>0.1875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11.234567901234568</v>
      </c>
      <c r="Y97" s="549">
        <f>IFERROR(Y93/H93,"0")+IFERROR(Y94/H94,"0")+IFERROR(Y95/H95,"0")+IFERROR(Y96/H96,"0")</f>
        <v>12</v>
      </c>
      <c r="Z97" s="549">
        <f>IFERROR(IF(Z93="",0,Z93),"0")+IFERROR(IF(Z94="",0,Z94),"0")+IFERROR(IF(Z95="",0,Z95),"0")+IFERROR(IF(Z96="",0,Z96),"0")</f>
        <v>0.22776000000000002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91</v>
      </c>
      <c r="Y98" s="549">
        <f>IFERROR(SUM(Y93:Y96),"0")</f>
        <v>97.199999999999989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0</v>
      </c>
      <c r="Y105" s="549">
        <f>IFERROR(Y101/H101,"0")+IFERROR(Y102/H102,"0")+IFERROR(Y103/H103,"0")+IFERROR(Y104/H104,"0")</f>
        <v>0</v>
      </c>
      <c r="Z105" s="549">
        <f>IFERROR(IF(Z101="",0,Z101),"0")+IFERROR(IF(Z102="",0,Z102),"0")+IFERROR(IF(Z103="",0,Z103),"0")+IFERROR(IF(Z104="",0,Z104),"0")</f>
        <v>0</v>
      </c>
      <c r="AA105" s="550"/>
      <c r="AB105" s="550"/>
      <c r="AC105" s="550"/>
    </row>
    <row r="106" spans="1:68" hidden="1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0</v>
      </c>
      <c r="Y106" s="549">
        <f>IFERROR(SUM(Y101:Y104),"0")</f>
        <v>0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109</v>
      </c>
      <c r="Y114" s="548">
        <f>IFERROR(IF(X114="",0,CEILING((X114/$H114),1)*$H114),"")</f>
        <v>113.39999999999999</v>
      </c>
      <c r="Z114" s="36">
        <f>IFERROR(IF(Y114=0,"",ROUNDUP(Y114/H114,0)*0.01898),"")</f>
        <v>0.26572000000000001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115.90333333333334</v>
      </c>
      <c r="BN114" s="64">
        <f>IFERROR(Y114*I114/H114,"0")</f>
        <v>120.58199999999999</v>
      </c>
      <c r="BO114" s="64">
        <f>IFERROR(1/J114*(X114/H114),"0")</f>
        <v>0.21026234567901236</v>
      </c>
      <c r="BP114" s="64">
        <f>IFERROR(1/J114*(Y114/H114),"0")</f>
        <v>0.21875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13.456790123456791</v>
      </c>
      <c r="Y118" s="549">
        <f>IFERROR(Y114/H114,"0")+IFERROR(Y115/H115,"0")+IFERROR(Y116/H116,"0")+IFERROR(Y117/H117,"0")</f>
        <v>14</v>
      </c>
      <c r="Z118" s="549">
        <f>IFERROR(IF(Z114="",0,Z114),"0")+IFERROR(IF(Z115="",0,Z115),"0")+IFERROR(IF(Z116="",0,Z116),"0")+IFERROR(IF(Z117="",0,Z117),"0")</f>
        <v>0.26572000000000001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109</v>
      </c>
      <c r="Y119" s="549">
        <f>IFERROR(SUM(Y114:Y117),"0")</f>
        <v>113.39999999999999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hidden="1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0</v>
      </c>
      <c r="Y160" s="548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0</v>
      </c>
      <c r="Y166" s="548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0</v>
      </c>
      <c r="Y169" s="549">
        <f>IFERROR(Y160/H160,"0")+IFERROR(Y161/H161,"0")+IFERROR(Y162/H162,"0")+IFERROR(Y163/H163,"0")+IFERROR(Y164/H164,"0")+IFERROR(Y165/H165,"0")+IFERROR(Y166/H166,"0")+IFERROR(Y167/H167,"0")+IFERROR(Y168/H168,"0")</f>
        <v>0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0"/>
      <c r="AB169" s="550"/>
      <c r="AC169" s="550"/>
    </row>
    <row r="170" spans="1:68" hidden="1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0</v>
      </c>
      <c r="Y170" s="549">
        <f>IFERROR(SUM(Y160:Y168),"0")</f>
        <v>0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0</v>
      </c>
      <c r="Y196" s="548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0</v>
      </c>
      <c r="Y201" s="549">
        <f>IFERROR(Y193/H193,"0")+IFERROR(Y194/H194,"0")+IFERROR(Y195/H195,"0")+IFERROR(Y196/H196,"0")+IFERROR(Y197/H197,"0")+IFERROR(Y198/H198,"0")+IFERROR(Y199/H199,"0")+IFERROR(Y200/H200,"0")</f>
        <v>0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0"/>
      <c r="AB201" s="550"/>
      <c r="AC201" s="550"/>
    </row>
    <row r="202" spans="1:68" hidden="1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0</v>
      </c>
      <c r="Y202" s="549">
        <f>IFERROR(SUM(Y193:Y200),"0")</f>
        <v>0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75</v>
      </c>
      <c r="Y209" s="548">
        <f t="shared" si="21"/>
        <v>76.8</v>
      </c>
      <c r="Z209" s="36">
        <f t="shared" si="26"/>
        <v>0.20832000000000001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82.875</v>
      </c>
      <c r="BN209" s="64">
        <f t="shared" si="23"/>
        <v>84.864000000000004</v>
      </c>
      <c r="BO209" s="64">
        <f t="shared" si="24"/>
        <v>0.1717032967032967</v>
      </c>
      <c r="BP209" s="64">
        <f t="shared" si="25"/>
        <v>0.17582417582417584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75</v>
      </c>
      <c r="Y210" s="548">
        <f t="shared" si="21"/>
        <v>76.8</v>
      </c>
      <c r="Z210" s="36">
        <f t="shared" si="26"/>
        <v>0.20832000000000001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82.875</v>
      </c>
      <c r="BN210" s="64">
        <f t="shared" si="23"/>
        <v>84.864000000000004</v>
      </c>
      <c r="BO210" s="64">
        <f t="shared" si="24"/>
        <v>0.1717032967032967</v>
      </c>
      <c r="BP210" s="64">
        <f t="shared" si="25"/>
        <v>0.17582417582417584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0</v>
      </c>
      <c r="Y211" s="548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0</v>
      </c>
      <c r="Y212" s="548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62.5</v>
      </c>
      <c r="Y213" s="549">
        <f>IFERROR(Y204/H204,"0")+IFERROR(Y205/H205,"0")+IFERROR(Y206/H206,"0")+IFERROR(Y207/H207,"0")+IFERROR(Y208/H208,"0")+IFERROR(Y209/H209,"0")+IFERROR(Y210/H210,"0")+IFERROR(Y211/H211,"0")+IFERROR(Y212/H212,"0")</f>
        <v>64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0.41664000000000001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150</v>
      </c>
      <c r="Y214" s="549">
        <f>IFERROR(SUM(Y204:Y212),"0")</f>
        <v>153.6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hidden="1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hidden="1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19</v>
      </c>
      <c r="Y269" s="548">
        <f>IFERROR(IF(X269="",0,CEILING((X269/$H269),1)*$H269),"")</f>
        <v>19.2</v>
      </c>
      <c r="Z269" s="36">
        <f>IFERROR(IF(Y269=0,"",ROUNDUP(Y269/H269,0)*0.00651),"")</f>
        <v>5.2080000000000001E-2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20.995000000000005</v>
      </c>
      <c r="BN269" s="64">
        <f>IFERROR(Y269*I269/H269,"0")</f>
        <v>21.216000000000001</v>
      </c>
      <c r="BO269" s="64">
        <f>IFERROR(1/J269*(X269/H269),"0")</f>
        <v>4.3498168498168503E-2</v>
      </c>
      <c r="BP269" s="64">
        <f>IFERROR(1/J269*(Y269/H269),"0")</f>
        <v>4.3956043956043959E-2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27</v>
      </c>
      <c r="Y270" s="548">
        <f>IFERROR(IF(X270="",0,CEILING((X270/$H270),1)*$H270),"")</f>
        <v>28.799999999999997</v>
      </c>
      <c r="Z270" s="36">
        <f>IFERROR(IF(Y270=0,"",ROUNDUP(Y270/H270,0)*0.00651),"")</f>
        <v>7.8119999999999995E-2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29.024999999999999</v>
      </c>
      <c r="BN270" s="64">
        <f>IFERROR(Y270*I270/H270,"0")</f>
        <v>30.959999999999997</v>
      </c>
      <c r="BO270" s="64">
        <f>IFERROR(1/J270*(X270/H270),"0")</f>
        <v>6.1813186813186816E-2</v>
      </c>
      <c r="BP270" s="64">
        <f>IFERROR(1/J270*(Y270/H270),"0")</f>
        <v>6.5934065934065936E-2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19.166666666666668</v>
      </c>
      <c r="Y271" s="549">
        <f>IFERROR(Y268/H268,"0")+IFERROR(Y269/H269,"0")+IFERROR(Y270/H270,"0")</f>
        <v>20</v>
      </c>
      <c r="Z271" s="549">
        <f>IFERROR(IF(Z268="",0,Z268),"0")+IFERROR(IF(Z269="",0,Z269),"0")+IFERROR(IF(Z270="",0,Z270),"0")</f>
        <v>0.13019999999999998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46</v>
      </c>
      <c r="Y272" s="549">
        <f>IFERROR(SUM(Y268:Y270),"0")</f>
        <v>48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70</v>
      </c>
      <c r="Y316" s="548">
        <f>IFERROR(IF(X316="",0,CEILING((X316/$H316),1)*$H316),"")</f>
        <v>70.2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74.657692307692315</v>
      </c>
      <c r="BN316" s="64">
        <f>IFERROR(Y316*I316/H316,"0")</f>
        <v>74.871000000000009</v>
      </c>
      <c r="BO316" s="64">
        <f>IFERROR(1/J316*(X316/H316),"0")</f>
        <v>0.14022435897435898</v>
      </c>
      <c r="BP316" s="64">
        <f>IFERROR(1/J316*(Y316/H316),"0")</f>
        <v>0.140625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8.9743589743589745</v>
      </c>
      <c r="Y318" s="549">
        <f>IFERROR(Y315/H315,"0")+IFERROR(Y316/H316,"0")+IFERROR(Y317/H317,"0")</f>
        <v>9</v>
      </c>
      <c r="Z318" s="549">
        <f>IFERROR(IF(Z315="",0,Z315),"0")+IFERROR(IF(Z316="",0,Z316),"0")+IFERROR(IF(Z317="",0,Z317),"0")</f>
        <v>0.17082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70</v>
      </c>
      <c r="Y319" s="549">
        <f>IFERROR(SUM(Y315:Y317),"0")</f>
        <v>70.2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111</v>
      </c>
      <c r="Y343" s="548">
        <f t="shared" ref="Y343:Y349" si="38">IFERROR(IF(X343="",0,CEILING((X343/$H343),1)*$H343),"")</f>
        <v>120</v>
      </c>
      <c r="Z343" s="36">
        <f>IFERROR(IF(Y343=0,"",ROUNDUP(Y343/H343,0)*0.02175),"")</f>
        <v>0.17399999999999999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114.55199999999999</v>
      </c>
      <c r="BN343" s="64">
        <f t="shared" ref="BN343:BN349" si="40">IFERROR(Y343*I343/H343,"0")</f>
        <v>123.84</v>
      </c>
      <c r="BO343" s="64">
        <f t="shared" ref="BO343:BO349" si="41">IFERROR(1/J343*(X343/H343),"0")</f>
        <v>0.15416666666666667</v>
      </c>
      <c r="BP343" s="64">
        <f t="shared" ref="BP343:BP349" si="42">IFERROR(1/J343*(Y343/H343),"0")</f>
        <v>0.16666666666666666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53</v>
      </c>
      <c r="Y345" s="548">
        <f t="shared" si="38"/>
        <v>60</v>
      </c>
      <c r="Z345" s="36">
        <f>IFERROR(IF(Y345=0,"",ROUNDUP(Y345/H345,0)*0.02175),"")</f>
        <v>8.6999999999999994E-2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54.696000000000005</v>
      </c>
      <c r="BN345" s="64">
        <f t="shared" si="40"/>
        <v>61.92</v>
      </c>
      <c r="BO345" s="64">
        <f t="shared" si="41"/>
        <v>7.3611111111111099E-2</v>
      </c>
      <c r="BP345" s="64">
        <f t="shared" si="42"/>
        <v>8.3333333333333329E-2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10.933333333333334</v>
      </c>
      <c r="Y350" s="549">
        <f>IFERROR(Y343/H343,"0")+IFERROR(Y344/H344,"0")+IFERROR(Y345/H345,"0")+IFERROR(Y346/H346,"0")+IFERROR(Y347/H347,"0")+IFERROR(Y348/H348,"0")+IFERROR(Y349/H349,"0")</f>
        <v>12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0.26100000000000001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164</v>
      </c>
      <c r="Y351" s="549">
        <f>IFERROR(SUM(Y343:Y349),"0")</f>
        <v>180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94</v>
      </c>
      <c r="Y353" s="548">
        <f>IFERROR(IF(X353="",0,CEILING((X353/$H353),1)*$H353),"")</f>
        <v>105</v>
      </c>
      <c r="Z353" s="36">
        <f>IFERROR(IF(Y353=0,"",ROUNDUP(Y353/H353,0)*0.02175),"")</f>
        <v>0.15225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97.00800000000001</v>
      </c>
      <c r="BN353" s="64">
        <f>IFERROR(Y353*I353/H353,"0")</f>
        <v>108.36</v>
      </c>
      <c r="BO353" s="64">
        <f>IFERROR(1/J353*(X353/H353),"0")</f>
        <v>0.13055555555555554</v>
      </c>
      <c r="BP353" s="64">
        <f>IFERROR(1/J353*(Y353/H353),"0")</f>
        <v>0.14583333333333331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6.2666666666666666</v>
      </c>
      <c r="Y355" s="549">
        <f>IFERROR(Y353/H353,"0")+IFERROR(Y354/H354,"0")</f>
        <v>7</v>
      </c>
      <c r="Z355" s="549">
        <f>IFERROR(IF(Z353="",0,Z353),"0")+IFERROR(IF(Z354="",0,Z354),"0")</f>
        <v>0.15225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94</v>
      </c>
      <c r="Y356" s="549">
        <f>IFERROR(SUM(Y353:Y354),"0")</f>
        <v>105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hidden="1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0</v>
      </c>
      <c r="Y378" s="54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0</v>
      </c>
      <c r="Y380" s="549">
        <f>IFERROR(Y378/H378,"0")+IFERROR(Y379/H379,"0")</f>
        <v>0</v>
      </c>
      <c r="Z380" s="549">
        <f>IFERROR(IF(Z378="",0,Z378),"0")+IFERROR(IF(Z379="",0,Z379),"0")</f>
        <v>0</v>
      </c>
      <c r="AA380" s="550"/>
      <c r="AB380" s="550"/>
      <c r="AC380" s="550"/>
    </row>
    <row r="381" spans="1:68" hidden="1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0</v>
      </c>
      <c r="Y381" s="549">
        <f>IFERROR(SUM(Y378:Y379),"0")</f>
        <v>0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hidden="1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0</v>
      </c>
      <c r="Y433" s="548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329</v>
      </c>
      <c r="Y436" s="548">
        <f t="shared" si="49"/>
        <v>332.64000000000004</v>
      </c>
      <c r="Z436" s="36">
        <f t="shared" si="50"/>
        <v>0.75348000000000004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351.43181818181813</v>
      </c>
      <c r="BN436" s="64">
        <f t="shared" si="52"/>
        <v>355.32000000000005</v>
      </c>
      <c r="BO436" s="64">
        <f t="shared" si="53"/>
        <v>0.59914044289044288</v>
      </c>
      <c r="BP436" s="64">
        <f t="shared" si="54"/>
        <v>0.60576923076923084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62.310606060606055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63.000000000000007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0.75348000000000004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329</v>
      </c>
      <c r="Y444" s="549">
        <f>IFERROR(SUM(Y431:Y442),"0")</f>
        <v>332.64000000000004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99</v>
      </c>
      <c r="Y446" s="548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105.75</v>
      </c>
      <c r="BN446" s="64">
        <f>IFERROR(Y446*I446/H446,"0")</f>
        <v>107.16</v>
      </c>
      <c r="BO446" s="64">
        <f>IFERROR(1/J446*(X446/H446),"0")</f>
        <v>0.18028846153846154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18.75</v>
      </c>
      <c r="Y449" s="549">
        <f>IFERROR(Y446/H446,"0")+IFERROR(Y447/H447,"0")+IFERROR(Y448/H448,"0")</f>
        <v>19</v>
      </c>
      <c r="Z449" s="549">
        <f>IFERROR(IF(Z446="",0,Z446),"0")+IFERROR(IF(Z447="",0,Z447),"0")+IFERROR(IF(Z448="",0,Z448),"0")</f>
        <v>0.22724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99</v>
      </c>
      <c r="Y450" s="549">
        <f>IFERROR(SUM(Y446:Y448),"0")</f>
        <v>100.32000000000001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31</v>
      </c>
      <c r="Y452" s="548">
        <f t="shared" ref="Y452:Y457" si="55">IFERROR(IF(X452="",0,CEILING((X452/$H452),1)*$H452),"")</f>
        <v>31.68</v>
      </c>
      <c r="Z452" s="36">
        <f>IFERROR(IF(Y452=0,"",ROUNDUP(Y452/H452,0)*0.01196),"")</f>
        <v>7.1760000000000004E-2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33.11363636363636</v>
      </c>
      <c r="BN452" s="64">
        <f t="shared" ref="BN452:BN457" si="57">IFERROR(Y452*I452/H452,"0")</f>
        <v>33.839999999999996</v>
      </c>
      <c r="BO452" s="64">
        <f t="shared" ref="BO452:BO457" si="58">IFERROR(1/J452*(X452/H452),"0")</f>
        <v>5.6453962703962704E-2</v>
      </c>
      <c r="BP452" s="64">
        <f t="shared" ref="BP452:BP457" si="59">IFERROR(1/J452*(Y452/H452),"0")</f>
        <v>5.7692307692307696E-2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30</v>
      </c>
      <c r="Y453" s="548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53</v>
      </c>
      <c r="Y454" s="548">
        <f t="shared" si="55"/>
        <v>58.080000000000005</v>
      </c>
      <c r="Z454" s="36">
        <f>IFERROR(IF(Y454=0,"",ROUNDUP(Y454/H454,0)*0.01196),"")</f>
        <v>0.13156000000000001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56.613636363636353</v>
      </c>
      <c r="BN454" s="64">
        <f t="shared" si="57"/>
        <v>62.040000000000006</v>
      </c>
      <c r="BO454" s="64">
        <f t="shared" si="58"/>
        <v>9.6518065268065265E-2</v>
      </c>
      <c r="BP454" s="64">
        <f t="shared" si="59"/>
        <v>0.10576923076923078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21.59090909090909</v>
      </c>
      <c r="Y458" s="549">
        <f>IFERROR(Y452/H452,"0")+IFERROR(Y453/H453,"0")+IFERROR(Y454/H454,"0")+IFERROR(Y455/H455,"0")+IFERROR(Y456/H456,"0")+IFERROR(Y457/H457,"0")</f>
        <v>23</v>
      </c>
      <c r="Z458" s="549">
        <f>IFERROR(IF(Z452="",0,Z452),"0")+IFERROR(IF(Z453="",0,Z453),"0")+IFERROR(IF(Z454="",0,Z454),"0")+IFERROR(IF(Z455="",0,Z455),"0")+IFERROR(IF(Z456="",0,Z456),"0")+IFERROR(IF(Z457="",0,Z457),"0")</f>
        <v>0.27507999999999999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114</v>
      </c>
      <c r="Y459" s="549">
        <f>IFERROR(SUM(Y452:Y457),"0")</f>
        <v>121.44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1266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1321.8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1348.3723118363116</v>
      </c>
      <c r="Y501" s="549">
        <f>IFERROR(SUM(BN22:BN497),"0")</f>
        <v>1407.105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3</v>
      </c>
      <c r="Y502" s="38">
        <f>ROUNDUP(SUM(BP22:BP497),0)</f>
        <v>3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1423.3723118363116</v>
      </c>
      <c r="Y503" s="549">
        <f>GrossWeightTotalR+PalletQtyTotalR*25</f>
        <v>1482.105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235.18389881723218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243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2.8801900000000002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97.199999999999989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113.39999999999999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153.6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48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70.2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0" s="46">
        <f>IFERROR(Y368*1,"0")+IFERROR(Y369*1,"0")+IFERROR(Y370*1,"0")+IFERROR(Y374*1,"0")+IFERROR(Y378*1,"0")+IFERROR(Y379*1,"0")+IFERROR(Y383*1,"0")</f>
        <v>0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554.40000000000009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6,00"/>
        <filter val="1 348,37"/>
        <filter val="1 423,37"/>
        <filter val="10,93"/>
        <filter val="109,00"/>
        <filter val="11,23"/>
        <filter val="111,00"/>
        <filter val="114,00"/>
        <filter val="13,46"/>
        <filter val="150,00"/>
        <filter val="164,00"/>
        <filter val="18,75"/>
        <filter val="19,00"/>
        <filter val="19,17"/>
        <filter val="21,59"/>
        <filter val="235,18"/>
        <filter val="27,00"/>
        <filter val="3"/>
        <filter val="30,00"/>
        <filter val="31,00"/>
        <filter val="329,00"/>
        <filter val="46,00"/>
        <filter val="53,00"/>
        <filter val="6,27"/>
        <filter val="62,31"/>
        <filter val="62,50"/>
        <filter val="70,00"/>
        <filter val="75,00"/>
        <filter val="8,97"/>
        <filter val="91,00"/>
        <filter val="94,00"/>
        <filter val="99,0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