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7769B42-B85C-454C-BBAA-1C4089A370A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заказа'!$X$501:$X$501</definedName>
    <definedName name="GrossWeightTotalR">'Бланк заказа'!$Y$501:$Y$501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заказа'!$X$502:$X$502</definedName>
    <definedName name="PalletQtyTotalR">'Бланк заказа'!$Y$502:$Y$502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заказа'!$B$491:$B$491</definedName>
    <definedName name="ProductId234">'Бланк заказа'!$B$492:$B$492</definedName>
    <definedName name="ProductId235">'Бланк заказа'!$B$497:$B$497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заказа'!$X$491:$X$491</definedName>
    <definedName name="SalesQty234">'Бланк заказа'!$X$492:$X$492</definedName>
    <definedName name="SalesQty235">'Бланк заказа'!$X$497:$X$497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заказа'!$Y$491:$Y$491</definedName>
    <definedName name="SalesRoundBox234">'Бланк заказа'!$Y$492:$Y$492</definedName>
    <definedName name="SalesRoundBox235">'Бланк заказа'!$Y$497:$Y$497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заказа'!$W$491:$W$491</definedName>
    <definedName name="UnitOfMeasure234">'Бланк заказа'!$W$492:$W$492</definedName>
    <definedName name="UnitOfMeasure235">'Бланк заказа'!$W$497:$W$497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9" i="1" l="1"/>
  <c r="X498" i="1"/>
  <c r="BO497" i="1"/>
  <c r="BM497" i="1"/>
  <c r="Y497" i="1"/>
  <c r="X494" i="1"/>
  <c r="X493" i="1"/>
  <c r="BO492" i="1"/>
  <c r="BM492" i="1"/>
  <c r="Y492" i="1"/>
  <c r="P492" i="1"/>
  <c r="BO491" i="1"/>
  <c r="BM491" i="1"/>
  <c r="Y491" i="1"/>
  <c r="Y493" i="1" s="1"/>
  <c r="P491" i="1"/>
  <c r="X489" i="1"/>
  <c r="X488" i="1"/>
  <c r="BO487" i="1"/>
  <c r="BM487" i="1"/>
  <c r="Y487" i="1"/>
  <c r="P487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X427" i="1"/>
  <c r="X426" i="1"/>
  <c r="BO425" i="1"/>
  <c r="BM425" i="1"/>
  <c r="Y425" i="1"/>
  <c r="P425" i="1"/>
  <c r="X422" i="1"/>
  <c r="X421" i="1"/>
  <c r="BO420" i="1"/>
  <c r="BM420" i="1"/>
  <c r="Y420" i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W510" i="1" s="1"/>
  <c r="P408" i="1"/>
  <c r="X405" i="1"/>
  <c r="X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Y371" i="1" s="1"/>
  <c r="P368" i="1"/>
  <c r="X365" i="1"/>
  <c r="X364" i="1"/>
  <c r="BO363" i="1"/>
  <c r="BM363" i="1"/>
  <c r="Y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0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0" i="1" s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O216" i="1"/>
  <c r="BM216" i="1"/>
  <c r="Y216" i="1"/>
  <c r="P216" i="1"/>
  <c r="X214" i="1"/>
  <c r="X213" i="1"/>
  <c r="BO212" i="1"/>
  <c r="BM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Y190" i="1" s="1"/>
  <c r="P188" i="1"/>
  <c r="X186" i="1"/>
  <c r="X185" i="1"/>
  <c r="BO184" i="1"/>
  <c r="BM184" i="1"/>
  <c r="Y184" i="1"/>
  <c r="P184" i="1"/>
  <c r="BO183" i="1"/>
  <c r="BM183" i="1"/>
  <c r="Y183" i="1"/>
  <c r="P183" i="1"/>
  <c r="X180" i="1"/>
  <c r="X179" i="1"/>
  <c r="BO178" i="1"/>
  <c r="BM178" i="1"/>
  <c r="Y178" i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O167" i="1"/>
  <c r="BM167" i="1"/>
  <c r="Y167" i="1"/>
  <c r="P167" i="1"/>
  <c r="BO166" i="1"/>
  <c r="BM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P150" i="1"/>
  <c r="BO149" i="1"/>
  <c r="BM149" i="1"/>
  <c r="Y149" i="1"/>
  <c r="P149" i="1"/>
  <c r="BO148" i="1"/>
  <c r="BM148" i="1"/>
  <c r="Y148" i="1"/>
  <c r="Y151" i="1" s="1"/>
  <c r="P148" i="1"/>
  <c r="X146" i="1"/>
  <c r="X145" i="1"/>
  <c r="BO144" i="1"/>
  <c r="BM144" i="1"/>
  <c r="Y144" i="1"/>
  <c r="BO143" i="1"/>
  <c r="BM143" i="1"/>
  <c r="Y143" i="1"/>
  <c r="P143" i="1"/>
  <c r="X140" i="1"/>
  <c r="X139" i="1"/>
  <c r="BO138" i="1"/>
  <c r="BM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O127" i="1"/>
  <c r="BM127" i="1"/>
  <c r="Y127" i="1"/>
  <c r="Y129" i="1" s="1"/>
  <c r="P127" i="1"/>
  <c r="X124" i="1"/>
  <c r="X123" i="1"/>
  <c r="BO122" i="1"/>
  <c r="BM122" i="1"/>
  <c r="Y122" i="1"/>
  <c r="P122" i="1"/>
  <c r="BP121" i="1"/>
  <c r="BO121" i="1"/>
  <c r="BN121" i="1"/>
  <c r="BM121" i="1"/>
  <c r="Z121" i="1"/>
  <c r="Y121" i="1"/>
  <c r="P121" i="1"/>
  <c r="X119" i="1"/>
  <c r="X118" i="1"/>
  <c r="BO117" i="1"/>
  <c r="BM117" i="1"/>
  <c r="Y117" i="1"/>
  <c r="P117" i="1"/>
  <c r="BO116" i="1"/>
  <c r="BM116" i="1"/>
  <c r="Y116" i="1"/>
  <c r="P116" i="1"/>
  <c r="BO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O103" i="1"/>
  <c r="BM103" i="1"/>
  <c r="Y103" i="1"/>
  <c r="BP103" i="1" s="1"/>
  <c r="P103" i="1"/>
  <c r="BO102" i="1"/>
  <c r="BM102" i="1"/>
  <c r="Y102" i="1"/>
  <c r="P102" i="1"/>
  <c r="BO101" i="1"/>
  <c r="BM101" i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O94" i="1"/>
  <c r="BM94" i="1"/>
  <c r="Y94" i="1"/>
  <c r="Z94" i="1" s="1"/>
  <c r="P94" i="1"/>
  <c r="BO93" i="1"/>
  <c r="BM93" i="1"/>
  <c r="Y93" i="1"/>
  <c r="X91" i="1"/>
  <c r="X90" i="1"/>
  <c r="BO89" i="1"/>
  <c r="BM89" i="1"/>
  <c r="Y89" i="1"/>
  <c r="BP89" i="1" s="1"/>
  <c r="P89" i="1"/>
  <c r="BO88" i="1"/>
  <c r="BM88" i="1"/>
  <c r="Y88" i="1"/>
  <c r="P88" i="1"/>
  <c r="BP87" i="1"/>
  <c r="BO87" i="1"/>
  <c r="BN87" i="1"/>
  <c r="BM87" i="1"/>
  <c r="Z87" i="1"/>
  <c r="Y87" i="1"/>
  <c r="P87" i="1"/>
  <c r="X84" i="1"/>
  <c r="Y83" i="1"/>
  <c r="X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04" i="1" s="1"/>
  <c r="BO22" i="1"/>
  <c r="BM22" i="1"/>
  <c r="X501" i="1" s="1"/>
  <c r="Y22" i="1"/>
  <c r="P22" i="1"/>
  <c r="H10" i="1"/>
  <c r="A9" i="1"/>
  <c r="F10" i="1" s="1"/>
  <c r="D7" i="1"/>
  <c r="Q6" i="1"/>
  <c r="P2" i="1"/>
  <c r="BP150" i="1" l="1"/>
  <c r="BN150" i="1"/>
  <c r="Z150" i="1"/>
  <c r="Y157" i="1"/>
  <c r="BP156" i="1"/>
  <c r="BN156" i="1"/>
  <c r="Z156" i="1"/>
  <c r="Z157" i="1" s="1"/>
  <c r="BP160" i="1"/>
  <c r="BN160" i="1"/>
  <c r="Z160" i="1"/>
  <c r="BP189" i="1"/>
  <c r="BN189" i="1"/>
  <c r="Z189" i="1"/>
  <c r="BP193" i="1"/>
  <c r="BN193" i="1"/>
  <c r="Z193" i="1"/>
  <c r="BP216" i="1"/>
  <c r="BN216" i="1"/>
  <c r="Z216" i="1"/>
  <c r="BP243" i="1"/>
  <c r="BN243" i="1"/>
  <c r="Z243" i="1"/>
  <c r="BP293" i="1"/>
  <c r="BN293" i="1"/>
  <c r="Z293" i="1"/>
  <c r="BP315" i="1"/>
  <c r="BN315" i="1"/>
  <c r="Z315" i="1"/>
  <c r="BP354" i="1"/>
  <c r="BN354" i="1"/>
  <c r="Z354" i="1"/>
  <c r="BP392" i="1"/>
  <c r="BN392" i="1"/>
  <c r="Z392" i="1"/>
  <c r="BP433" i="1"/>
  <c r="BN433" i="1"/>
  <c r="Z433" i="1"/>
  <c r="BP447" i="1"/>
  <c r="BN447" i="1"/>
  <c r="Z447" i="1"/>
  <c r="BP492" i="1"/>
  <c r="BN492" i="1"/>
  <c r="Z492" i="1"/>
  <c r="Z31" i="1"/>
  <c r="BN31" i="1"/>
  <c r="Z54" i="1"/>
  <c r="BN54" i="1"/>
  <c r="Z74" i="1"/>
  <c r="BN74" i="1"/>
  <c r="Z103" i="1"/>
  <c r="BN103" i="1"/>
  <c r="BP115" i="1"/>
  <c r="BN115" i="1"/>
  <c r="BP138" i="1"/>
  <c r="BN138" i="1"/>
  <c r="Z138" i="1"/>
  <c r="BP168" i="1"/>
  <c r="BN168" i="1"/>
  <c r="Z168" i="1"/>
  <c r="BP205" i="1"/>
  <c r="BN205" i="1"/>
  <c r="Z205" i="1"/>
  <c r="Y240" i="1"/>
  <c r="Y239" i="1"/>
  <c r="BP238" i="1"/>
  <c r="BN238" i="1"/>
  <c r="Z238" i="1"/>
  <c r="Z239" i="1" s="1"/>
  <c r="BP242" i="1"/>
  <c r="BN242" i="1"/>
  <c r="Z242" i="1"/>
  <c r="BP268" i="1"/>
  <c r="BN268" i="1"/>
  <c r="Z268" i="1"/>
  <c r="BP303" i="1"/>
  <c r="BN303" i="1"/>
  <c r="Z303" i="1"/>
  <c r="BP336" i="1"/>
  <c r="BN336" i="1"/>
  <c r="Z336" i="1"/>
  <c r="BP370" i="1"/>
  <c r="BN370" i="1"/>
  <c r="Z370" i="1"/>
  <c r="BP402" i="1"/>
  <c r="BN402" i="1"/>
  <c r="Z402" i="1"/>
  <c r="BP434" i="1"/>
  <c r="BN434" i="1"/>
  <c r="Z434" i="1"/>
  <c r="BP461" i="1"/>
  <c r="BN461" i="1"/>
  <c r="Z461" i="1"/>
  <c r="B510" i="1"/>
  <c r="X502" i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4" i="1"/>
  <c r="Z68" i="1"/>
  <c r="BN68" i="1"/>
  <c r="Z76" i="1"/>
  <c r="BN76" i="1"/>
  <c r="Z89" i="1"/>
  <c r="BN89" i="1"/>
  <c r="BP109" i="1"/>
  <c r="BN109" i="1"/>
  <c r="Z109" i="1"/>
  <c r="BP128" i="1"/>
  <c r="BN128" i="1"/>
  <c r="Z128" i="1"/>
  <c r="BP132" i="1"/>
  <c r="BN132" i="1"/>
  <c r="Z132" i="1"/>
  <c r="BP144" i="1"/>
  <c r="BN144" i="1"/>
  <c r="Z144" i="1"/>
  <c r="Y152" i="1"/>
  <c r="BP148" i="1"/>
  <c r="BN148" i="1"/>
  <c r="Z148" i="1"/>
  <c r="BP166" i="1"/>
  <c r="BN166" i="1"/>
  <c r="Z166" i="1"/>
  <c r="Y180" i="1"/>
  <c r="Y179" i="1"/>
  <c r="BP178" i="1"/>
  <c r="BN178" i="1"/>
  <c r="Z178" i="1"/>
  <c r="Z179" i="1" s="1"/>
  <c r="BP183" i="1"/>
  <c r="BN183" i="1"/>
  <c r="Z183" i="1"/>
  <c r="BP199" i="1"/>
  <c r="BN199" i="1"/>
  <c r="Z199" i="1"/>
  <c r="BP212" i="1"/>
  <c r="BN212" i="1"/>
  <c r="Z212" i="1"/>
  <c r="BP228" i="1"/>
  <c r="BN228" i="1"/>
  <c r="Z228" i="1"/>
  <c r="BP254" i="1"/>
  <c r="BN254" i="1"/>
  <c r="Z254" i="1"/>
  <c r="BP263" i="1"/>
  <c r="BN263" i="1"/>
  <c r="Z263" i="1"/>
  <c r="BP291" i="1"/>
  <c r="BN291" i="1"/>
  <c r="Z291" i="1"/>
  <c r="X503" i="1"/>
  <c r="BP94" i="1"/>
  <c r="BN94" i="1"/>
  <c r="Y105" i="1"/>
  <c r="BP101" i="1"/>
  <c r="BN101" i="1"/>
  <c r="Z101" i="1"/>
  <c r="BP117" i="1"/>
  <c r="BN117" i="1"/>
  <c r="Z117" i="1"/>
  <c r="Y145" i="1"/>
  <c r="BP143" i="1"/>
  <c r="BN143" i="1"/>
  <c r="Z143" i="1"/>
  <c r="BP162" i="1"/>
  <c r="BN162" i="1"/>
  <c r="Z162" i="1"/>
  <c r="BP172" i="1"/>
  <c r="BN172" i="1"/>
  <c r="Z172" i="1"/>
  <c r="BP195" i="1"/>
  <c r="BN195" i="1"/>
  <c r="Z195" i="1"/>
  <c r="BP207" i="1"/>
  <c r="BN207" i="1"/>
  <c r="Z207" i="1"/>
  <c r="BP223" i="1"/>
  <c r="BN223" i="1"/>
  <c r="Z223" i="1"/>
  <c r="BP245" i="1"/>
  <c r="BN245" i="1"/>
  <c r="Z245" i="1"/>
  <c r="BP262" i="1"/>
  <c r="BN262" i="1"/>
  <c r="Z262" i="1"/>
  <c r="BP270" i="1"/>
  <c r="BN270" i="1"/>
  <c r="Z270" i="1"/>
  <c r="Y123" i="1"/>
  <c r="Y218" i="1"/>
  <c r="Y247" i="1"/>
  <c r="Y305" i="1"/>
  <c r="BP297" i="1"/>
  <c r="BN297" i="1"/>
  <c r="Z297" i="1"/>
  <c r="BP307" i="1"/>
  <c r="BN307" i="1"/>
  <c r="Z307" i="1"/>
  <c r="BP317" i="1"/>
  <c r="BN317" i="1"/>
  <c r="Z317" i="1"/>
  <c r="BP344" i="1"/>
  <c r="BN344" i="1"/>
  <c r="Z344" i="1"/>
  <c r="BP358" i="1"/>
  <c r="BN358" i="1"/>
  <c r="Z358" i="1"/>
  <c r="BP390" i="1"/>
  <c r="BN390" i="1"/>
  <c r="Z390" i="1"/>
  <c r="BP398" i="1"/>
  <c r="BN398" i="1"/>
  <c r="Z398" i="1"/>
  <c r="X510" i="1"/>
  <c r="Y421" i="1"/>
  <c r="BP420" i="1"/>
  <c r="BN420" i="1"/>
  <c r="Z420" i="1"/>
  <c r="Z421" i="1" s="1"/>
  <c r="Y510" i="1"/>
  <c r="Y426" i="1"/>
  <c r="BP425" i="1"/>
  <c r="BN425" i="1"/>
  <c r="Z425" i="1"/>
  <c r="Z426" i="1" s="1"/>
  <c r="BP431" i="1"/>
  <c r="BN431" i="1"/>
  <c r="Z431" i="1"/>
  <c r="BP441" i="1"/>
  <c r="BN441" i="1"/>
  <c r="Z441" i="1"/>
  <c r="BP457" i="1"/>
  <c r="BN457" i="1"/>
  <c r="Z457" i="1"/>
  <c r="Y484" i="1"/>
  <c r="BP482" i="1"/>
  <c r="BN482" i="1"/>
  <c r="Z482" i="1"/>
  <c r="BP301" i="1"/>
  <c r="BN301" i="1"/>
  <c r="Z301" i="1"/>
  <c r="BP311" i="1"/>
  <c r="BN311" i="1"/>
  <c r="Z311" i="1"/>
  <c r="BP329" i="1"/>
  <c r="BN329" i="1"/>
  <c r="Z329" i="1"/>
  <c r="BP348" i="1"/>
  <c r="BN348" i="1"/>
  <c r="Z348" i="1"/>
  <c r="Y365" i="1"/>
  <c r="Y364" i="1"/>
  <c r="BP363" i="1"/>
  <c r="BN363" i="1"/>
  <c r="Z363" i="1"/>
  <c r="Z364" i="1" s="1"/>
  <c r="U510" i="1"/>
  <c r="BP368" i="1"/>
  <c r="BN368" i="1"/>
  <c r="Z368" i="1"/>
  <c r="BP394" i="1"/>
  <c r="BN394" i="1"/>
  <c r="Z394" i="1"/>
  <c r="BP413" i="1"/>
  <c r="BN413" i="1"/>
  <c r="Z413" i="1"/>
  <c r="BP436" i="1"/>
  <c r="BN436" i="1"/>
  <c r="Z436" i="1"/>
  <c r="BP453" i="1"/>
  <c r="BN453" i="1"/>
  <c r="Z453" i="1"/>
  <c r="BP463" i="1"/>
  <c r="BN463" i="1"/>
  <c r="Z463" i="1"/>
  <c r="BP469" i="1"/>
  <c r="BN469" i="1"/>
  <c r="Z469" i="1"/>
  <c r="Y404" i="1"/>
  <c r="Y465" i="1"/>
  <c r="Y464" i="1"/>
  <c r="H9" i="1"/>
  <c r="A10" i="1"/>
  <c r="Y24" i="1"/>
  <c r="Y32" i="1"/>
  <c r="Y44" i="1"/>
  <c r="Y59" i="1"/>
  <c r="Y65" i="1"/>
  <c r="Y70" i="1"/>
  <c r="BP67" i="1"/>
  <c r="BN67" i="1"/>
  <c r="Z67" i="1"/>
  <c r="BP75" i="1"/>
  <c r="BN75" i="1"/>
  <c r="Z75" i="1"/>
  <c r="BP88" i="1"/>
  <c r="BN88" i="1"/>
  <c r="Z88" i="1"/>
  <c r="Z90" i="1" s="1"/>
  <c r="BP95" i="1"/>
  <c r="BN95" i="1"/>
  <c r="Z95" i="1"/>
  <c r="BP104" i="1"/>
  <c r="BN104" i="1"/>
  <c r="Z104" i="1"/>
  <c r="Y106" i="1"/>
  <c r="Y111" i="1"/>
  <c r="BP108" i="1"/>
  <c r="BN108" i="1"/>
  <c r="Z108" i="1"/>
  <c r="BP116" i="1"/>
  <c r="BN116" i="1"/>
  <c r="Z116" i="1"/>
  <c r="BP133" i="1"/>
  <c r="BN133" i="1"/>
  <c r="Z133" i="1"/>
  <c r="Y135" i="1"/>
  <c r="Y140" i="1"/>
  <c r="BP137" i="1"/>
  <c r="BN137" i="1"/>
  <c r="Z137" i="1"/>
  <c r="Z139" i="1" s="1"/>
  <c r="BP161" i="1"/>
  <c r="BN161" i="1"/>
  <c r="Z161" i="1"/>
  <c r="BP165" i="1"/>
  <c r="BN165" i="1"/>
  <c r="Z165" i="1"/>
  <c r="Y169" i="1"/>
  <c r="BP173" i="1"/>
  <c r="BN173" i="1"/>
  <c r="Z173" i="1"/>
  <c r="Z175" i="1" s="1"/>
  <c r="BP194" i="1"/>
  <c r="BN194" i="1"/>
  <c r="Z194" i="1"/>
  <c r="BP198" i="1"/>
  <c r="BN198" i="1"/>
  <c r="Z198" i="1"/>
  <c r="BP206" i="1"/>
  <c r="BN206" i="1"/>
  <c r="Z206" i="1"/>
  <c r="BP211" i="1"/>
  <c r="BN211" i="1"/>
  <c r="Z211" i="1"/>
  <c r="BP292" i="1"/>
  <c r="BN292" i="1"/>
  <c r="Z292" i="1"/>
  <c r="BP322" i="1"/>
  <c r="BN322" i="1"/>
  <c r="Z322" i="1"/>
  <c r="BP330" i="1"/>
  <c r="BN330" i="1"/>
  <c r="Z330" i="1"/>
  <c r="Y332" i="1"/>
  <c r="S510" i="1"/>
  <c r="Y338" i="1"/>
  <c r="BP335" i="1"/>
  <c r="BN335" i="1"/>
  <c r="Z335" i="1"/>
  <c r="Y339" i="1"/>
  <c r="BP345" i="1"/>
  <c r="BN345" i="1"/>
  <c r="Z345" i="1"/>
  <c r="BP349" i="1"/>
  <c r="BN349" i="1"/>
  <c r="Z349" i="1"/>
  <c r="Y351" i="1"/>
  <c r="Y356" i="1"/>
  <c r="BP353" i="1"/>
  <c r="BN353" i="1"/>
  <c r="Z353" i="1"/>
  <c r="Z355" i="1" s="1"/>
  <c r="Y355" i="1"/>
  <c r="F510" i="1"/>
  <c r="F9" i="1"/>
  <c r="J9" i="1"/>
  <c r="Z22" i="1"/>
  <c r="Z23" i="1" s="1"/>
  <c r="BN22" i="1"/>
  <c r="BP22" i="1"/>
  <c r="Y23" i="1"/>
  <c r="X500" i="1"/>
  <c r="Z26" i="1"/>
  <c r="BN26" i="1"/>
  <c r="BP26" i="1"/>
  <c r="Z28" i="1"/>
  <c r="BN28" i="1"/>
  <c r="Z30" i="1"/>
  <c r="BN30" i="1"/>
  <c r="C510" i="1"/>
  <c r="Z42" i="1"/>
  <c r="Z44" i="1" s="1"/>
  <c r="BN42" i="1"/>
  <c r="Y45" i="1"/>
  <c r="D510" i="1"/>
  <c r="Z53" i="1"/>
  <c r="BN53" i="1"/>
  <c r="Z55" i="1"/>
  <c r="BN55" i="1"/>
  <c r="Z57" i="1"/>
  <c r="BN57" i="1"/>
  <c r="Y58" i="1"/>
  <c r="Z61" i="1"/>
  <c r="BN61" i="1"/>
  <c r="BP61" i="1"/>
  <c r="Z63" i="1"/>
  <c r="BN63" i="1"/>
  <c r="BP69" i="1"/>
  <c r="BN69" i="1"/>
  <c r="Z69" i="1"/>
  <c r="Y71" i="1"/>
  <c r="Y78" i="1"/>
  <c r="BP73" i="1"/>
  <c r="BN73" i="1"/>
  <c r="Z73" i="1"/>
  <c r="BP77" i="1"/>
  <c r="BN77" i="1"/>
  <c r="Z77" i="1"/>
  <c r="Y79" i="1"/>
  <c r="Y84" i="1"/>
  <c r="BP81" i="1"/>
  <c r="BN81" i="1"/>
  <c r="Z81" i="1"/>
  <c r="Z83" i="1" s="1"/>
  <c r="Y90" i="1"/>
  <c r="Y98" i="1"/>
  <c r="BP93" i="1"/>
  <c r="BN93" i="1"/>
  <c r="Z93" i="1"/>
  <c r="Y97" i="1"/>
  <c r="BP102" i="1"/>
  <c r="BN102" i="1"/>
  <c r="Z102" i="1"/>
  <c r="BP110" i="1"/>
  <c r="BN110" i="1"/>
  <c r="Z110" i="1"/>
  <c r="Y112" i="1"/>
  <c r="Y119" i="1"/>
  <c r="BP114" i="1"/>
  <c r="BN114" i="1"/>
  <c r="Z114" i="1"/>
  <c r="Y118" i="1"/>
  <c r="BP122" i="1"/>
  <c r="BN122" i="1"/>
  <c r="Z122" i="1"/>
  <c r="Z123" i="1" s="1"/>
  <c r="Y124" i="1"/>
  <c r="G510" i="1"/>
  <c r="Y130" i="1"/>
  <c r="BP127" i="1"/>
  <c r="BN127" i="1"/>
  <c r="Z127" i="1"/>
  <c r="Z129" i="1" s="1"/>
  <c r="Y134" i="1"/>
  <c r="Y139" i="1"/>
  <c r="BP149" i="1"/>
  <c r="BN149" i="1"/>
  <c r="Z149" i="1"/>
  <c r="Z151" i="1" s="1"/>
  <c r="Y170" i="1"/>
  <c r="BP163" i="1"/>
  <c r="BN163" i="1"/>
  <c r="Z163" i="1"/>
  <c r="BP167" i="1"/>
  <c r="BN167" i="1"/>
  <c r="Z167" i="1"/>
  <c r="Y176" i="1"/>
  <c r="Y175" i="1"/>
  <c r="BP184" i="1"/>
  <c r="BN184" i="1"/>
  <c r="Z184" i="1"/>
  <c r="Z185" i="1" s="1"/>
  <c r="Y186" i="1"/>
  <c r="Y191" i="1"/>
  <c r="BP188" i="1"/>
  <c r="BN188" i="1"/>
  <c r="Z188" i="1"/>
  <c r="Z190" i="1" s="1"/>
  <c r="Y201" i="1"/>
  <c r="BP196" i="1"/>
  <c r="BN196" i="1"/>
  <c r="Z196" i="1"/>
  <c r="BP200" i="1"/>
  <c r="BN200" i="1"/>
  <c r="Z200" i="1"/>
  <c r="Y202" i="1"/>
  <c r="Y214" i="1"/>
  <c r="Y213" i="1"/>
  <c r="BP204" i="1"/>
  <c r="BN204" i="1"/>
  <c r="Z204" i="1"/>
  <c r="BP208" i="1"/>
  <c r="BN208" i="1"/>
  <c r="Z208" i="1"/>
  <c r="BP224" i="1"/>
  <c r="BN224" i="1"/>
  <c r="Z224" i="1"/>
  <c r="BP229" i="1"/>
  <c r="BN229" i="1"/>
  <c r="Z229" i="1"/>
  <c r="BP246" i="1"/>
  <c r="BN246" i="1"/>
  <c r="Z246" i="1"/>
  <c r="Y248" i="1"/>
  <c r="L510" i="1"/>
  <c r="Y256" i="1"/>
  <c r="BP251" i="1"/>
  <c r="BN251" i="1"/>
  <c r="Z251" i="1"/>
  <c r="BP255" i="1"/>
  <c r="BN255" i="1"/>
  <c r="Z255" i="1"/>
  <c r="Y257" i="1"/>
  <c r="M510" i="1"/>
  <c r="Y265" i="1"/>
  <c r="BP260" i="1"/>
  <c r="BN260" i="1"/>
  <c r="Z260" i="1"/>
  <c r="Y264" i="1"/>
  <c r="BP269" i="1"/>
  <c r="BN269" i="1"/>
  <c r="Z269" i="1"/>
  <c r="O510" i="1"/>
  <c r="Y271" i="1"/>
  <c r="BP300" i="1"/>
  <c r="BN300" i="1"/>
  <c r="Z300" i="1"/>
  <c r="Y304" i="1"/>
  <c r="BP308" i="1"/>
  <c r="BN308" i="1"/>
  <c r="Z308" i="1"/>
  <c r="Y312" i="1"/>
  <c r="BP316" i="1"/>
  <c r="BN316" i="1"/>
  <c r="Z316" i="1"/>
  <c r="Z318" i="1" s="1"/>
  <c r="Y318" i="1"/>
  <c r="BP379" i="1"/>
  <c r="BN379" i="1"/>
  <c r="Z379" i="1"/>
  <c r="Z380" i="1" s="1"/>
  <c r="Y381" i="1"/>
  <c r="Y384" i="1"/>
  <c r="BP383" i="1"/>
  <c r="BN383" i="1"/>
  <c r="Z383" i="1"/>
  <c r="Z384" i="1" s="1"/>
  <c r="Y385" i="1"/>
  <c r="V510" i="1"/>
  <c r="Y400" i="1"/>
  <c r="BP389" i="1"/>
  <c r="BN389" i="1"/>
  <c r="Z389" i="1"/>
  <c r="Y399" i="1"/>
  <c r="BP393" i="1"/>
  <c r="BN393" i="1"/>
  <c r="Z393" i="1"/>
  <c r="BP397" i="1"/>
  <c r="BN397" i="1"/>
  <c r="Z397" i="1"/>
  <c r="BP435" i="1"/>
  <c r="BN435" i="1"/>
  <c r="Z435" i="1"/>
  <c r="BP440" i="1"/>
  <c r="BN440" i="1"/>
  <c r="Z440" i="1"/>
  <c r="BP448" i="1"/>
  <c r="BN448" i="1"/>
  <c r="Z448" i="1"/>
  <c r="Y450" i="1"/>
  <c r="Y459" i="1"/>
  <c r="BP452" i="1"/>
  <c r="BN452" i="1"/>
  <c r="Z452" i="1"/>
  <c r="Y458" i="1"/>
  <c r="BP456" i="1"/>
  <c r="BN456" i="1"/>
  <c r="Z456" i="1"/>
  <c r="AB510" i="1"/>
  <c r="Y498" i="1"/>
  <c r="BP497" i="1"/>
  <c r="BN497" i="1"/>
  <c r="Z497" i="1"/>
  <c r="Z498" i="1" s="1"/>
  <c r="Y499" i="1"/>
  <c r="E510" i="1"/>
  <c r="Y91" i="1"/>
  <c r="H510" i="1"/>
  <c r="Y146" i="1"/>
  <c r="I510" i="1"/>
  <c r="Y158" i="1"/>
  <c r="J510" i="1"/>
  <c r="Y185" i="1"/>
  <c r="BP209" i="1"/>
  <c r="BN209" i="1"/>
  <c r="Z209" i="1"/>
  <c r="BP217" i="1"/>
  <c r="BN217" i="1"/>
  <c r="Z217" i="1"/>
  <c r="Z218" i="1" s="1"/>
  <c r="Y219" i="1"/>
  <c r="K510" i="1"/>
  <c r="Y231" i="1"/>
  <c r="BP222" i="1"/>
  <c r="BN222" i="1"/>
  <c r="Z222" i="1"/>
  <c r="BP227" i="1"/>
  <c r="BN227" i="1"/>
  <c r="Z227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1" i="1"/>
  <c r="BN261" i="1"/>
  <c r="Z261" i="1"/>
  <c r="Y272" i="1"/>
  <c r="BP290" i="1"/>
  <c r="BN290" i="1"/>
  <c r="Z290" i="1"/>
  <c r="Y294" i="1"/>
  <c r="BP298" i="1"/>
  <c r="BN298" i="1"/>
  <c r="Z298" i="1"/>
  <c r="BP302" i="1"/>
  <c r="BN302" i="1"/>
  <c r="Z302" i="1"/>
  <c r="Y313" i="1"/>
  <c r="BP310" i="1"/>
  <c r="BN310" i="1"/>
  <c r="Z310" i="1"/>
  <c r="Y319" i="1"/>
  <c r="Y325" i="1"/>
  <c r="BP321" i="1"/>
  <c r="BN321" i="1"/>
  <c r="Z321" i="1"/>
  <c r="BP324" i="1"/>
  <c r="BN324" i="1"/>
  <c r="Z324" i="1"/>
  <c r="Y326" i="1"/>
  <c r="Y331" i="1"/>
  <c r="BP328" i="1"/>
  <c r="BN328" i="1"/>
  <c r="Z328" i="1"/>
  <c r="Z331" i="1" s="1"/>
  <c r="BP337" i="1"/>
  <c r="BN337" i="1"/>
  <c r="Z337" i="1"/>
  <c r="T510" i="1"/>
  <c r="Y350" i="1"/>
  <c r="BP343" i="1"/>
  <c r="BN343" i="1"/>
  <c r="Z343" i="1"/>
  <c r="BP347" i="1"/>
  <c r="BN347" i="1"/>
  <c r="Z347" i="1"/>
  <c r="BP359" i="1"/>
  <c r="BN359" i="1"/>
  <c r="Z359" i="1"/>
  <c r="Z360" i="1" s="1"/>
  <c r="BP414" i="1"/>
  <c r="BN414" i="1"/>
  <c r="Z414" i="1"/>
  <c r="Y277" i="1"/>
  <c r="Y286" i="1"/>
  <c r="R510" i="1"/>
  <c r="Y295" i="1"/>
  <c r="Y360" i="1"/>
  <c r="Y361" i="1"/>
  <c r="BP369" i="1"/>
  <c r="BN369" i="1"/>
  <c r="Z369" i="1"/>
  <c r="Z371" i="1" s="1"/>
  <c r="Y380" i="1"/>
  <c r="BP391" i="1"/>
  <c r="BN391" i="1"/>
  <c r="Z391" i="1"/>
  <c r="BP395" i="1"/>
  <c r="BN395" i="1"/>
  <c r="Z395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Z416" i="1" s="1"/>
  <c r="Y416" i="1"/>
  <c r="BP432" i="1"/>
  <c r="BN432" i="1"/>
  <c r="Z432" i="1"/>
  <c r="BP470" i="1"/>
  <c r="BN470" i="1"/>
  <c r="Z470" i="1"/>
  <c r="Y474" i="1"/>
  <c r="BP477" i="1"/>
  <c r="BN477" i="1"/>
  <c r="Z477" i="1"/>
  <c r="AA510" i="1"/>
  <c r="Y372" i="1"/>
  <c r="Y422" i="1"/>
  <c r="Y427" i="1"/>
  <c r="Z510" i="1"/>
  <c r="Y443" i="1"/>
  <c r="BP437" i="1"/>
  <c r="BN437" i="1"/>
  <c r="Z437" i="1"/>
  <c r="BP442" i="1"/>
  <c r="BN442" i="1"/>
  <c r="Z442" i="1"/>
  <c r="Y444" i="1"/>
  <c r="Y449" i="1"/>
  <c r="BP446" i="1"/>
  <c r="BN446" i="1"/>
  <c r="Z446" i="1"/>
  <c r="BP454" i="1"/>
  <c r="BN454" i="1"/>
  <c r="Z454" i="1"/>
  <c r="BP462" i="1"/>
  <c r="BN462" i="1"/>
  <c r="Z462" i="1"/>
  <c r="Z464" i="1" s="1"/>
  <c r="Y473" i="1"/>
  <c r="BP472" i="1"/>
  <c r="BN472" i="1"/>
  <c r="Z472" i="1"/>
  <c r="Z473" i="1" s="1"/>
  <c r="Y480" i="1"/>
  <c r="BP476" i="1"/>
  <c r="BN476" i="1"/>
  <c r="Z476" i="1"/>
  <c r="Z479" i="1" s="1"/>
  <c r="Y479" i="1"/>
  <c r="BP483" i="1"/>
  <c r="BN483" i="1"/>
  <c r="Z483" i="1"/>
  <c r="Z484" i="1" s="1"/>
  <c r="Y485" i="1"/>
  <c r="Y488" i="1"/>
  <c r="BP487" i="1"/>
  <c r="BN487" i="1"/>
  <c r="Z487" i="1"/>
  <c r="Z488" i="1" s="1"/>
  <c r="Y489" i="1"/>
  <c r="Y494" i="1"/>
  <c r="BP491" i="1"/>
  <c r="BN491" i="1"/>
  <c r="Z491" i="1"/>
  <c r="Z493" i="1" s="1"/>
  <c r="Z312" i="1" l="1"/>
  <c r="Z443" i="1"/>
  <c r="Z350" i="1"/>
  <c r="Z325" i="1"/>
  <c r="Z304" i="1"/>
  <c r="Z294" i="1"/>
  <c r="Z247" i="1"/>
  <c r="Z271" i="1"/>
  <c r="Z118" i="1"/>
  <c r="Z105" i="1"/>
  <c r="Z58" i="1"/>
  <c r="Z134" i="1"/>
  <c r="Z70" i="1"/>
  <c r="Z78" i="1"/>
  <c r="Z64" i="1"/>
  <c r="Z201" i="1"/>
  <c r="Z169" i="1"/>
  <c r="Z145" i="1"/>
  <c r="Z264" i="1"/>
  <c r="Y502" i="1"/>
  <c r="Z111" i="1"/>
  <c r="Y500" i="1"/>
  <c r="Z449" i="1"/>
  <c r="Z231" i="1"/>
  <c r="Z458" i="1"/>
  <c r="Z399" i="1"/>
  <c r="Z256" i="1"/>
  <c r="Z213" i="1"/>
  <c r="Z97" i="1"/>
  <c r="Z32" i="1"/>
  <c r="Z505" i="1" s="1"/>
  <c r="Y504" i="1"/>
  <c r="Y501" i="1"/>
  <c r="Z338" i="1"/>
  <c r="Y503" i="1" l="1"/>
</calcChain>
</file>

<file path=xl/sharedStrings.xml><?xml version="1.0" encoding="utf-8"?>
<sst xmlns="http://schemas.openxmlformats.org/spreadsheetml/2006/main" count="2204" uniqueCount="805">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</sst>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4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8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9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0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0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5" customWidth="1"/>
    <col min="19" max="19" width="6.140625" style="5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5" customWidth="1"/>
    <col min="25" max="25" width="11" style="545" customWidth="1"/>
    <col min="26" max="26" width="10" style="545" customWidth="1"/>
    <col min="27" max="27" width="11.5703125" style="545" customWidth="1"/>
    <col min="28" max="28" width="10.42578125" style="545" customWidth="1"/>
    <col min="29" max="29" width="30" style="5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5" customWidth="1"/>
    <col min="34" max="34" width="9.140625" style="545" customWidth="1"/>
    <col min="35" max="16384" width="9.140625" style="545"/>
  </cols>
  <sheetData>
    <row r="1" spans="1:32" s="541" customFormat="1" ht="45" customHeight="1" x14ac:dyDescent="0.2">
      <c r="A1" s="41"/>
      <c r="B1" s="41"/>
      <c r="C1" s="41"/>
      <c r="D1" s="632" t="s">
        <v>0</v>
      </c>
      <c r="E1" s="582"/>
      <c r="F1" s="582"/>
      <c r="G1" s="12" t="s">
        <v>1</v>
      </c>
      <c r="H1" s="632" t="s">
        <v>2</v>
      </c>
      <c r="I1" s="582"/>
      <c r="J1" s="582"/>
      <c r="K1" s="582"/>
      <c r="L1" s="582"/>
      <c r="M1" s="582"/>
      <c r="N1" s="582"/>
      <c r="O1" s="582"/>
      <c r="P1" s="582"/>
      <c r="Q1" s="582"/>
      <c r="R1" s="581" t="s">
        <v>3</v>
      </c>
      <c r="S1" s="582"/>
      <c r="T1" s="58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0"/>
      <c r="R2" s="560"/>
      <c r="S2" s="560"/>
      <c r="T2" s="560"/>
      <c r="U2" s="560"/>
      <c r="V2" s="560"/>
      <c r="W2" s="560"/>
      <c r="X2" s="16"/>
      <c r="Y2" s="16"/>
      <c r="Z2" s="16"/>
      <c r="AA2" s="16"/>
      <c r="AB2" s="51"/>
      <c r="AC2" s="51"/>
      <c r="AD2" s="51"/>
      <c r="AE2" s="51"/>
    </row>
    <row r="3" spans="1:32" s="5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0"/>
      <c r="Q3" s="560"/>
      <c r="R3" s="560"/>
      <c r="S3" s="560"/>
      <c r="T3" s="560"/>
      <c r="U3" s="560"/>
      <c r="V3" s="560"/>
      <c r="W3" s="560"/>
      <c r="X3" s="16"/>
      <c r="Y3" s="16"/>
      <c r="Z3" s="16"/>
      <c r="AA3" s="16"/>
      <c r="AB3" s="51"/>
      <c r="AC3" s="51"/>
      <c r="AD3" s="51"/>
      <c r="AE3" s="51"/>
    </row>
    <row r="4" spans="1:32" s="5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1" customFormat="1" ht="23.45" customHeight="1" x14ac:dyDescent="0.2">
      <c r="A5" s="668" t="s">
        <v>8</v>
      </c>
      <c r="B5" s="577"/>
      <c r="C5" s="578"/>
      <c r="D5" s="637"/>
      <c r="E5" s="638"/>
      <c r="F5" s="835" t="s">
        <v>9</v>
      </c>
      <c r="G5" s="578"/>
      <c r="H5" s="637" t="s">
        <v>804</v>
      </c>
      <c r="I5" s="775"/>
      <c r="J5" s="775"/>
      <c r="K5" s="775"/>
      <c r="L5" s="775"/>
      <c r="M5" s="638"/>
      <c r="N5" s="58"/>
      <c r="P5" s="24" t="s">
        <v>10</v>
      </c>
      <c r="Q5" s="842">
        <v>45927</v>
      </c>
      <c r="R5" s="662"/>
      <c r="T5" s="707" t="s">
        <v>11</v>
      </c>
      <c r="U5" s="692"/>
      <c r="V5" s="709" t="s">
        <v>12</v>
      </c>
      <c r="W5" s="662"/>
      <c r="AB5" s="51"/>
      <c r="AC5" s="51"/>
      <c r="AD5" s="51"/>
      <c r="AE5" s="51"/>
    </row>
    <row r="6" spans="1:32" s="541" customFormat="1" ht="24" customHeight="1" x14ac:dyDescent="0.2">
      <c r="A6" s="668" t="s">
        <v>13</v>
      </c>
      <c r="B6" s="577"/>
      <c r="C6" s="578"/>
      <c r="D6" s="778" t="s">
        <v>14</v>
      </c>
      <c r="E6" s="779"/>
      <c r="F6" s="779"/>
      <c r="G6" s="779"/>
      <c r="H6" s="779"/>
      <c r="I6" s="779"/>
      <c r="J6" s="779"/>
      <c r="K6" s="779"/>
      <c r="L6" s="779"/>
      <c r="M6" s="662"/>
      <c r="N6" s="59"/>
      <c r="P6" s="24" t="s">
        <v>15</v>
      </c>
      <c r="Q6" s="845" t="str">
        <f>IF(Q5=0," ",CHOOSE(WEEKDAY(Q5,2),"Понедельник","Вторник","Среда","Четверг","Пятница","Суббота","Воскресенье"))</f>
        <v>Суббота</v>
      </c>
      <c r="R6" s="552"/>
      <c r="T6" s="715" t="s">
        <v>16</v>
      </c>
      <c r="U6" s="692"/>
      <c r="V6" s="781" t="s">
        <v>17</v>
      </c>
      <c r="W6" s="597"/>
      <c r="AB6" s="51"/>
      <c r="AC6" s="51"/>
      <c r="AD6" s="51"/>
      <c r="AE6" s="51"/>
    </row>
    <row r="7" spans="1:32" s="541" customFormat="1" ht="21.75" hidden="1" customHeight="1" x14ac:dyDescent="0.2">
      <c r="A7" s="55"/>
      <c r="B7" s="55"/>
      <c r="C7" s="55"/>
      <c r="D7" s="620" t="str">
        <f>IFERROR(VLOOKUP(DeliveryAddress,Table,3,0),1)</f>
        <v>4</v>
      </c>
      <c r="E7" s="621"/>
      <c r="F7" s="621"/>
      <c r="G7" s="621"/>
      <c r="H7" s="621"/>
      <c r="I7" s="621"/>
      <c r="J7" s="621"/>
      <c r="K7" s="621"/>
      <c r="L7" s="621"/>
      <c r="M7" s="622"/>
      <c r="N7" s="60"/>
      <c r="P7" s="24"/>
      <c r="Q7" s="42"/>
      <c r="R7" s="42"/>
      <c r="T7" s="560"/>
      <c r="U7" s="692"/>
      <c r="V7" s="782"/>
      <c r="W7" s="783"/>
      <c r="AB7" s="51"/>
      <c r="AC7" s="51"/>
      <c r="AD7" s="51"/>
      <c r="AE7" s="51"/>
    </row>
    <row r="8" spans="1:32" s="541" customFormat="1" ht="25.5" customHeight="1" x14ac:dyDescent="0.2">
      <c r="A8" s="846" t="s">
        <v>18</v>
      </c>
      <c r="B8" s="557"/>
      <c r="C8" s="558"/>
      <c r="D8" s="627"/>
      <c r="E8" s="628"/>
      <c r="F8" s="628"/>
      <c r="G8" s="628"/>
      <c r="H8" s="628"/>
      <c r="I8" s="628"/>
      <c r="J8" s="628"/>
      <c r="K8" s="628"/>
      <c r="L8" s="628"/>
      <c r="M8" s="629"/>
      <c r="N8" s="61"/>
      <c r="P8" s="24" t="s">
        <v>19</v>
      </c>
      <c r="Q8" s="674">
        <v>0.5</v>
      </c>
      <c r="R8" s="622"/>
      <c r="T8" s="560"/>
      <c r="U8" s="692"/>
      <c r="V8" s="782"/>
      <c r="W8" s="783"/>
      <c r="AB8" s="51"/>
      <c r="AC8" s="51"/>
      <c r="AD8" s="51"/>
      <c r="AE8" s="51"/>
    </row>
    <row r="9" spans="1:32" s="541" customFormat="1" ht="39.950000000000003" customHeight="1" x14ac:dyDescent="0.2">
      <c r="A9" s="6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0"/>
      <c r="C9" s="560"/>
      <c r="D9" s="685"/>
      <c r="E9" s="567"/>
      <c r="F9" s="6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0"/>
      <c r="H9" s="566" t="str">
        <f>IF(AND($A$9="Тип доверенности/получателя при получении в адресе перегруза:",$D$9="Разовая доверенность"),"Введите ФИО","")</f>
        <v/>
      </c>
      <c r="I9" s="567"/>
      <c r="J9" s="5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7"/>
      <c r="L9" s="567"/>
      <c r="M9" s="567"/>
      <c r="N9" s="539"/>
      <c r="P9" s="26" t="s">
        <v>20</v>
      </c>
      <c r="Q9" s="659"/>
      <c r="R9" s="660"/>
      <c r="T9" s="560"/>
      <c r="U9" s="692"/>
      <c r="V9" s="784"/>
      <c r="W9" s="785"/>
      <c r="X9" s="43"/>
      <c r="Y9" s="43"/>
      <c r="Z9" s="43"/>
      <c r="AA9" s="43"/>
      <c r="AB9" s="51"/>
      <c r="AC9" s="51"/>
      <c r="AD9" s="51"/>
      <c r="AE9" s="51"/>
    </row>
    <row r="10" spans="1:32" s="541" customFormat="1" ht="26.45" customHeight="1" x14ac:dyDescent="0.2">
      <c r="A10" s="6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0"/>
      <c r="C10" s="560"/>
      <c r="D10" s="685"/>
      <c r="E10" s="567"/>
      <c r="F10" s="6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0"/>
      <c r="H10" s="767" t="str">
        <f>IFERROR(VLOOKUP($D$10,Proxy,2,FALSE),"")</f>
        <v/>
      </c>
      <c r="I10" s="560"/>
      <c r="J10" s="560"/>
      <c r="K10" s="560"/>
      <c r="L10" s="560"/>
      <c r="M10" s="560"/>
      <c r="N10" s="540"/>
      <c r="P10" s="26" t="s">
        <v>21</v>
      </c>
      <c r="Q10" s="716"/>
      <c r="R10" s="717"/>
      <c r="U10" s="24" t="s">
        <v>22</v>
      </c>
      <c r="V10" s="596" t="s">
        <v>23</v>
      </c>
      <c r="W10" s="597"/>
      <c r="X10" s="44"/>
      <c r="Y10" s="44"/>
      <c r="Z10" s="44"/>
      <c r="AA10" s="44"/>
      <c r="AB10" s="51"/>
      <c r="AC10" s="51"/>
      <c r="AD10" s="51"/>
      <c r="AE10" s="51"/>
    </row>
    <row r="11" spans="1:32" s="54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1"/>
      <c r="R11" s="662"/>
      <c r="U11" s="24" t="s">
        <v>26</v>
      </c>
      <c r="V11" s="805" t="s">
        <v>27</v>
      </c>
      <c r="W11" s="660"/>
      <c r="X11" s="45"/>
      <c r="Y11" s="45"/>
      <c r="Z11" s="45"/>
      <c r="AA11" s="45"/>
      <c r="AB11" s="51"/>
      <c r="AC11" s="51"/>
      <c r="AD11" s="51"/>
      <c r="AE11" s="51"/>
    </row>
    <row r="12" spans="1:32" s="541" customFormat="1" ht="18.600000000000001" customHeight="1" x14ac:dyDescent="0.2">
      <c r="A12" s="697" t="s">
        <v>28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8"/>
      <c r="N12" s="62"/>
      <c r="P12" s="24" t="s">
        <v>29</v>
      </c>
      <c r="Q12" s="674"/>
      <c r="R12" s="622"/>
      <c r="S12" s="23"/>
      <c r="U12" s="24"/>
      <c r="V12" s="582"/>
      <c r="W12" s="560"/>
      <c r="AB12" s="51"/>
      <c r="AC12" s="51"/>
      <c r="AD12" s="51"/>
      <c r="AE12" s="51"/>
    </row>
    <row r="13" spans="1:32" s="541" customFormat="1" ht="23.25" customHeight="1" x14ac:dyDescent="0.2">
      <c r="A13" s="697" t="s">
        <v>30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8"/>
      <c r="N13" s="62"/>
      <c r="O13" s="26"/>
      <c r="P13" s="26" t="s">
        <v>31</v>
      </c>
      <c r="Q13" s="805"/>
      <c r="R13" s="66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1" customFormat="1" ht="18.600000000000001" customHeight="1" x14ac:dyDescent="0.2">
      <c r="A14" s="697" t="s">
        <v>32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 s="577"/>
      <c r="M14" s="57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1" customFormat="1" ht="22.5" customHeight="1" x14ac:dyDescent="0.2">
      <c r="A15" s="751" t="s">
        <v>33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8"/>
      <c r="N15" s="63"/>
      <c r="P15" s="666" t="s">
        <v>34</v>
      </c>
      <c r="Q15" s="582"/>
      <c r="R15" s="582"/>
      <c r="S15" s="582"/>
      <c r="T15" s="58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67"/>
      <c r="Q16" s="667"/>
      <c r="R16" s="667"/>
      <c r="S16" s="667"/>
      <c r="T16" s="66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4" t="s">
        <v>35</v>
      </c>
      <c r="B17" s="594" t="s">
        <v>36</v>
      </c>
      <c r="C17" s="682" t="s">
        <v>37</v>
      </c>
      <c r="D17" s="594" t="s">
        <v>38</v>
      </c>
      <c r="E17" s="647"/>
      <c r="F17" s="594" t="s">
        <v>39</v>
      </c>
      <c r="G17" s="594" t="s">
        <v>40</v>
      </c>
      <c r="H17" s="594" t="s">
        <v>41</v>
      </c>
      <c r="I17" s="594" t="s">
        <v>42</v>
      </c>
      <c r="J17" s="594" t="s">
        <v>43</v>
      </c>
      <c r="K17" s="594" t="s">
        <v>44</v>
      </c>
      <c r="L17" s="594" t="s">
        <v>45</v>
      </c>
      <c r="M17" s="594" t="s">
        <v>46</v>
      </c>
      <c r="N17" s="594" t="s">
        <v>47</v>
      </c>
      <c r="O17" s="594" t="s">
        <v>48</v>
      </c>
      <c r="P17" s="594" t="s">
        <v>49</v>
      </c>
      <c r="Q17" s="646"/>
      <c r="R17" s="646"/>
      <c r="S17" s="646"/>
      <c r="T17" s="647"/>
      <c r="U17" s="872" t="s">
        <v>50</v>
      </c>
      <c r="V17" s="578"/>
      <c r="W17" s="594" t="s">
        <v>51</v>
      </c>
      <c r="X17" s="594" t="s">
        <v>52</v>
      </c>
      <c r="Y17" s="870" t="s">
        <v>53</v>
      </c>
      <c r="Z17" s="755" t="s">
        <v>54</v>
      </c>
      <c r="AA17" s="765" t="s">
        <v>55</v>
      </c>
      <c r="AB17" s="765" t="s">
        <v>56</v>
      </c>
      <c r="AC17" s="765" t="s">
        <v>57</v>
      </c>
      <c r="AD17" s="765" t="s">
        <v>58</v>
      </c>
      <c r="AE17" s="830"/>
      <c r="AF17" s="831"/>
      <c r="AG17" s="66"/>
      <c r="BD17" s="65" t="s">
        <v>59</v>
      </c>
    </row>
    <row r="18" spans="1:68" ht="14.25" customHeight="1" x14ac:dyDescent="0.2">
      <c r="A18" s="595"/>
      <c r="B18" s="595"/>
      <c r="C18" s="595"/>
      <c r="D18" s="648"/>
      <c r="E18" s="650"/>
      <c r="F18" s="595"/>
      <c r="G18" s="595"/>
      <c r="H18" s="595"/>
      <c r="I18" s="595"/>
      <c r="J18" s="595"/>
      <c r="K18" s="595"/>
      <c r="L18" s="595"/>
      <c r="M18" s="595"/>
      <c r="N18" s="595"/>
      <c r="O18" s="595"/>
      <c r="P18" s="648"/>
      <c r="Q18" s="649"/>
      <c r="R18" s="649"/>
      <c r="S18" s="649"/>
      <c r="T18" s="650"/>
      <c r="U18" s="67" t="s">
        <v>60</v>
      </c>
      <c r="V18" s="67" t="s">
        <v>61</v>
      </c>
      <c r="W18" s="595"/>
      <c r="X18" s="595"/>
      <c r="Y18" s="871"/>
      <c r="Z18" s="756"/>
      <c r="AA18" s="766"/>
      <c r="AB18" s="766"/>
      <c r="AC18" s="766"/>
      <c r="AD18" s="832"/>
      <c r="AE18" s="833"/>
      <c r="AF18" s="834"/>
      <c r="AG18" s="66"/>
      <c r="BD18" s="65"/>
    </row>
    <row r="19" spans="1:68" ht="27.75" hidden="1" customHeight="1" x14ac:dyDescent="0.2">
      <c r="A19" s="699" t="s">
        <v>62</v>
      </c>
      <c r="B19" s="700"/>
      <c r="C19" s="700"/>
      <c r="D19" s="700"/>
      <c r="E19" s="700"/>
      <c r="F19" s="700"/>
      <c r="G19" s="700"/>
      <c r="H19" s="700"/>
      <c r="I19" s="700"/>
      <c r="J19" s="700"/>
      <c r="K19" s="700"/>
      <c r="L19" s="700"/>
      <c r="M19" s="700"/>
      <c r="N19" s="700"/>
      <c r="O19" s="700"/>
      <c r="P19" s="700"/>
      <c r="Q19" s="700"/>
      <c r="R19" s="700"/>
      <c r="S19" s="700"/>
      <c r="T19" s="700"/>
      <c r="U19" s="700"/>
      <c r="V19" s="700"/>
      <c r="W19" s="700"/>
      <c r="X19" s="700"/>
      <c r="Y19" s="700"/>
      <c r="Z19" s="700"/>
      <c r="AA19" s="48"/>
      <c r="AB19" s="48"/>
      <c r="AC19" s="48"/>
    </row>
    <row r="20" spans="1:68" ht="16.5" hidden="1" customHeight="1" x14ac:dyDescent="0.25">
      <c r="A20" s="579" t="s">
        <v>62</v>
      </c>
      <c r="B20" s="560"/>
      <c r="C20" s="560"/>
      <c r="D20" s="560"/>
      <c r="E20" s="560"/>
      <c r="F20" s="560"/>
      <c r="G20" s="560"/>
      <c r="H20" s="560"/>
      <c r="I20" s="560"/>
      <c r="J20" s="560"/>
      <c r="K20" s="560"/>
      <c r="L20" s="560"/>
      <c r="M20" s="560"/>
      <c r="N20" s="560"/>
      <c r="O20" s="560"/>
      <c r="P20" s="560"/>
      <c r="Q20" s="560"/>
      <c r="R20" s="560"/>
      <c r="S20" s="560"/>
      <c r="T20" s="560"/>
      <c r="U20" s="560"/>
      <c r="V20" s="560"/>
      <c r="W20" s="560"/>
      <c r="X20" s="560"/>
      <c r="Y20" s="560"/>
      <c r="Z20" s="560"/>
      <c r="AA20" s="542"/>
      <c r="AB20" s="542"/>
      <c r="AC20" s="542"/>
    </row>
    <row r="21" spans="1:68" ht="14.25" hidden="1" customHeight="1" x14ac:dyDescent="0.25">
      <c r="A21" s="564" t="s">
        <v>63</v>
      </c>
      <c r="B21" s="560"/>
      <c r="C21" s="560"/>
      <c r="D21" s="560"/>
      <c r="E21" s="560"/>
      <c r="F21" s="560"/>
      <c r="G21" s="560"/>
      <c r="H21" s="560"/>
      <c r="I21" s="560"/>
      <c r="J21" s="560"/>
      <c r="K21" s="560"/>
      <c r="L21" s="560"/>
      <c r="M21" s="560"/>
      <c r="N21" s="560"/>
      <c r="O21" s="560"/>
      <c r="P21" s="560"/>
      <c r="Q21" s="560"/>
      <c r="R21" s="560"/>
      <c r="S21" s="560"/>
      <c r="T21" s="560"/>
      <c r="U21" s="560"/>
      <c r="V21" s="560"/>
      <c r="W21" s="560"/>
      <c r="X21" s="560"/>
      <c r="Y21" s="560"/>
      <c r="Z21" s="560"/>
      <c r="AA21" s="543"/>
      <c r="AB21" s="543"/>
      <c r="AC21" s="54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9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68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9"/>
      <c r="B23" s="560"/>
      <c r="C23" s="560"/>
      <c r="D23" s="560"/>
      <c r="E23" s="560"/>
      <c r="F23" s="560"/>
      <c r="G23" s="560"/>
      <c r="H23" s="560"/>
      <c r="I23" s="560"/>
      <c r="J23" s="560"/>
      <c r="K23" s="560"/>
      <c r="L23" s="560"/>
      <c r="M23" s="560"/>
      <c r="N23" s="560"/>
      <c r="O23" s="561"/>
      <c r="P23" s="556" t="s">
        <v>70</v>
      </c>
      <c r="Q23" s="557"/>
      <c r="R23" s="557"/>
      <c r="S23" s="557"/>
      <c r="T23" s="557"/>
      <c r="U23" s="557"/>
      <c r="V23" s="558"/>
      <c r="W23" s="37" t="s">
        <v>71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hidden="1" x14ac:dyDescent="0.2">
      <c r="A24" s="560"/>
      <c r="B24" s="560"/>
      <c r="C24" s="560"/>
      <c r="D24" s="560"/>
      <c r="E24" s="560"/>
      <c r="F24" s="560"/>
      <c r="G24" s="560"/>
      <c r="H24" s="560"/>
      <c r="I24" s="560"/>
      <c r="J24" s="560"/>
      <c r="K24" s="560"/>
      <c r="L24" s="560"/>
      <c r="M24" s="560"/>
      <c r="N24" s="560"/>
      <c r="O24" s="561"/>
      <c r="P24" s="556" t="s">
        <v>70</v>
      </c>
      <c r="Q24" s="557"/>
      <c r="R24" s="557"/>
      <c r="S24" s="557"/>
      <c r="T24" s="557"/>
      <c r="U24" s="557"/>
      <c r="V24" s="558"/>
      <c r="W24" s="37" t="s">
        <v>68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hidden="1" customHeight="1" x14ac:dyDescent="0.25">
      <c r="A25" s="564" t="s">
        <v>72</v>
      </c>
      <c r="B25" s="560"/>
      <c r="C25" s="560"/>
      <c r="D25" s="560"/>
      <c r="E25" s="560"/>
      <c r="F25" s="560"/>
      <c r="G25" s="560"/>
      <c r="H25" s="560"/>
      <c r="I25" s="560"/>
      <c r="J25" s="560"/>
      <c r="K25" s="560"/>
      <c r="L25" s="560"/>
      <c r="M25" s="560"/>
      <c r="N25" s="560"/>
      <c r="O25" s="560"/>
      <c r="P25" s="560"/>
      <c r="Q25" s="560"/>
      <c r="R25" s="560"/>
      <c r="S25" s="560"/>
      <c r="T25" s="560"/>
      <c r="U25" s="560"/>
      <c r="V25" s="560"/>
      <c r="W25" s="560"/>
      <c r="X25" s="560"/>
      <c r="Y25" s="560"/>
      <c r="Z25" s="560"/>
      <c r="AA25" s="543"/>
      <c r="AB25" s="543"/>
      <c r="AC25" s="543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51">
        <v>4680115885912</v>
      </c>
      <c r="E26" s="552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68</v>
      </c>
      <c r="X26" s="547">
        <v>0</v>
      </c>
      <c r="Y26" s="54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51">
        <v>4607091388237</v>
      </c>
      <c r="E27" s="552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68</v>
      </c>
      <c r="X27" s="547">
        <v>0</v>
      </c>
      <c r="Y27" s="548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51">
        <v>4680115886230</v>
      </c>
      <c r="E28" s="552"/>
      <c r="F28" s="546">
        <v>0.3</v>
      </c>
      <c r="G28" s="32">
        <v>6</v>
      </c>
      <c r="H28" s="546">
        <v>1.8</v>
      </c>
      <c r="I28" s="54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68</v>
      </c>
      <c r="X28" s="547">
        <v>0</v>
      </c>
      <c r="Y28" s="54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51">
        <v>4680115886247</v>
      </c>
      <c r="E29" s="552"/>
      <c r="F29" s="546">
        <v>0.3</v>
      </c>
      <c r="G29" s="32">
        <v>6</v>
      </c>
      <c r="H29" s="546">
        <v>1.8</v>
      </c>
      <c r="I29" s="54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68</v>
      </c>
      <c r="X29" s="547">
        <v>0</v>
      </c>
      <c r="Y29" s="54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51">
        <v>4680115885905</v>
      </c>
      <c r="E30" s="552"/>
      <c r="F30" s="546">
        <v>0.3</v>
      </c>
      <c r="G30" s="32">
        <v>6</v>
      </c>
      <c r="H30" s="546">
        <v>1.8</v>
      </c>
      <c r="I30" s="54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68</v>
      </c>
      <c r="X30" s="547">
        <v>0</v>
      </c>
      <c r="Y30" s="54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51">
        <v>4607091388244</v>
      </c>
      <c r="E31" s="552"/>
      <c r="F31" s="546">
        <v>0.42</v>
      </c>
      <c r="G31" s="32">
        <v>6</v>
      </c>
      <c r="H31" s="546">
        <v>2.52</v>
      </c>
      <c r="I31" s="546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68</v>
      </c>
      <c r="X31" s="547">
        <v>0</v>
      </c>
      <c r="Y31" s="54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59"/>
      <c r="B32" s="560"/>
      <c r="C32" s="560"/>
      <c r="D32" s="560"/>
      <c r="E32" s="560"/>
      <c r="F32" s="560"/>
      <c r="G32" s="560"/>
      <c r="H32" s="560"/>
      <c r="I32" s="560"/>
      <c r="J32" s="560"/>
      <c r="K32" s="560"/>
      <c r="L32" s="560"/>
      <c r="M32" s="560"/>
      <c r="N32" s="560"/>
      <c r="O32" s="561"/>
      <c r="P32" s="556" t="s">
        <v>70</v>
      </c>
      <c r="Q32" s="557"/>
      <c r="R32" s="557"/>
      <c r="S32" s="557"/>
      <c r="T32" s="557"/>
      <c r="U32" s="557"/>
      <c r="V32" s="558"/>
      <c r="W32" s="37" t="s">
        <v>71</v>
      </c>
      <c r="X32" s="549">
        <f>IFERROR(X26/H26,"0")+IFERROR(X27/H27,"0")+IFERROR(X28/H28,"0")+IFERROR(X29/H29,"0")+IFERROR(X30/H30,"0")+IFERROR(X31/H31,"0")</f>
        <v>0</v>
      </c>
      <c r="Y32" s="549">
        <f>IFERROR(Y26/H26,"0")+IFERROR(Y27/H27,"0")+IFERROR(Y28/H28,"0")+IFERROR(Y29/H29,"0")+IFERROR(Y30/H30,"0")+IFERROR(Y31/H31,"0")</f>
        <v>0</v>
      </c>
      <c r="Z32" s="549">
        <f>IFERROR(IF(Z26="",0,Z26),"0")+IFERROR(IF(Z27="",0,Z27),"0")+IFERROR(IF(Z28="",0,Z28),"0")+IFERROR(IF(Z29="",0,Z29),"0")+IFERROR(IF(Z30="",0,Z30),"0")+IFERROR(IF(Z31="",0,Z31),"0")</f>
        <v>0</v>
      </c>
      <c r="AA32" s="550"/>
      <c r="AB32" s="550"/>
      <c r="AC32" s="550"/>
    </row>
    <row r="33" spans="1:68" hidden="1" x14ac:dyDescent="0.2">
      <c r="A33" s="560"/>
      <c r="B33" s="560"/>
      <c r="C33" s="560"/>
      <c r="D33" s="560"/>
      <c r="E33" s="560"/>
      <c r="F33" s="560"/>
      <c r="G33" s="560"/>
      <c r="H33" s="560"/>
      <c r="I33" s="560"/>
      <c r="J33" s="560"/>
      <c r="K33" s="560"/>
      <c r="L33" s="560"/>
      <c r="M33" s="560"/>
      <c r="N33" s="560"/>
      <c r="O33" s="561"/>
      <c r="P33" s="556" t="s">
        <v>70</v>
      </c>
      <c r="Q33" s="557"/>
      <c r="R33" s="557"/>
      <c r="S33" s="557"/>
      <c r="T33" s="557"/>
      <c r="U33" s="557"/>
      <c r="V33" s="558"/>
      <c r="W33" s="37" t="s">
        <v>68</v>
      </c>
      <c r="X33" s="549">
        <f>IFERROR(SUM(X26:X31),"0")</f>
        <v>0</v>
      </c>
      <c r="Y33" s="549">
        <f>IFERROR(SUM(Y26:Y31),"0")</f>
        <v>0</v>
      </c>
      <c r="Z33" s="37"/>
      <c r="AA33" s="550"/>
      <c r="AB33" s="550"/>
      <c r="AC33" s="550"/>
    </row>
    <row r="34" spans="1:68" ht="14.25" hidden="1" customHeight="1" x14ac:dyDescent="0.25">
      <c r="A34" s="564" t="s">
        <v>94</v>
      </c>
      <c r="B34" s="560"/>
      <c r="C34" s="560"/>
      <c r="D34" s="560"/>
      <c r="E34" s="560"/>
      <c r="F34" s="560"/>
      <c r="G34" s="560"/>
      <c r="H34" s="560"/>
      <c r="I34" s="560"/>
      <c r="J34" s="560"/>
      <c r="K34" s="560"/>
      <c r="L34" s="560"/>
      <c r="M34" s="560"/>
      <c r="N34" s="560"/>
      <c r="O34" s="560"/>
      <c r="P34" s="560"/>
      <c r="Q34" s="560"/>
      <c r="R34" s="560"/>
      <c r="S34" s="560"/>
      <c r="T34" s="560"/>
      <c r="U34" s="560"/>
      <c r="V34" s="560"/>
      <c r="W34" s="560"/>
      <c r="X34" s="560"/>
      <c r="Y34" s="560"/>
      <c r="Z34" s="560"/>
      <c r="AA34" s="543"/>
      <c r="AB34" s="543"/>
      <c r="AC34" s="54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51">
        <v>4607091388503</v>
      </c>
      <c r="E35" s="552"/>
      <c r="F35" s="546">
        <v>0.05</v>
      </c>
      <c r="G35" s="32">
        <v>12</v>
      </c>
      <c r="H35" s="546">
        <v>0.6</v>
      </c>
      <c r="I35" s="546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68</v>
      </c>
      <c r="X35" s="547">
        <v>0</v>
      </c>
      <c r="Y35" s="54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59"/>
      <c r="B36" s="560"/>
      <c r="C36" s="560"/>
      <c r="D36" s="560"/>
      <c r="E36" s="560"/>
      <c r="F36" s="560"/>
      <c r="G36" s="560"/>
      <c r="H36" s="560"/>
      <c r="I36" s="560"/>
      <c r="J36" s="560"/>
      <c r="K36" s="560"/>
      <c r="L36" s="560"/>
      <c r="M36" s="560"/>
      <c r="N36" s="560"/>
      <c r="O36" s="561"/>
      <c r="P36" s="556" t="s">
        <v>70</v>
      </c>
      <c r="Q36" s="557"/>
      <c r="R36" s="557"/>
      <c r="S36" s="557"/>
      <c r="T36" s="557"/>
      <c r="U36" s="557"/>
      <c r="V36" s="558"/>
      <c r="W36" s="37" t="s">
        <v>71</v>
      </c>
      <c r="X36" s="549">
        <f>IFERROR(X35/H35,"0")</f>
        <v>0</v>
      </c>
      <c r="Y36" s="549">
        <f>IFERROR(Y35/H35,"0")</f>
        <v>0</v>
      </c>
      <c r="Z36" s="549">
        <f>IFERROR(IF(Z35="",0,Z35),"0")</f>
        <v>0</v>
      </c>
      <c r="AA36" s="550"/>
      <c r="AB36" s="550"/>
      <c r="AC36" s="550"/>
    </row>
    <row r="37" spans="1:68" hidden="1" x14ac:dyDescent="0.2">
      <c r="A37" s="560"/>
      <c r="B37" s="560"/>
      <c r="C37" s="560"/>
      <c r="D37" s="560"/>
      <c r="E37" s="560"/>
      <c r="F37" s="560"/>
      <c r="G37" s="560"/>
      <c r="H37" s="560"/>
      <c r="I37" s="560"/>
      <c r="J37" s="560"/>
      <c r="K37" s="560"/>
      <c r="L37" s="560"/>
      <c r="M37" s="560"/>
      <c r="N37" s="560"/>
      <c r="O37" s="561"/>
      <c r="P37" s="556" t="s">
        <v>70</v>
      </c>
      <c r="Q37" s="557"/>
      <c r="R37" s="557"/>
      <c r="S37" s="557"/>
      <c r="T37" s="557"/>
      <c r="U37" s="557"/>
      <c r="V37" s="558"/>
      <c r="W37" s="37" t="s">
        <v>68</v>
      </c>
      <c r="X37" s="549">
        <f>IFERROR(SUM(X35:X35),"0")</f>
        <v>0</v>
      </c>
      <c r="Y37" s="549">
        <f>IFERROR(SUM(Y35:Y35),"0")</f>
        <v>0</v>
      </c>
      <c r="Z37" s="37"/>
      <c r="AA37" s="550"/>
      <c r="AB37" s="550"/>
      <c r="AC37" s="550"/>
    </row>
    <row r="38" spans="1:68" ht="27.75" hidden="1" customHeight="1" x14ac:dyDescent="0.2">
      <c r="A38" s="699" t="s">
        <v>100</v>
      </c>
      <c r="B38" s="700"/>
      <c r="C38" s="700"/>
      <c r="D38" s="700"/>
      <c r="E38" s="700"/>
      <c r="F38" s="700"/>
      <c r="G38" s="700"/>
      <c r="H38" s="700"/>
      <c r="I38" s="700"/>
      <c r="J38" s="700"/>
      <c r="K38" s="700"/>
      <c r="L38" s="700"/>
      <c r="M38" s="700"/>
      <c r="N38" s="700"/>
      <c r="O38" s="700"/>
      <c r="P38" s="700"/>
      <c r="Q38" s="700"/>
      <c r="R38" s="700"/>
      <c r="S38" s="700"/>
      <c r="T38" s="700"/>
      <c r="U38" s="700"/>
      <c r="V38" s="700"/>
      <c r="W38" s="700"/>
      <c r="X38" s="700"/>
      <c r="Y38" s="700"/>
      <c r="Z38" s="700"/>
      <c r="AA38" s="48"/>
      <c r="AB38" s="48"/>
      <c r="AC38" s="48"/>
    </row>
    <row r="39" spans="1:68" ht="16.5" hidden="1" customHeight="1" x14ac:dyDescent="0.25">
      <c r="A39" s="579" t="s">
        <v>101</v>
      </c>
      <c r="B39" s="560"/>
      <c r="C39" s="560"/>
      <c r="D39" s="560"/>
      <c r="E39" s="560"/>
      <c r="F39" s="560"/>
      <c r="G39" s="560"/>
      <c r="H39" s="560"/>
      <c r="I39" s="560"/>
      <c r="J39" s="560"/>
      <c r="K39" s="560"/>
      <c r="L39" s="560"/>
      <c r="M39" s="560"/>
      <c r="N39" s="560"/>
      <c r="O39" s="560"/>
      <c r="P39" s="560"/>
      <c r="Q39" s="560"/>
      <c r="R39" s="560"/>
      <c r="S39" s="560"/>
      <c r="T39" s="560"/>
      <c r="U39" s="560"/>
      <c r="V39" s="560"/>
      <c r="W39" s="560"/>
      <c r="X39" s="560"/>
      <c r="Y39" s="560"/>
      <c r="Z39" s="560"/>
      <c r="AA39" s="542"/>
      <c r="AB39" s="542"/>
      <c r="AC39" s="542"/>
    </row>
    <row r="40" spans="1:68" ht="14.25" hidden="1" customHeight="1" x14ac:dyDescent="0.25">
      <c r="A40" s="564" t="s">
        <v>102</v>
      </c>
      <c r="B40" s="560"/>
      <c r="C40" s="560"/>
      <c r="D40" s="560"/>
      <c r="E40" s="560"/>
      <c r="F40" s="560"/>
      <c r="G40" s="560"/>
      <c r="H40" s="560"/>
      <c r="I40" s="560"/>
      <c r="J40" s="560"/>
      <c r="K40" s="560"/>
      <c r="L40" s="560"/>
      <c r="M40" s="560"/>
      <c r="N40" s="560"/>
      <c r="O40" s="560"/>
      <c r="P40" s="560"/>
      <c r="Q40" s="560"/>
      <c r="R40" s="560"/>
      <c r="S40" s="560"/>
      <c r="T40" s="560"/>
      <c r="U40" s="560"/>
      <c r="V40" s="560"/>
      <c r="W40" s="560"/>
      <c r="X40" s="560"/>
      <c r="Y40" s="560"/>
      <c r="Z40" s="560"/>
      <c r="AA40" s="543"/>
      <c r="AB40" s="543"/>
      <c r="AC40" s="54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1">
        <v>4607091385670</v>
      </c>
      <c r="E41" s="552"/>
      <c r="F41" s="546">
        <v>1.35</v>
      </c>
      <c r="G41" s="32">
        <v>8</v>
      </c>
      <c r="H41" s="546">
        <v>10.8</v>
      </c>
      <c r="I41" s="54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79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68</v>
      </c>
      <c r="X41" s="547">
        <v>59</v>
      </c>
      <c r="Y41" s="548">
        <f>IFERROR(IF(X41="",0,CEILING((X41/$H41),1)*$H41),"")</f>
        <v>64.800000000000011</v>
      </c>
      <c r="Z41" s="36">
        <f>IFERROR(IF(Y41=0,"",ROUNDUP(Y41/H41,0)*0.01898),"")</f>
        <v>0.11388000000000001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61.376388888888883</v>
      </c>
      <c r="BN41" s="64">
        <f>IFERROR(Y41*I41/H41,"0")</f>
        <v>67.410000000000011</v>
      </c>
      <c r="BO41" s="64">
        <f>IFERROR(1/J41*(X41/H41),"0")</f>
        <v>8.5358796296296294E-2</v>
      </c>
      <c r="BP41" s="64">
        <f>IFERROR(1/J41*(Y41/H41),"0")</f>
        <v>9.3750000000000014E-2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51">
        <v>4607091385687</v>
      </c>
      <c r="E42" s="552"/>
      <c r="F42" s="546">
        <v>0.4</v>
      </c>
      <c r="G42" s="32">
        <v>10</v>
      </c>
      <c r="H42" s="546">
        <v>4</v>
      </c>
      <c r="I42" s="546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4"/>
      <c r="R42" s="554"/>
      <c r="S42" s="554"/>
      <c r="T42" s="555"/>
      <c r="U42" s="34"/>
      <c r="V42" s="34"/>
      <c r="W42" s="35" t="s">
        <v>68</v>
      </c>
      <c r="X42" s="547">
        <v>0</v>
      </c>
      <c r="Y42" s="54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51">
        <v>4680115882539</v>
      </c>
      <c r="E43" s="552"/>
      <c r="F43" s="546">
        <v>0.37</v>
      </c>
      <c r="G43" s="32">
        <v>10</v>
      </c>
      <c r="H43" s="546">
        <v>3.7</v>
      </c>
      <c r="I43" s="546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69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4"/>
      <c r="R43" s="554"/>
      <c r="S43" s="554"/>
      <c r="T43" s="555"/>
      <c r="U43" s="34"/>
      <c r="V43" s="34"/>
      <c r="W43" s="35" t="s">
        <v>68</v>
      </c>
      <c r="X43" s="547">
        <v>0</v>
      </c>
      <c r="Y43" s="54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9"/>
      <c r="B44" s="560"/>
      <c r="C44" s="560"/>
      <c r="D44" s="560"/>
      <c r="E44" s="560"/>
      <c r="F44" s="560"/>
      <c r="G44" s="560"/>
      <c r="H44" s="560"/>
      <c r="I44" s="560"/>
      <c r="J44" s="560"/>
      <c r="K44" s="560"/>
      <c r="L44" s="560"/>
      <c r="M44" s="560"/>
      <c r="N44" s="560"/>
      <c r="O44" s="561"/>
      <c r="P44" s="556" t="s">
        <v>70</v>
      </c>
      <c r="Q44" s="557"/>
      <c r="R44" s="557"/>
      <c r="S44" s="557"/>
      <c r="T44" s="557"/>
      <c r="U44" s="557"/>
      <c r="V44" s="558"/>
      <c r="W44" s="37" t="s">
        <v>71</v>
      </c>
      <c r="X44" s="549">
        <f>IFERROR(X41/H41,"0")+IFERROR(X42/H42,"0")+IFERROR(X43/H43,"0")</f>
        <v>5.4629629629629628</v>
      </c>
      <c r="Y44" s="549">
        <f>IFERROR(Y41/H41,"0")+IFERROR(Y42/H42,"0")+IFERROR(Y43/H43,"0")</f>
        <v>6.0000000000000009</v>
      </c>
      <c r="Z44" s="549">
        <f>IFERROR(IF(Z41="",0,Z41),"0")+IFERROR(IF(Z42="",0,Z42),"0")+IFERROR(IF(Z43="",0,Z43),"0")</f>
        <v>0.11388000000000001</v>
      </c>
      <c r="AA44" s="550"/>
      <c r="AB44" s="550"/>
      <c r="AC44" s="550"/>
    </row>
    <row r="45" spans="1:68" x14ac:dyDescent="0.2">
      <c r="A45" s="560"/>
      <c r="B45" s="560"/>
      <c r="C45" s="560"/>
      <c r="D45" s="560"/>
      <c r="E45" s="560"/>
      <c r="F45" s="560"/>
      <c r="G45" s="560"/>
      <c r="H45" s="560"/>
      <c r="I45" s="560"/>
      <c r="J45" s="560"/>
      <c r="K45" s="560"/>
      <c r="L45" s="560"/>
      <c r="M45" s="560"/>
      <c r="N45" s="560"/>
      <c r="O45" s="561"/>
      <c r="P45" s="556" t="s">
        <v>70</v>
      </c>
      <c r="Q45" s="557"/>
      <c r="R45" s="557"/>
      <c r="S45" s="557"/>
      <c r="T45" s="557"/>
      <c r="U45" s="557"/>
      <c r="V45" s="558"/>
      <c r="W45" s="37" t="s">
        <v>68</v>
      </c>
      <c r="X45" s="549">
        <f>IFERROR(SUM(X41:X43),"0")</f>
        <v>59</v>
      </c>
      <c r="Y45" s="549">
        <f>IFERROR(SUM(Y41:Y43),"0")</f>
        <v>64.800000000000011</v>
      </c>
      <c r="Z45" s="37"/>
      <c r="AA45" s="550"/>
      <c r="AB45" s="550"/>
      <c r="AC45" s="550"/>
    </row>
    <row r="46" spans="1:68" ht="14.25" hidden="1" customHeight="1" x14ac:dyDescent="0.25">
      <c r="A46" s="564" t="s">
        <v>72</v>
      </c>
      <c r="B46" s="560"/>
      <c r="C46" s="560"/>
      <c r="D46" s="560"/>
      <c r="E46" s="560"/>
      <c r="F46" s="560"/>
      <c r="G46" s="560"/>
      <c r="H46" s="560"/>
      <c r="I46" s="560"/>
      <c r="J46" s="560"/>
      <c r="K46" s="560"/>
      <c r="L46" s="560"/>
      <c r="M46" s="560"/>
      <c r="N46" s="560"/>
      <c r="O46" s="560"/>
      <c r="P46" s="560"/>
      <c r="Q46" s="560"/>
      <c r="R46" s="560"/>
      <c r="S46" s="560"/>
      <c r="T46" s="560"/>
      <c r="U46" s="560"/>
      <c r="V46" s="560"/>
      <c r="W46" s="560"/>
      <c r="X46" s="560"/>
      <c r="Y46" s="560"/>
      <c r="Z46" s="560"/>
      <c r="AA46" s="543"/>
      <c r="AB46" s="543"/>
      <c r="AC46" s="543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51">
        <v>4680115884915</v>
      </c>
      <c r="E47" s="552"/>
      <c r="F47" s="546">
        <v>0.3</v>
      </c>
      <c r="G47" s="32">
        <v>6</v>
      </c>
      <c r="H47" s="546">
        <v>1.8</v>
      </c>
      <c r="I47" s="54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0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68</v>
      </c>
      <c r="X47" s="547">
        <v>0</v>
      </c>
      <c r="Y47" s="54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59"/>
      <c r="B48" s="560"/>
      <c r="C48" s="560"/>
      <c r="D48" s="560"/>
      <c r="E48" s="560"/>
      <c r="F48" s="560"/>
      <c r="G48" s="560"/>
      <c r="H48" s="560"/>
      <c r="I48" s="560"/>
      <c r="J48" s="560"/>
      <c r="K48" s="560"/>
      <c r="L48" s="560"/>
      <c r="M48" s="560"/>
      <c r="N48" s="560"/>
      <c r="O48" s="561"/>
      <c r="P48" s="556" t="s">
        <v>70</v>
      </c>
      <c r="Q48" s="557"/>
      <c r="R48" s="557"/>
      <c r="S48" s="557"/>
      <c r="T48" s="557"/>
      <c r="U48" s="557"/>
      <c r="V48" s="558"/>
      <c r="W48" s="37" t="s">
        <v>71</v>
      </c>
      <c r="X48" s="549">
        <f>IFERROR(X47/H47,"0")</f>
        <v>0</v>
      </c>
      <c r="Y48" s="549">
        <f>IFERROR(Y47/H47,"0")</f>
        <v>0</v>
      </c>
      <c r="Z48" s="549">
        <f>IFERROR(IF(Z47="",0,Z47),"0")</f>
        <v>0</v>
      </c>
      <c r="AA48" s="550"/>
      <c r="AB48" s="550"/>
      <c r="AC48" s="550"/>
    </row>
    <row r="49" spans="1:68" hidden="1" x14ac:dyDescent="0.2">
      <c r="A49" s="560"/>
      <c r="B49" s="560"/>
      <c r="C49" s="560"/>
      <c r="D49" s="560"/>
      <c r="E49" s="560"/>
      <c r="F49" s="560"/>
      <c r="G49" s="560"/>
      <c r="H49" s="560"/>
      <c r="I49" s="560"/>
      <c r="J49" s="560"/>
      <c r="K49" s="560"/>
      <c r="L49" s="560"/>
      <c r="M49" s="560"/>
      <c r="N49" s="560"/>
      <c r="O49" s="561"/>
      <c r="P49" s="556" t="s">
        <v>70</v>
      </c>
      <c r="Q49" s="557"/>
      <c r="R49" s="557"/>
      <c r="S49" s="557"/>
      <c r="T49" s="557"/>
      <c r="U49" s="557"/>
      <c r="V49" s="558"/>
      <c r="W49" s="37" t="s">
        <v>68</v>
      </c>
      <c r="X49" s="549">
        <f>IFERROR(SUM(X47:X47),"0")</f>
        <v>0</v>
      </c>
      <c r="Y49" s="549">
        <f>IFERROR(SUM(Y47:Y47),"0")</f>
        <v>0</v>
      </c>
      <c r="Z49" s="37"/>
      <c r="AA49" s="550"/>
      <c r="AB49" s="550"/>
      <c r="AC49" s="550"/>
    </row>
    <row r="50" spans="1:68" ht="16.5" hidden="1" customHeight="1" x14ac:dyDescent="0.25">
      <c r="A50" s="579" t="s">
        <v>116</v>
      </c>
      <c r="B50" s="560"/>
      <c r="C50" s="560"/>
      <c r="D50" s="560"/>
      <c r="E50" s="560"/>
      <c r="F50" s="560"/>
      <c r="G50" s="560"/>
      <c r="H50" s="560"/>
      <c r="I50" s="560"/>
      <c r="J50" s="560"/>
      <c r="K50" s="560"/>
      <c r="L50" s="560"/>
      <c r="M50" s="560"/>
      <c r="N50" s="560"/>
      <c r="O50" s="560"/>
      <c r="P50" s="560"/>
      <c r="Q50" s="560"/>
      <c r="R50" s="560"/>
      <c r="S50" s="560"/>
      <c r="T50" s="560"/>
      <c r="U50" s="560"/>
      <c r="V50" s="560"/>
      <c r="W50" s="560"/>
      <c r="X50" s="560"/>
      <c r="Y50" s="560"/>
      <c r="Z50" s="560"/>
      <c r="AA50" s="542"/>
      <c r="AB50" s="542"/>
      <c r="AC50" s="542"/>
    </row>
    <row r="51" spans="1:68" ht="14.25" hidden="1" customHeight="1" x14ac:dyDescent="0.25">
      <c r="A51" s="564" t="s">
        <v>102</v>
      </c>
      <c r="B51" s="560"/>
      <c r="C51" s="560"/>
      <c r="D51" s="560"/>
      <c r="E51" s="560"/>
      <c r="F51" s="560"/>
      <c r="G51" s="560"/>
      <c r="H51" s="560"/>
      <c r="I51" s="560"/>
      <c r="J51" s="560"/>
      <c r="K51" s="560"/>
      <c r="L51" s="560"/>
      <c r="M51" s="560"/>
      <c r="N51" s="560"/>
      <c r="O51" s="560"/>
      <c r="P51" s="560"/>
      <c r="Q51" s="560"/>
      <c r="R51" s="560"/>
      <c r="S51" s="560"/>
      <c r="T51" s="560"/>
      <c r="U51" s="560"/>
      <c r="V51" s="560"/>
      <c r="W51" s="560"/>
      <c r="X51" s="560"/>
      <c r="Y51" s="560"/>
      <c r="Z51" s="560"/>
      <c r="AA51" s="543"/>
      <c r="AB51" s="543"/>
      <c r="AC51" s="543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51">
        <v>4680115885882</v>
      </c>
      <c r="E52" s="552"/>
      <c r="F52" s="546">
        <v>1.4</v>
      </c>
      <c r="G52" s="32">
        <v>8</v>
      </c>
      <c r="H52" s="546">
        <v>11.2</v>
      </c>
      <c r="I52" s="546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5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68</v>
      </c>
      <c r="X52" s="547">
        <v>0</v>
      </c>
      <c r="Y52" s="54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51">
        <v>4680115881426</v>
      </c>
      <c r="E53" s="552"/>
      <c r="F53" s="546">
        <v>1.35</v>
      </c>
      <c r="G53" s="32">
        <v>8</v>
      </c>
      <c r="H53" s="546">
        <v>10.8</v>
      </c>
      <c r="I53" s="54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7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68</v>
      </c>
      <c r="X53" s="547">
        <v>0</v>
      </c>
      <c r="Y53" s="54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51">
        <v>4680115880283</v>
      </c>
      <c r="E54" s="552"/>
      <c r="F54" s="546">
        <v>0.6</v>
      </c>
      <c r="G54" s="32">
        <v>8</v>
      </c>
      <c r="H54" s="546">
        <v>4.8</v>
      </c>
      <c r="I54" s="54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68</v>
      </c>
      <c r="X54" s="547">
        <v>0</v>
      </c>
      <c r="Y54" s="54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51">
        <v>4680115881525</v>
      </c>
      <c r="E55" s="552"/>
      <c r="F55" s="546">
        <v>0.4</v>
      </c>
      <c r="G55" s="32">
        <v>10</v>
      </c>
      <c r="H55" s="546">
        <v>4</v>
      </c>
      <c r="I55" s="54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68</v>
      </c>
      <c r="X55" s="547">
        <v>26</v>
      </c>
      <c r="Y55" s="548">
        <f t="shared" si="6"/>
        <v>28</v>
      </c>
      <c r="Z55" s="36">
        <f>IFERROR(IF(Y55=0,"",ROUNDUP(Y55/H55,0)*0.00902),"")</f>
        <v>6.3140000000000002E-2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27.364999999999998</v>
      </c>
      <c r="BN55" s="64">
        <f t="shared" si="8"/>
        <v>29.47</v>
      </c>
      <c r="BO55" s="64">
        <f t="shared" si="9"/>
        <v>4.924242424242424E-2</v>
      </c>
      <c r="BP55" s="64">
        <f t="shared" si="10"/>
        <v>5.3030303030303032E-2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51">
        <v>4680115885899</v>
      </c>
      <c r="E56" s="552"/>
      <c r="F56" s="546">
        <v>0.35</v>
      </c>
      <c r="G56" s="32">
        <v>6</v>
      </c>
      <c r="H56" s="546">
        <v>2.1</v>
      </c>
      <c r="I56" s="546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1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68</v>
      </c>
      <c r="X56" s="547">
        <v>0</v>
      </c>
      <c r="Y56" s="54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51">
        <v>4680115881419</v>
      </c>
      <c r="E57" s="552"/>
      <c r="F57" s="546">
        <v>0.45</v>
      </c>
      <c r="G57" s="32">
        <v>10</v>
      </c>
      <c r="H57" s="546">
        <v>4.5</v>
      </c>
      <c r="I57" s="54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3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68</v>
      </c>
      <c r="X57" s="547">
        <v>0</v>
      </c>
      <c r="Y57" s="54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59"/>
      <c r="B58" s="560"/>
      <c r="C58" s="560"/>
      <c r="D58" s="560"/>
      <c r="E58" s="560"/>
      <c r="F58" s="560"/>
      <c r="G58" s="560"/>
      <c r="H58" s="560"/>
      <c r="I58" s="560"/>
      <c r="J58" s="560"/>
      <c r="K58" s="560"/>
      <c r="L58" s="560"/>
      <c r="M58" s="560"/>
      <c r="N58" s="560"/>
      <c r="O58" s="561"/>
      <c r="P58" s="556" t="s">
        <v>70</v>
      </c>
      <c r="Q58" s="557"/>
      <c r="R58" s="557"/>
      <c r="S58" s="557"/>
      <c r="T58" s="557"/>
      <c r="U58" s="557"/>
      <c r="V58" s="558"/>
      <c r="W58" s="37" t="s">
        <v>71</v>
      </c>
      <c r="X58" s="549">
        <f>IFERROR(X52/H52,"0")+IFERROR(X53/H53,"0")+IFERROR(X54/H54,"0")+IFERROR(X55/H55,"0")+IFERROR(X56/H56,"0")+IFERROR(X57/H57,"0")</f>
        <v>6.5</v>
      </c>
      <c r="Y58" s="549">
        <f>IFERROR(Y52/H52,"0")+IFERROR(Y53/H53,"0")+IFERROR(Y54/H54,"0")+IFERROR(Y55/H55,"0")+IFERROR(Y56/H56,"0")+IFERROR(Y57/H57,"0")</f>
        <v>7</v>
      </c>
      <c r="Z58" s="549">
        <f>IFERROR(IF(Z52="",0,Z52),"0")+IFERROR(IF(Z53="",0,Z53),"0")+IFERROR(IF(Z54="",0,Z54),"0")+IFERROR(IF(Z55="",0,Z55),"0")+IFERROR(IF(Z56="",0,Z56),"0")+IFERROR(IF(Z57="",0,Z57),"0")</f>
        <v>6.3140000000000002E-2</v>
      </c>
      <c r="AA58" s="550"/>
      <c r="AB58" s="550"/>
      <c r="AC58" s="550"/>
    </row>
    <row r="59" spans="1:68" x14ac:dyDescent="0.2">
      <c r="A59" s="560"/>
      <c r="B59" s="560"/>
      <c r="C59" s="560"/>
      <c r="D59" s="560"/>
      <c r="E59" s="560"/>
      <c r="F59" s="560"/>
      <c r="G59" s="560"/>
      <c r="H59" s="560"/>
      <c r="I59" s="560"/>
      <c r="J59" s="560"/>
      <c r="K59" s="560"/>
      <c r="L59" s="560"/>
      <c r="M59" s="560"/>
      <c r="N59" s="560"/>
      <c r="O59" s="561"/>
      <c r="P59" s="556" t="s">
        <v>70</v>
      </c>
      <c r="Q59" s="557"/>
      <c r="R59" s="557"/>
      <c r="S59" s="557"/>
      <c r="T59" s="557"/>
      <c r="U59" s="557"/>
      <c r="V59" s="558"/>
      <c r="W59" s="37" t="s">
        <v>68</v>
      </c>
      <c r="X59" s="549">
        <f>IFERROR(SUM(X52:X57),"0")</f>
        <v>26</v>
      </c>
      <c r="Y59" s="549">
        <f>IFERROR(SUM(Y52:Y57),"0")</f>
        <v>28</v>
      </c>
      <c r="Z59" s="37"/>
      <c r="AA59" s="550"/>
      <c r="AB59" s="550"/>
      <c r="AC59" s="550"/>
    </row>
    <row r="60" spans="1:68" ht="14.25" hidden="1" customHeight="1" x14ac:dyDescent="0.25">
      <c r="A60" s="564" t="s">
        <v>134</v>
      </c>
      <c r="B60" s="560"/>
      <c r="C60" s="560"/>
      <c r="D60" s="560"/>
      <c r="E60" s="560"/>
      <c r="F60" s="560"/>
      <c r="G60" s="560"/>
      <c r="H60" s="560"/>
      <c r="I60" s="560"/>
      <c r="J60" s="560"/>
      <c r="K60" s="560"/>
      <c r="L60" s="560"/>
      <c r="M60" s="560"/>
      <c r="N60" s="560"/>
      <c r="O60" s="560"/>
      <c r="P60" s="560"/>
      <c r="Q60" s="560"/>
      <c r="R60" s="560"/>
      <c r="S60" s="560"/>
      <c r="T60" s="560"/>
      <c r="U60" s="560"/>
      <c r="V60" s="560"/>
      <c r="W60" s="560"/>
      <c r="X60" s="560"/>
      <c r="Y60" s="560"/>
      <c r="Z60" s="560"/>
      <c r="AA60" s="543"/>
      <c r="AB60" s="543"/>
      <c r="AC60" s="54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1">
        <v>4680115881440</v>
      </c>
      <c r="E61" s="552"/>
      <c r="F61" s="546">
        <v>1.35</v>
      </c>
      <c r="G61" s="32">
        <v>8</v>
      </c>
      <c r="H61" s="546">
        <v>10.8</v>
      </c>
      <c r="I61" s="54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68</v>
      </c>
      <c r="X61" s="547">
        <v>11</v>
      </c>
      <c r="Y61" s="548">
        <f>IFERROR(IF(X61="",0,CEILING((X61/$H61),1)*$H61),"")</f>
        <v>21.6</v>
      </c>
      <c r="Z61" s="36">
        <f>IFERROR(IF(Y61=0,"",ROUNDUP(Y61/H61,0)*0.01898),"")</f>
        <v>3.7960000000000001E-2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11.443055555555555</v>
      </c>
      <c r="BN61" s="64">
        <f>IFERROR(Y61*I61/H61,"0")</f>
        <v>22.47</v>
      </c>
      <c r="BO61" s="64">
        <f>IFERROR(1/J61*(X61/H61),"0")</f>
        <v>1.591435185185185E-2</v>
      </c>
      <c r="BP61" s="64">
        <f>IFERROR(1/J61*(Y61/H61),"0")</f>
        <v>3.125E-2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51">
        <v>4680115885950</v>
      </c>
      <c r="E62" s="552"/>
      <c r="F62" s="546">
        <v>0.37</v>
      </c>
      <c r="G62" s="32">
        <v>6</v>
      </c>
      <c r="H62" s="546">
        <v>2.2200000000000002</v>
      </c>
      <c r="I62" s="546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4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4"/>
      <c r="R62" s="554"/>
      <c r="S62" s="554"/>
      <c r="T62" s="555"/>
      <c r="U62" s="34"/>
      <c r="V62" s="34"/>
      <c r="W62" s="35" t="s">
        <v>68</v>
      </c>
      <c r="X62" s="547">
        <v>0</v>
      </c>
      <c r="Y62" s="54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51">
        <v>4680115881433</v>
      </c>
      <c r="E63" s="552"/>
      <c r="F63" s="546">
        <v>0.45</v>
      </c>
      <c r="G63" s="32">
        <v>6</v>
      </c>
      <c r="H63" s="546">
        <v>2.7</v>
      </c>
      <c r="I63" s="546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4"/>
      <c r="R63" s="554"/>
      <c r="S63" s="554"/>
      <c r="T63" s="555"/>
      <c r="U63" s="34"/>
      <c r="V63" s="34"/>
      <c r="W63" s="35" t="s">
        <v>68</v>
      </c>
      <c r="X63" s="547">
        <v>0</v>
      </c>
      <c r="Y63" s="54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59"/>
      <c r="B64" s="560"/>
      <c r="C64" s="560"/>
      <c r="D64" s="560"/>
      <c r="E64" s="560"/>
      <c r="F64" s="560"/>
      <c r="G64" s="560"/>
      <c r="H64" s="560"/>
      <c r="I64" s="560"/>
      <c r="J64" s="560"/>
      <c r="K64" s="560"/>
      <c r="L64" s="560"/>
      <c r="M64" s="560"/>
      <c r="N64" s="560"/>
      <c r="O64" s="561"/>
      <c r="P64" s="556" t="s">
        <v>70</v>
      </c>
      <c r="Q64" s="557"/>
      <c r="R64" s="557"/>
      <c r="S64" s="557"/>
      <c r="T64" s="557"/>
      <c r="U64" s="557"/>
      <c r="V64" s="558"/>
      <c r="W64" s="37" t="s">
        <v>71</v>
      </c>
      <c r="X64" s="549">
        <f>IFERROR(X61/H61,"0")+IFERROR(X62/H62,"0")+IFERROR(X63/H63,"0")</f>
        <v>1.0185185185185184</v>
      </c>
      <c r="Y64" s="549">
        <f>IFERROR(Y61/H61,"0")+IFERROR(Y62/H62,"0")+IFERROR(Y63/H63,"0")</f>
        <v>2</v>
      </c>
      <c r="Z64" s="549">
        <f>IFERROR(IF(Z61="",0,Z61),"0")+IFERROR(IF(Z62="",0,Z62),"0")+IFERROR(IF(Z63="",0,Z63),"0")</f>
        <v>3.7960000000000001E-2</v>
      </c>
      <c r="AA64" s="550"/>
      <c r="AB64" s="550"/>
      <c r="AC64" s="550"/>
    </row>
    <row r="65" spans="1:68" x14ac:dyDescent="0.2">
      <c r="A65" s="560"/>
      <c r="B65" s="560"/>
      <c r="C65" s="560"/>
      <c r="D65" s="560"/>
      <c r="E65" s="560"/>
      <c r="F65" s="560"/>
      <c r="G65" s="560"/>
      <c r="H65" s="560"/>
      <c r="I65" s="560"/>
      <c r="J65" s="560"/>
      <c r="K65" s="560"/>
      <c r="L65" s="560"/>
      <c r="M65" s="560"/>
      <c r="N65" s="560"/>
      <c r="O65" s="561"/>
      <c r="P65" s="556" t="s">
        <v>70</v>
      </c>
      <c r="Q65" s="557"/>
      <c r="R65" s="557"/>
      <c r="S65" s="557"/>
      <c r="T65" s="557"/>
      <c r="U65" s="557"/>
      <c r="V65" s="558"/>
      <c r="W65" s="37" t="s">
        <v>68</v>
      </c>
      <c r="X65" s="549">
        <f>IFERROR(SUM(X61:X63),"0")</f>
        <v>11</v>
      </c>
      <c r="Y65" s="549">
        <f>IFERROR(SUM(Y61:Y63),"0")</f>
        <v>21.6</v>
      </c>
      <c r="Z65" s="37"/>
      <c r="AA65" s="550"/>
      <c r="AB65" s="550"/>
      <c r="AC65" s="550"/>
    </row>
    <row r="66" spans="1:68" ht="14.25" hidden="1" customHeight="1" x14ac:dyDescent="0.25">
      <c r="A66" s="564" t="s">
        <v>63</v>
      </c>
      <c r="B66" s="560"/>
      <c r="C66" s="560"/>
      <c r="D66" s="560"/>
      <c r="E66" s="560"/>
      <c r="F66" s="560"/>
      <c r="G66" s="560"/>
      <c r="H66" s="560"/>
      <c r="I66" s="560"/>
      <c r="J66" s="560"/>
      <c r="K66" s="560"/>
      <c r="L66" s="560"/>
      <c r="M66" s="560"/>
      <c r="N66" s="560"/>
      <c r="O66" s="560"/>
      <c r="P66" s="560"/>
      <c r="Q66" s="560"/>
      <c r="R66" s="560"/>
      <c r="S66" s="560"/>
      <c r="T66" s="560"/>
      <c r="U66" s="560"/>
      <c r="V66" s="560"/>
      <c r="W66" s="560"/>
      <c r="X66" s="560"/>
      <c r="Y66" s="560"/>
      <c r="Z66" s="560"/>
      <c r="AA66" s="543"/>
      <c r="AB66" s="543"/>
      <c r="AC66" s="543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51">
        <v>4680115885073</v>
      </c>
      <c r="E67" s="552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4"/>
      <c r="R67" s="554"/>
      <c r="S67" s="554"/>
      <c r="T67" s="555"/>
      <c r="U67" s="34"/>
      <c r="V67" s="34"/>
      <c r="W67" s="35" t="s">
        <v>68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51">
        <v>4680115885059</v>
      </c>
      <c r="E68" s="552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7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4"/>
      <c r="R68" s="554"/>
      <c r="S68" s="554"/>
      <c r="T68" s="555"/>
      <c r="U68" s="34"/>
      <c r="V68" s="34"/>
      <c r="W68" s="35" t="s">
        <v>68</v>
      </c>
      <c r="X68" s="547">
        <v>0</v>
      </c>
      <c r="Y68" s="54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51">
        <v>4680115885097</v>
      </c>
      <c r="E69" s="552"/>
      <c r="F69" s="546">
        <v>0.3</v>
      </c>
      <c r="G69" s="32">
        <v>6</v>
      </c>
      <c r="H69" s="546">
        <v>1.8</v>
      </c>
      <c r="I69" s="54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4"/>
      <c r="R69" s="554"/>
      <c r="S69" s="554"/>
      <c r="T69" s="555"/>
      <c r="U69" s="34"/>
      <c r="V69" s="34"/>
      <c r="W69" s="35" t="s">
        <v>68</v>
      </c>
      <c r="X69" s="547">
        <v>0</v>
      </c>
      <c r="Y69" s="54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59"/>
      <c r="B70" s="560"/>
      <c r="C70" s="560"/>
      <c r="D70" s="560"/>
      <c r="E70" s="560"/>
      <c r="F70" s="560"/>
      <c r="G70" s="560"/>
      <c r="H70" s="560"/>
      <c r="I70" s="560"/>
      <c r="J70" s="560"/>
      <c r="K70" s="560"/>
      <c r="L70" s="560"/>
      <c r="M70" s="560"/>
      <c r="N70" s="560"/>
      <c r="O70" s="561"/>
      <c r="P70" s="556" t="s">
        <v>70</v>
      </c>
      <c r="Q70" s="557"/>
      <c r="R70" s="557"/>
      <c r="S70" s="557"/>
      <c r="T70" s="557"/>
      <c r="U70" s="557"/>
      <c r="V70" s="558"/>
      <c r="W70" s="37" t="s">
        <v>71</v>
      </c>
      <c r="X70" s="549">
        <f>IFERROR(X67/H67,"0")+IFERROR(X68/H68,"0")+IFERROR(X69/H69,"0")</f>
        <v>0</v>
      </c>
      <c r="Y70" s="549">
        <f>IFERROR(Y67/H67,"0")+IFERROR(Y68/H68,"0")+IFERROR(Y69/H69,"0")</f>
        <v>0</v>
      </c>
      <c r="Z70" s="549">
        <f>IFERROR(IF(Z67="",0,Z67),"0")+IFERROR(IF(Z68="",0,Z68),"0")+IFERROR(IF(Z69="",0,Z69),"0")</f>
        <v>0</v>
      </c>
      <c r="AA70" s="550"/>
      <c r="AB70" s="550"/>
      <c r="AC70" s="550"/>
    </row>
    <row r="71" spans="1:68" hidden="1" x14ac:dyDescent="0.2">
      <c r="A71" s="560"/>
      <c r="B71" s="560"/>
      <c r="C71" s="560"/>
      <c r="D71" s="560"/>
      <c r="E71" s="560"/>
      <c r="F71" s="560"/>
      <c r="G71" s="560"/>
      <c r="H71" s="560"/>
      <c r="I71" s="560"/>
      <c r="J71" s="560"/>
      <c r="K71" s="560"/>
      <c r="L71" s="560"/>
      <c r="M71" s="560"/>
      <c r="N71" s="560"/>
      <c r="O71" s="561"/>
      <c r="P71" s="556" t="s">
        <v>70</v>
      </c>
      <c r="Q71" s="557"/>
      <c r="R71" s="557"/>
      <c r="S71" s="557"/>
      <c r="T71" s="557"/>
      <c r="U71" s="557"/>
      <c r="V71" s="558"/>
      <c r="W71" s="37" t="s">
        <v>68</v>
      </c>
      <c r="X71" s="549">
        <f>IFERROR(SUM(X67:X69),"0")</f>
        <v>0</v>
      </c>
      <c r="Y71" s="549">
        <f>IFERROR(SUM(Y67:Y69),"0")</f>
        <v>0</v>
      </c>
      <c r="Z71" s="37"/>
      <c r="AA71" s="550"/>
      <c r="AB71" s="550"/>
      <c r="AC71" s="550"/>
    </row>
    <row r="72" spans="1:68" ht="14.25" hidden="1" customHeight="1" x14ac:dyDescent="0.25">
      <c r="A72" s="564" t="s">
        <v>72</v>
      </c>
      <c r="B72" s="560"/>
      <c r="C72" s="560"/>
      <c r="D72" s="560"/>
      <c r="E72" s="560"/>
      <c r="F72" s="560"/>
      <c r="G72" s="560"/>
      <c r="H72" s="560"/>
      <c r="I72" s="560"/>
      <c r="J72" s="560"/>
      <c r="K72" s="560"/>
      <c r="L72" s="560"/>
      <c r="M72" s="560"/>
      <c r="N72" s="560"/>
      <c r="O72" s="560"/>
      <c r="P72" s="560"/>
      <c r="Q72" s="560"/>
      <c r="R72" s="560"/>
      <c r="S72" s="560"/>
      <c r="T72" s="560"/>
      <c r="U72" s="560"/>
      <c r="V72" s="560"/>
      <c r="W72" s="560"/>
      <c r="X72" s="560"/>
      <c r="Y72" s="560"/>
      <c r="Z72" s="560"/>
      <c r="AA72" s="543"/>
      <c r="AB72" s="543"/>
      <c r="AC72" s="543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51">
        <v>4680115881891</v>
      </c>
      <c r="E73" s="552"/>
      <c r="F73" s="546">
        <v>1.4</v>
      </c>
      <c r="G73" s="32">
        <v>6</v>
      </c>
      <c r="H73" s="546">
        <v>8.4</v>
      </c>
      <c r="I73" s="546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6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4"/>
      <c r="R73" s="554"/>
      <c r="S73" s="554"/>
      <c r="T73" s="555"/>
      <c r="U73" s="34"/>
      <c r="V73" s="34"/>
      <c r="W73" s="35" t="s">
        <v>68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51">
        <v>4680115885769</v>
      </c>
      <c r="E74" s="552"/>
      <c r="F74" s="546">
        <v>1.4</v>
      </c>
      <c r="G74" s="32">
        <v>6</v>
      </c>
      <c r="H74" s="546">
        <v>8.4</v>
      </c>
      <c r="I74" s="546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69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4"/>
      <c r="R74" s="554"/>
      <c r="S74" s="554"/>
      <c r="T74" s="555"/>
      <c r="U74" s="34"/>
      <c r="V74" s="34"/>
      <c r="W74" s="35" t="s">
        <v>68</v>
      </c>
      <c r="X74" s="547">
        <v>0</v>
      </c>
      <c r="Y74" s="548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51">
        <v>4680115884311</v>
      </c>
      <c r="E75" s="552"/>
      <c r="F75" s="546">
        <v>0.3</v>
      </c>
      <c r="G75" s="32">
        <v>6</v>
      </c>
      <c r="H75" s="546">
        <v>1.8</v>
      </c>
      <c r="I75" s="546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4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4"/>
      <c r="R75" s="554"/>
      <c r="S75" s="554"/>
      <c r="T75" s="555"/>
      <c r="U75" s="34"/>
      <c r="V75" s="34"/>
      <c r="W75" s="35" t="s">
        <v>68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51">
        <v>4680115885929</v>
      </c>
      <c r="E76" s="552"/>
      <c r="F76" s="546">
        <v>0.42</v>
      </c>
      <c r="G76" s="32">
        <v>6</v>
      </c>
      <c r="H76" s="546">
        <v>2.52</v>
      </c>
      <c r="I76" s="546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0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4"/>
      <c r="R76" s="554"/>
      <c r="S76" s="554"/>
      <c r="T76" s="555"/>
      <c r="U76" s="34"/>
      <c r="V76" s="34"/>
      <c r="W76" s="35" t="s">
        <v>68</v>
      </c>
      <c r="X76" s="547">
        <v>0</v>
      </c>
      <c r="Y76" s="54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51">
        <v>4680115884403</v>
      </c>
      <c r="E77" s="552"/>
      <c r="F77" s="546">
        <v>0.3</v>
      </c>
      <c r="G77" s="32">
        <v>6</v>
      </c>
      <c r="H77" s="546">
        <v>1.8</v>
      </c>
      <c r="I77" s="546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5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4"/>
      <c r="R77" s="554"/>
      <c r="S77" s="554"/>
      <c r="T77" s="555"/>
      <c r="U77" s="34"/>
      <c r="V77" s="34"/>
      <c r="W77" s="35" t="s">
        <v>68</v>
      </c>
      <c r="X77" s="547">
        <v>0</v>
      </c>
      <c r="Y77" s="54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59"/>
      <c r="B78" s="560"/>
      <c r="C78" s="560"/>
      <c r="D78" s="560"/>
      <c r="E78" s="560"/>
      <c r="F78" s="560"/>
      <c r="G78" s="560"/>
      <c r="H78" s="560"/>
      <c r="I78" s="560"/>
      <c r="J78" s="560"/>
      <c r="K78" s="560"/>
      <c r="L78" s="560"/>
      <c r="M78" s="560"/>
      <c r="N78" s="560"/>
      <c r="O78" s="561"/>
      <c r="P78" s="556" t="s">
        <v>70</v>
      </c>
      <c r="Q78" s="557"/>
      <c r="R78" s="557"/>
      <c r="S78" s="557"/>
      <c r="T78" s="557"/>
      <c r="U78" s="557"/>
      <c r="V78" s="558"/>
      <c r="W78" s="37" t="s">
        <v>71</v>
      </c>
      <c r="X78" s="549">
        <f>IFERROR(X73/H73,"0")+IFERROR(X74/H74,"0")+IFERROR(X75/H75,"0")+IFERROR(X76/H76,"0")+IFERROR(X77/H77,"0")</f>
        <v>0</v>
      </c>
      <c r="Y78" s="549">
        <f>IFERROR(Y73/H73,"0")+IFERROR(Y74/H74,"0")+IFERROR(Y75/H75,"0")+IFERROR(Y76/H76,"0")+IFERROR(Y77/H77,"0")</f>
        <v>0</v>
      </c>
      <c r="Z78" s="549">
        <f>IFERROR(IF(Z73="",0,Z73),"0")+IFERROR(IF(Z74="",0,Z74),"0")+IFERROR(IF(Z75="",0,Z75),"0")+IFERROR(IF(Z76="",0,Z76),"0")+IFERROR(IF(Z77="",0,Z77),"0")</f>
        <v>0</v>
      </c>
      <c r="AA78" s="550"/>
      <c r="AB78" s="550"/>
      <c r="AC78" s="550"/>
    </row>
    <row r="79" spans="1:68" hidden="1" x14ac:dyDescent="0.2">
      <c r="A79" s="560"/>
      <c r="B79" s="560"/>
      <c r="C79" s="560"/>
      <c r="D79" s="560"/>
      <c r="E79" s="560"/>
      <c r="F79" s="560"/>
      <c r="G79" s="560"/>
      <c r="H79" s="560"/>
      <c r="I79" s="560"/>
      <c r="J79" s="560"/>
      <c r="K79" s="560"/>
      <c r="L79" s="560"/>
      <c r="M79" s="560"/>
      <c r="N79" s="560"/>
      <c r="O79" s="561"/>
      <c r="P79" s="556" t="s">
        <v>70</v>
      </c>
      <c r="Q79" s="557"/>
      <c r="R79" s="557"/>
      <c r="S79" s="557"/>
      <c r="T79" s="557"/>
      <c r="U79" s="557"/>
      <c r="V79" s="558"/>
      <c r="W79" s="37" t="s">
        <v>68</v>
      </c>
      <c r="X79" s="549">
        <f>IFERROR(SUM(X73:X77),"0")</f>
        <v>0</v>
      </c>
      <c r="Y79" s="549">
        <f>IFERROR(SUM(Y73:Y77),"0")</f>
        <v>0</v>
      </c>
      <c r="Z79" s="37"/>
      <c r="AA79" s="550"/>
      <c r="AB79" s="550"/>
      <c r="AC79" s="550"/>
    </row>
    <row r="80" spans="1:68" ht="14.25" hidden="1" customHeight="1" x14ac:dyDescent="0.25">
      <c r="A80" s="564" t="s">
        <v>164</v>
      </c>
      <c r="B80" s="560"/>
      <c r="C80" s="560"/>
      <c r="D80" s="560"/>
      <c r="E80" s="560"/>
      <c r="F80" s="560"/>
      <c r="G80" s="560"/>
      <c r="H80" s="560"/>
      <c r="I80" s="560"/>
      <c r="J80" s="560"/>
      <c r="K80" s="560"/>
      <c r="L80" s="560"/>
      <c r="M80" s="560"/>
      <c r="N80" s="560"/>
      <c r="O80" s="560"/>
      <c r="P80" s="560"/>
      <c r="Q80" s="560"/>
      <c r="R80" s="560"/>
      <c r="S80" s="560"/>
      <c r="T80" s="560"/>
      <c r="U80" s="560"/>
      <c r="V80" s="560"/>
      <c r="W80" s="560"/>
      <c r="X80" s="560"/>
      <c r="Y80" s="560"/>
      <c r="Z80" s="560"/>
      <c r="AA80" s="543"/>
      <c r="AB80" s="543"/>
      <c r="AC80" s="543"/>
    </row>
    <row r="81" spans="1:68" ht="27" hidden="1" customHeight="1" x14ac:dyDescent="0.25">
      <c r="A81" s="54" t="s">
        <v>165</v>
      </c>
      <c r="B81" s="54" t="s">
        <v>166</v>
      </c>
      <c r="C81" s="31">
        <v>4301060455</v>
      </c>
      <c r="D81" s="551">
        <v>4680115881532</v>
      </c>
      <c r="E81" s="552"/>
      <c r="F81" s="546">
        <v>1.3</v>
      </c>
      <c r="G81" s="32">
        <v>6</v>
      </c>
      <c r="H81" s="546">
        <v>7.8</v>
      </c>
      <c r="I81" s="546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61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4"/>
      <c r="R81" s="554"/>
      <c r="S81" s="554"/>
      <c r="T81" s="555"/>
      <c r="U81" s="34"/>
      <c r="V81" s="34"/>
      <c r="W81" s="35" t="s">
        <v>68</v>
      </c>
      <c r="X81" s="547">
        <v>0</v>
      </c>
      <c r="Y81" s="548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51">
        <v>4680115881464</v>
      </c>
      <c r="E82" s="552"/>
      <c r="F82" s="546">
        <v>0.4</v>
      </c>
      <c r="G82" s="32">
        <v>6</v>
      </c>
      <c r="H82" s="546">
        <v>2.4</v>
      </c>
      <c r="I82" s="546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3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4"/>
      <c r="R82" s="554"/>
      <c r="S82" s="554"/>
      <c r="T82" s="555"/>
      <c r="U82" s="34"/>
      <c r="V82" s="34"/>
      <c r="W82" s="35" t="s">
        <v>68</v>
      </c>
      <c r="X82" s="547">
        <v>0</v>
      </c>
      <c r="Y82" s="54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59"/>
      <c r="B83" s="560"/>
      <c r="C83" s="560"/>
      <c r="D83" s="560"/>
      <c r="E83" s="560"/>
      <c r="F83" s="560"/>
      <c r="G83" s="560"/>
      <c r="H83" s="560"/>
      <c r="I83" s="560"/>
      <c r="J83" s="560"/>
      <c r="K83" s="560"/>
      <c r="L83" s="560"/>
      <c r="M83" s="560"/>
      <c r="N83" s="560"/>
      <c r="O83" s="561"/>
      <c r="P83" s="556" t="s">
        <v>70</v>
      </c>
      <c r="Q83" s="557"/>
      <c r="R83" s="557"/>
      <c r="S83" s="557"/>
      <c r="T83" s="557"/>
      <c r="U83" s="557"/>
      <c r="V83" s="558"/>
      <c r="W83" s="37" t="s">
        <v>71</v>
      </c>
      <c r="X83" s="549">
        <f>IFERROR(X81/H81,"0")+IFERROR(X82/H82,"0")</f>
        <v>0</v>
      </c>
      <c r="Y83" s="549">
        <f>IFERROR(Y81/H81,"0")+IFERROR(Y82/H82,"0")</f>
        <v>0</v>
      </c>
      <c r="Z83" s="549">
        <f>IFERROR(IF(Z81="",0,Z81),"0")+IFERROR(IF(Z82="",0,Z82),"0")</f>
        <v>0</v>
      </c>
      <c r="AA83" s="550"/>
      <c r="AB83" s="550"/>
      <c r="AC83" s="550"/>
    </row>
    <row r="84" spans="1:68" hidden="1" x14ac:dyDescent="0.2">
      <c r="A84" s="560"/>
      <c r="B84" s="560"/>
      <c r="C84" s="560"/>
      <c r="D84" s="560"/>
      <c r="E84" s="560"/>
      <c r="F84" s="560"/>
      <c r="G84" s="560"/>
      <c r="H84" s="560"/>
      <c r="I84" s="560"/>
      <c r="J84" s="560"/>
      <c r="K84" s="560"/>
      <c r="L84" s="560"/>
      <c r="M84" s="560"/>
      <c r="N84" s="560"/>
      <c r="O84" s="561"/>
      <c r="P84" s="556" t="s">
        <v>70</v>
      </c>
      <c r="Q84" s="557"/>
      <c r="R84" s="557"/>
      <c r="S84" s="557"/>
      <c r="T84" s="557"/>
      <c r="U84" s="557"/>
      <c r="V84" s="558"/>
      <c r="W84" s="37" t="s">
        <v>68</v>
      </c>
      <c r="X84" s="549">
        <f>IFERROR(SUM(X81:X82),"0")</f>
        <v>0</v>
      </c>
      <c r="Y84" s="549">
        <f>IFERROR(SUM(Y81:Y82),"0")</f>
        <v>0</v>
      </c>
      <c r="Z84" s="37"/>
      <c r="AA84" s="550"/>
      <c r="AB84" s="550"/>
      <c r="AC84" s="550"/>
    </row>
    <row r="85" spans="1:68" ht="16.5" hidden="1" customHeight="1" x14ac:dyDescent="0.25">
      <c r="A85" s="579" t="s">
        <v>171</v>
      </c>
      <c r="B85" s="560"/>
      <c r="C85" s="560"/>
      <c r="D85" s="560"/>
      <c r="E85" s="560"/>
      <c r="F85" s="560"/>
      <c r="G85" s="560"/>
      <c r="H85" s="560"/>
      <c r="I85" s="560"/>
      <c r="J85" s="560"/>
      <c r="K85" s="560"/>
      <c r="L85" s="560"/>
      <c r="M85" s="560"/>
      <c r="N85" s="560"/>
      <c r="O85" s="560"/>
      <c r="P85" s="560"/>
      <c r="Q85" s="560"/>
      <c r="R85" s="560"/>
      <c r="S85" s="560"/>
      <c r="T85" s="560"/>
      <c r="U85" s="560"/>
      <c r="V85" s="560"/>
      <c r="W85" s="560"/>
      <c r="X85" s="560"/>
      <c r="Y85" s="560"/>
      <c r="Z85" s="560"/>
      <c r="AA85" s="542"/>
      <c r="AB85" s="542"/>
      <c r="AC85" s="542"/>
    </row>
    <row r="86" spans="1:68" ht="14.25" hidden="1" customHeight="1" x14ac:dyDescent="0.25">
      <c r="A86" s="564" t="s">
        <v>102</v>
      </c>
      <c r="B86" s="560"/>
      <c r="C86" s="560"/>
      <c r="D86" s="560"/>
      <c r="E86" s="560"/>
      <c r="F86" s="560"/>
      <c r="G86" s="560"/>
      <c r="H86" s="560"/>
      <c r="I86" s="560"/>
      <c r="J86" s="560"/>
      <c r="K86" s="560"/>
      <c r="L86" s="560"/>
      <c r="M86" s="560"/>
      <c r="N86" s="560"/>
      <c r="O86" s="560"/>
      <c r="P86" s="560"/>
      <c r="Q86" s="560"/>
      <c r="R86" s="560"/>
      <c r="S86" s="560"/>
      <c r="T86" s="560"/>
      <c r="U86" s="560"/>
      <c r="V86" s="560"/>
      <c r="W86" s="560"/>
      <c r="X86" s="560"/>
      <c r="Y86" s="560"/>
      <c r="Z86" s="560"/>
      <c r="AA86" s="543"/>
      <c r="AB86" s="543"/>
      <c r="AC86" s="543"/>
    </row>
    <row r="87" spans="1:68" ht="27" hidden="1" customHeight="1" x14ac:dyDescent="0.25">
      <c r="A87" s="54" t="s">
        <v>172</v>
      </c>
      <c r="B87" s="54" t="s">
        <v>173</v>
      </c>
      <c r="C87" s="31">
        <v>4301011468</v>
      </c>
      <c r="D87" s="551">
        <v>4680115881327</v>
      </c>
      <c r="E87" s="552"/>
      <c r="F87" s="546">
        <v>1.35</v>
      </c>
      <c r="G87" s="32">
        <v>8</v>
      </c>
      <c r="H87" s="546">
        <v>10.8</v>
      </c>
      <c r="I87" s="546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0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4"/>
      <c r="R87" s="554"/>
      <c r="S87" s="554"/>
      <c r="T87" s="555"/>
      <c r="U87" s="34"/>
      <c r="V87" s="34"/>
      <c r="W87" s="35" t="s">
        <v>68</v>
      </c>
      <c r="X87" s="547">
        <v>0</v>
      </c>
      <c r="Y87" s="548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51">
        <v>4680115881518</v>
      </c>
      <c r="E88" s="552"/>
      <c r="F88" s="546">
        <v>0.4</v>
      </c>
      <c r="G88" s="32">
        <v>10</v>
      </c>
      <c r="H88" s="546">
        <v>4</v>
      </c>
      <c r="I88" s="546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5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4"/>
      <c r="R88" s="554"/>
      <c r="S88" s="554"/>
      <c r="T88" s="555"/>
      <c r="U88" s="34"/>
      <c r="V88" s="34"/>
      <c r="W88" s="35" t="s">
        <v>68</v>
      </c>
      <c r="X88" s="547">
        <v>0</v>
      </c>
      <c r="Y88" s="54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1">
        <v>4680115881303</v>
      </c>
      <c r="E89" s="552"/>
      <c r="F89" s="546">
        <v>0.45</v>
      </c>
      <c r="G89" s="32">
        <v>10</v>
      </c>
      <c r="H89" s="546">
        <v>4.5</v>
      </c>
      <c r="I89" s="546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1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4"/>
      <c r="R89" s="554"/>
      <c r="S89" s="554"/>
      <c r="T89" s="555"/>
      <c r="U89" s="34"/>
      <c r="V89" s="34"/>
      <c r="W89" s="35" t="s">
        <v>68</v>
      </c>
      <c r="X89" s="547">
        <v>34</v>
      </c>
      <c r="Y89" s="548">
        <f>IFERROR(IF(X89="",0,CEILING((X89/$H89),1)*$H89),"")</f>
        <v>36</v>
      </c>
      <c r="Z89" s="36">
        <f>IFERROR(IF(Y89=0,"",ROUNDUP(Y89/H89,0)*0.00902),"")</f>
        <v>7.2160000000000002E-2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35.586666666666666</v>
      </c>
      <c r="BN89" s="64">
        <f>IFERROR(Y89*I89/H89,"0")</f>
        <v>37.68</v>
      </c>
      <c r="BO89" s="64">
        <f>IFERROR(1/J89*(X89/H89),"0")</f>
        <v>5.7239057239057242E-2</v>
      </c>
      <c r="BP89" s="64">
        <f>IFERROR(1/J89*(Y89/H89),"0")</f>
        <v>6.0606060606060608E-2</v>
      </c>
    </row>
    <row r="90" spans="1:68" x14ac:dyDescent="0.2">
      <c r="A90" s="559"/>
      <c r="B90" s="560"/>
      <c r="C90" s="560"/>
      <c r="D90" s="560"/>
      <c r="E90" s="560"/>
      <c r="F90" s="560"/>
      <c r="G90" s="560"/>
      <c r="H90" s="560"/>
      <c r="I90" s="560"/>
      <c r="J90" s="560"/>
      <c r="K90" s="560"/>
      <c r="L90" s="560"/>
      <c r="M90" s="560"/>
      <c r="N90" s="560"/>
      <c r="O90" s="561"/>
      <c r="P90" s="556" t="s">
        <v>70</v>
      </c>
      <c r="Q90" s="557"/>
      <c r="R90" s="557"/>
      <c r="S90" s="557"/>
      <c r="T90" s="557"/>
      <c r="U90" s="557"/>
      <c r="V90" s="558"/>
      <c r="W90" s="37" t="s">
        <v>71</v>
      </c>
      <c r="X90" s="549">
        <f>IFERROR(X87/H87,"0")+IFERROR(X88/H88,"0")+IFERROR(X89/H89,"0")</f>
        <v>7.5555555555555554</v>
      </c>
      <c r="Y90" s="549">
        <f>IFERROR(Y87/H87,"0")+IFERROR(Y88/H88,"0")+IFERROR(Y89/H89,"0")</f>
        <v>8</v>
      </c>
      <c r="Z90" s="549">
        <f>IFERROR(IF(Z87="",0,Z87),"0")+IFERROR(IF(Z88="",0,Z88),"0")+IFERROR(IF(Z89="",0,Z89),"0")</f>
        <v>7.2160000000000002E-2</v>
      </c>
      <c r="AA90" s="550"/>
      <c r="AB90" s="550"/>
      <c r="AC90" s="550"/>
    </row>
    <row r="91" spans="1:68" x14ac:dyDescent="0.2">
      <c r="A91" s="560"/>
      <c r="B91" s="560"/>
      <c r="C91" s="560"/>
      <c r="D91" s="560"/>
      <c r="E91" s="560"/>
      <c r="F91" s="560"/>
      <c r="G91" s="560"/>
      <c r="H91" s="560"/>
      <c r="I91" s="560"/>
      <c r="J91" s="560"/>
      <c r="K91" s="560"/>
      <c r="L91" s="560"/>
      <c r="M91" s="560"/>
      <c r="N91" s="560"/>
      <c r="O91" s="561"/>
      <c r="P91" s="556" t="s">
        <v>70</v>
      </c>
      <c r="Q91" s="557"/>
      <c r="R91" s="557"/>
      <c r="S91" s="557"/>
      <c r="T91" s="557"/>
      <c r="U91" s="557"/>
      <c r="V91" s="558"/>
      <c r="W91" s="37" t="s">
        <v>68</v>
      </c>
      <c r="X91" s="549">
        <f>IFERROR(SUM(X87:X89),"0")</f>
        <v>34</v>
      </c>
      <c r="Y91" s="549">
        <f>IFERROR(SUM(Y87:Y89),"0")</f>
        <v>36</v>
      </c>
      <c r="Z91" s="37"/>
      <c r="AA91" s="550"/>
      <c r="AB91" s="550"/>
      <c r="AC91" s="550"/>
    </row>
    <row r="92" spans="1:68" ht="14.25" hidden="1" customHeight="1" x14ac:dyDescent="0.25">
      <c r="A92" s="564" t="s">
        <v>72</v>
      </c>
      <c r="B92" s="560"/>
      <c r="C92" s="560"/>
      <c r="D92" s="560"/>
      <c r="E92" s="560"/>
      <c r="F92" s="560"/>
      <c r="G92" s="560"/>
      <c r="H92" s="560"/>
      <c r="I92" s="560"/>
      <c r="J92" s="560"/>
      <c r="K92" s="560"/>
      <c r="L92" s="560"/>
      <c r="M92" s="560"/>
      <c r="N92" s="560"/>
      <c r="O92" s="560"/>
      <c r="P92" s="560"/>
      <c r="Q92" s="560"/>
      <c r="R92" s="560"/>
      <c r="S92" s="560"/>
      <c r="T92" s="560"/>
      <c r="U92" s="560"/>
      <c r="V92" s="560"/>
      <c r="W92" s="560"/>
      <c r="X92" s="560"/>
      <c r="Y92" s="560"/>
      <c r="Z92" s="560"/>
      <c r="AA92" s="543"/>
      <c r="AB92" s="543"/>
      <c r="AC92" s="543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1">
        <v>4607091386967</v>
      </c>
      <c r="E93" s="552"/>
      <c r="F93" s="546">
        <v>1.35</v>
      </c>
      <c r="G93" s="32">
        <v>6</v>
      </c>
      <c r="H93" s="546">
        <v>8.1</v>
      </c>
      <c r="I93" s="546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22" t="s">
        <v>181</v>
      </c>
      <c r="Q93" s="554"/>
      <c r="R93" s="554"/>
      <c r="S93" s="554"/>
      <c r="T93" s="555"/>
      <c r="U93" s="34"/>
      <c r="V93" s="34"/>
      <c r="W93" s="35" t="s">
        <v>68</v>
      </c>
      <c r="X93" s="547">
        <v>67</v>
      </c>
      <c r="Y93" s="548">
        <f>IFERROR(IF(X93="",0,CEILING((X93/$H93),1)*$H93),"")</f>
        <v>72.899999999999991</v>
      </c>
      <c r="Z93" s="36">
        <f>IFERROR(IF(Y93=0,"",ROUNDUP(Y93/H93,0)*0.01898),"")</f>
        <v>0.17082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71.29296296296296</v>
      </c>
      <c r="BN93" s="64">
        <f>IFERROR(Y93*I93/H93,"0")</f>
        <v>77.570999999999998</v>
      </c>
      <c r="BO93" s="64">
        <f>IFERROR(1/J93*(X93/H93),"0")</f>
        <v>0.12924382716049385</v>
      </c>
      <c r="BP93" s="64">
        <f>IFERROR(1/J93*(Y93/H93),"0")</f>
        <v>0.140625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51">
        <v>4680115884953</v>
      </c>
      <c r="E94" s="552"/>
      <c r="F94" s="546">
        <v>0.37</v>
      </c>
      <c r="G94" s="32">
        <v>6</v>
      </c>
      <c r="H94" s="546">
        <v>2.2200000000000002</v>
      </c>
      <c r="I94" s="546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2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4"/>
      <c r="R94" s="554"/>
      <c r="S94" s="554"/>
      <c r="T94" s="555"/>
      <c r="U94" s="34"/>
      <c r="V94" s="34"/>
      <c r="W94" s="35" t="s">
        <v>68</v>
      </c>
      <c r="X94" s="547">
        <v>0</v>
      </c>
      <c r="Y94" s="548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1">
        <v>4607091385731</v>
      </c>
      <c r="E95" s="552"/>
      <c r="F95" s="546">
        <v>0.45</v>
      </c>
      <c r="G95" s="32">
        <v>6</v>
      </c>
      <c r="H95" s="546">
        <v>2.7</v>
      </c>
      <c r="I95" s="546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0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4"/>
      <c r="R95" s="554"/>
      <c r="S95" s="554"/>
      <c r="T95" s="555"/>
      <c r="U95" s="34"/>
      <c r="V95" s="34"/>
      <c r="W95" s="35" t="s">
        <v>68</v>
      </c>
      <c r="X95" s="547">
        <v>53</v>
      </c>
      <c r="Y95" s="548">
        <f>IFERROR(IF(X95="",0,CEILING((X95/$H95),1)*$H95),"")</f>
        <v>54</v>
      </c>
      <c r="Z95" s="36">
        <f>IFERROR(IF(Y95=0,"",ROUNDUP(Y95/H95,0)*0.00651),"")</f>
        <v>0.13020000000000001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57.946666666666658</v>
      </c>
      <c r="BN95" s="64">
        <f>IFERROR(Y95*I95/H95,"0")</f>
        <v>59.039999999999992</v>
      </c>
      <c r="BO95" s="64">
        <f>IFERROR(1/J95*(X95/H95),"0")</f>
        <v>0.10785510785510787</v>
      </c>
      <c r="BP95" s="64">
        <f>IFERROR(1/J95*(Y95/H95),"0")</f>
        <v>0.1098901098901099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51">
        <v>4680115880894</v>
      </c>
      <c r="E96" s="552"/>
      <c r="F96" s="546">
        <v>0.33</v>
      </c>
      <c r="G96" s="32">
        <v>6</v>
      </c>
      <c r="H96" s="546">
        <v>1.98</v>
      </c>
      <c r="I96" s="546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2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4"/>
      <c r="R96" s="554"/>
      <c r="S96" s="554"/>
      <c r="T96" s="555"/>
      <c r="U96" s="34"/>
      <c r="V96" s="34"/>
      <c r="W96" s="35" t="s">
        <v>68</v>
      </c>
      <c r="X96" s="547">
        <v>0</v>
      </c>
      <c r="Y96" s="54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9"/>
      <c r="B97" s="560"/>
      <c r="C97" s="560"/>
      <c r="D97" s="560"/>
      <c r="E97" s="560"/>
      <c r="F97" s="560"/>
      <c r="G97" s="560"/>
      <c r="H97" s="560"/>
      <c r="I97" s="560"/>
      <c r="J97" s="560"/>
      <c r="K97" s="560"/>
      <c r="L97" s="560"/>
      <c r="M97" s="560"/>
      <c r="N97" s="560"/>
      <c r="O97" s="561"/>
      <c r="P97" s="556" t="s">
        <v>70</v>
      </c>
      <c r="Q97" s="557"/>
      <c r="R97" s="557"/>
      <c r="S97" s="557"/>
      <c r="T97" s="557"/>
      <c r="U97" s="557"/>
      <c r="V97" s="558"/>
      <c r="W97" s="37" t="s">
        <v>71</v>
      </c>
      <c r="X97" s="549">
        <f>IFERROR(X93/H93,"0")+IFERROR(X94/H94,"0")+IFERROR(X95/H95,"0")+IFERROR(X96/H96,"0")</f>
        <v>27.901234567901234</v>
      </c>
      <c r="Y97" s="549">
        <f>IFERROR(Y93/H93,"0")+IFERROR(Y94/H94,"0")+IFERROR(Y95/H95,"0")+IFERROR(Y96/H96,"0")</f>
        <v>29</v>
      </c>
      <c r="Z97" s="549">
        <f>IFERROR(IF(Z93="",0,Z93),"0")+IFERROR(IF(Z94="",0,Z94),"0")+IFERROR(IF(Z95="",0,Z95),"0")+IFERROR(IF(Z96="",0,Z96),"0")</f>
        <v>0.30102000000000001</v>
      </c>
      <c r="AA97" s="550"/>
      <c r="AB97" s="550"/>
      <c r="AC97" s="550"/>
    </row>
    <row r="98" spans="1:68" x14ac:dyDescent="0.2">
      <c r="A98" s="560"/>
      <c r="B98" s="560"/>
      <c r="C98" s="560"/>
      <c r="D98" s="560"/>
      <c r="E98" s="560"/>
      <c r="F98" s="560"/>
      <c r="G98" s="560"/>
      <c r="H98" s="560"/>
      <c r="I98" s="560"/>
      <c r="J98" s="560"/>
      <c r="K98" s="560"/>
      <c r="L98" s="560"/>
      <c r="M98" s="560"/>
      <c r="N98" s="560"/>
      <c r="O98" s="561"/>
      <c r="P98" s="556" t="s">
        <v>70</v>
      </c>
      <c r="Q98" s="557"/>
      <c r="R98" s="557"/>
      <c r="S98" s="557"/>
      <c r="T98" s="557"/>
      <c r="U98" s="557"/>
      <c r="V98" s="558"/>
      <c r="W98" s="37" t="s">
        <v>68</v>
      </c>
      <c r="X98" s="549">
        <f>IFERROR(SUM(X93:X96),"0")</f>
        <v>120</v>
      </c>
      <c r="Y98" s="549">
        <f>IFERROR(SUM(Y93:Y96),"0")</f>
        <v>126.89999999999999</v>
      </c>
      <c r="Z98" s="37"/>
      <c r="AA98" s="550"/>
      <c r="AB98" s="550"/>
      <c r="AC98" s="550"/>
    </row>
    <row r="99" spans="1:68" ht="16.5" hidden="1" customHeight="1" x14ac:dyDescent="0.25">
      <c r="A99" s="579" t="s">
        <v>191</v>
      </c>
      <c r="B99" s="560"/>
      <c r="C99" s="560"/>
      <c r="D99" s="560"/>
      <c r="E99" s="560"/>
      <c r="F99" s="560"/>
      <c r="G99" s="560"/>
      <c r="H99" s="560"/>
      <c r="I99" s="560"/>
      <c r="J99" s="560"/>
      <c r="K99" s="560"/>
      <c r="L99" s="560"/>
      <c r="M99" s="560"/>
      <c r="N99" s="560"/>
      <c r="O99" s="560"/>
      <c r="P99" s="560"/>
      <c r="Q99" s="560"/>
      <c r="R99" s="560"/>
      <c r="S99" s="560"/>
      <c r="T99" s="560"/>
      <c r="U99" s="560"/>
      <c r="V99" s="560"/>
      <c r="W99" s="560"/>
      <c r="X99" s="560"/>
      <c r="Y99" s="560"/>
      <c r="Z99" s="560"/>
      <c r="AA99" s="542"/>
      <c r="AB99" s="542"/>
      <c r="AC99" s="542"/>
    </row>
    <row r="100" spans="1:68" ht="14.25" hidden="1" customHeight="1" x14ac:dyDescent="0.25">
      <c r="A100" s="564" t="s">
        <v>102</v>
      </c>
      <c r="B100" s="560"/>
      <c r="C100" s="560"/>
      <c r="D100" s="560"/>
      <c r="E100" s="560"/>
      <c r="F100" s="560"/>
      <c r="G100" s="560"/>
      <c r="H100" s="560"/>
      <c r="I100" s="560"/>
      <c r="J100" s="560"/>
      <c r="K100" s="560"/>
      <c r="L100" s="560"/>
      <c r="M100" s="560"/>
      <c r="N100" s="560"/>
      <c r="O100" s="560"/>
      <c r="P100" s="560"/>
      <c r="Q100" s="560"/>
      <c r="R100" s="560"/>
      <c r="S100" s="560"/>
      <c r="T100" s="560"/>
      <c r="U100" s="560"/>
      <c r="V100" s="560"/>
      <c r="W100" s="560"/>
      <c r="X100" s="560"/>
      <c r="Y100" s="560"/>
      <c r="Z100" s="560"/>
      <c r="AA100" s="543"/>
      <c r="AB100" s="543"/>
      <c r="AC100" s="543"/>
    </row>
    <row r="101" spans="1:68" ht="27" hidden="1" customHeight="1" x14ac:dyDescent="0.25">
      <c r="A101" s="54" t="s">
        <v>192</v>
      </c>
      <c r="B101" s="54" t="s">
        <v>193</v>
      </c>
      <c r="C101" s="31">
        <v>4301011514</v>
      </c>
      <c r="D101" s="551">
        <v>4680115882133</v>
      </c>
      <c r="E101" s="552"/>
      <c r="F101" s="546">
        <v>1.35</v>
      </c>
      <c r="G101" s="32">
        <v>8</v>
      </c>
      <c r="H101" s="546">
        <v>10.8</v>
      </c>
      <c r="I101" s="546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7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4"/>
      <c r="R101" s="554"/>
      <c r="S101" s="554"/>
      <c r="T101" s="555"/>
      <c r="U101" s="34"/>
      <c r="V101" s="34"/>
      <c r="W101" s="35" t="s">
        <v>68</v>
      </c>
      <c r="X101" s="547">
        <v>0</v>
      </c>
      <c r="Y101" s="548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51">
        <v>4680115880269</v>
      </c>
      <c r="E102" s="552"/>
      <c r="F102" s="546">
        <v>0.375</v>
      </c>
      <c r="G102" s="32">
        <v>10</v>
      </c>
      <c r="H102" s="546">
        <v>3.75</v>
      </c>
      <c r="I102" s="546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4"/>
      <c r="R102" s="554"/>
      <c r="S102" s="554"/>
      <c r="T102" s="555"/>
      <c r="U102" s="34"/>
      <c r="V102" s="34"/>
      <c r="W102" s="35" t="s">
        <v>68</v>
      </c>
      <c r="X102" s="547">
        <v>0</v>
      </c>
      <c r="Y102" s="54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1">
        <v>4680115880429</v>
      </c>
      <c r="E103" s="552"/>
      <c r="F103" s="546">
        <v>0.45</v>
      </c>
      <c r="G103" s="32">
        <v>10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4"/>
      <c r="R103" s="554"/>
      <c r="S103" s="554"/>
      <c r="T103" s="555"/>
      <c r="U103" s="34"/>
      <c r="V103" s="34"/>
      <c r="W103" s="35" t="s">
        <v>68</v>
      </c>
      <c r="X103" s="547">
        <v>50</v>
      </c>
      <c r="Y103" s="548">
        <f>IFERROR(IF(X103="",0,CEILING((X103/$H103),1)*$H103),"")</f>
        <v>54</v>
      </c>
      <c r="Z103" s="36">
        <f>IFERROR(IF(Y103=0,"",ROUNDUP(Y103/H103,0)*0.00902),"")</f>
        <v>0.10824</v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52.333333333333336</v>
      </c>
      <c r="BN103" s="64">
        <f>IFERROR(Y103*I103/H103,"0")</f>
        <v>56.52</v>
      </c>
      <c r="BO103" s="64">
        <f>IFERROR(1/J103*(X103/H103),"0")</f>
        <v>8.4175084175084181E-2</v>
      </c>
      <c r="BP103" s="64">
        <f>IFERROR(1/J103*(Y103/H103),"0")</f>
        <v>9.0909090909090912E-2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51">
        <v>4680115881457</v>
      </c>
      <c r="E104" s="552"/>
      <c r="F104" s="546">
        <v>0.75</v>
      </c>
      <c r="G104" s="32">
        <v>6</v>
      </c>
      <c r="H104" s="546">
        <v>4.5</v>
      </c>
      <c r="I104" s="546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4"/>
      <c r="R104" s="554"/>
      <c r="S104" s="554"/>
      <c r="T104" s="555"/>
      <c r="U104" s="34"/>
      <c r="V104" s="34"/>
      <c r="W104" s="35" t="s">
        <v>68</v>
      </c>
      <c r="X104" s="547">
        <v>0</v>
      </c>
      <c r="Y104" s="548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9"/>
      <c r="B105" s="560"/>
      <c r="C105" s="560"/>
      <c r="D105" s="560"/>
      <c r="E105" s="560"/>
      <c r="F105" s="560"/>
      <c r="G105" s="560"/>
      <c r="H105" s="560"/>
      <c r="I105" s="560"/>
      <c r="J105" s="560"/>
      <c r="K105" s="560"/>
      <c r="L105" s="560"/>
      <c r="M105" s="560"/>
      <c r="N105" s="560"/>
      <c r="O105" s="561"/>
      <c r="P105" s="556" t="s">
        <v>70</v>
      </c>
      <c r="Q105" s="557"/>
      <c r="R105" s="557"/>
      <c r="S105" s="557"/>
      <c r="T105" s="557"/>
      <c r="U105" s="557"/>
      <c r="V105" s="558"/>
      <c r="W105" s="37" t="s">
        <v>71</v>
      </c>
      <c r="X105" s="549">
        <f>IFERROR(X101/H101,"0")+IFERROR(X102/H102,"0")+IFERROR(X103/H103,"0")+IFERROR(X104/H104,"0")</f>
        <v>11.111111111111111</v>
      </c>
      <c r="Y105" s="549">
        <f>IFERROR(Y101/H101,"0")+IFERROR(Y102/H102,"0")+IFERROR(Y103/H103,"0")+IFERROR(Y104/H104,"0")</f>
        <v>12</v>
      </c>
      <c r="Z105" s="549">
        <f>IFERROR(IF(Z101="",0,Z101),"0")+IFERROR(IF(Z102="",0,Z102),"0")+IFERROR(IF(Z103="",0,Z103),"0")+IFERROR(IF(Z104="",0,Z104),"0")</f>
        <v>0.10824</v>
      </c>
      <c r="AA105" s="550"/>
      <c r="AB105" s="550"/>
      <c r="AC105" s="550"/>
    </row>
    <row r="106" spans="1:68" x14ac:dyDescent="0.2">
      <c r="A106" s="560"/>
      <c r="B106" s="560"/>
      <c r="C106" s="560"/>
      <c r="D106" s="560"/>
      <c r="E106" s="560"/>
      <c r="F106" s="560"/>
      <c r="G106" s="560"/>
      <c r="H106" s="560"/>
      <c r="I106" s="560"/>
      <c r="J106" s="560"/>
      <c r="K106" s="560"/>
      <c r="L106" s="560"/>
      <c r="M106" s="560"/>
      <c r="N106" s="560"/>
      <c r="O106" s="561"/>
      <c r="P106" s="556" t="s">
        <v>70</v>
      </c>
      <c r="Q106" s="557"/>
      <c r="R106" s="557"/>
      <c r="S106" s="557"/>
      <c r="T106" s="557"/>
      <c r="U106" s="557"/>
      <c r="V106" s="558"/>
      <c r="W106" s="37" t="s">
        <v>68</v>
      </c>
      <c r="X106" s="549">
        <f>IFERROR(SUM(X101:X104),"0")</f>
        <v>50</v>
      </c>
      <c r="Y106" s="549">
        <f>IFERROR(SUM(Y101:Y104),"0")</f>
        <v>54</v>
      </c>
      <c r="Z106" s="37"/>
      <c r="AA106" s="550"/>
      <c r="AB106" s="550"/>
      <c r="AC106" s="550"/>
    </row>
    <row r="107" spans="1:68" ht="14.25" hidden="1" customHeight="1" x14ac:dyDescent="0.25">
      <c r="A107" s="564" t="s">
        <v>134</v>
      </c>
      <c r="B107" s="560"/>
      <c r="C107" s="560"/>
      <c r="D107" s="560"/>
      <c r="E107" s="560"/>
      <c r="F107" s="560"/>
      <c r="G107" s="560"/>
      <c r="H107" s="560"/>
      <c r="I107" s="560"/>
      <c r="J107" s="560"/>
      <c r="K107" s="560"/>
      <c r="L107" s="560"/>
      <c r="M107" s="560"/>
      <c r="N107" s="560"/>
      <c r="O107" s="560"/>
      <c r="P107" s="560"/>
      <c r="Q107" s="560"/>
      <c r="R107" s="560"/>
      <c r="S107" s="560"/>
      <c r="T107" s="560"/>
      <c r="U107" s="560"/>
      <c r="V107" s="560"/>
      <c r="W107" s="560"/>
      <c r="X107" s="560"/>
      <c r="Y107" s="560"/>
      <c r="Z107" s="560"/>
      <c r="AA107" s="543"/>
      <c r="AB107" s="543"/>
      <c r="AC107" s="543"/>
    </row>
    <row r="108" spans="1:68" ht="16.5" hidden="1" customHeight="1" x14ac:dyDescent="0.25">
      <c r="A108" s="54" t="s">
        <v>201</v>
      </c>
      <c r="B108" s="54" t="s">
        <v>202</v>
      </c>
      <c r="C108" s="31">
        <v>4301020345</v>
      </c>
      <c r="D108" s="551">
        <v>4680115881488</v>
      </c>
      <c r="E108" s="552"/>
      <c r="F108" s="546">
        <v>1.35</v>
      </c>
      <c r="G108" s="32">
        <v>8</v>
      </c>
      <c r="H108" s="546">
        <v>10.8</v>
      </c>
      <c r="I108" s="546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4"/>
      <c r="R108" s="554"/>
      <c r="S108" s="554"/>
      <c r="T108" s="555"/>
      <c r="U108" s="34"/>
      <c r="V108" s="34"/>
      <c r="W108" s="35" t="s">
        <v>68</v>
      </c>
      <c r="X108" s="547">
        <v>0</v>
      </c>
      <c r="Y108" s="548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51">
        <v>4680115882775</v>
      </c>
      <c r="E109" s="552"/>
      <c r="F109" s="546">
        <v>0.3</v>
      </c>
      <c r="G109" s="32">
        <v>8</v>
      </c>
      <c r="H109" s="546">
        <v>2.4</v>
      </c>
      <c r="I109" s="546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8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4"/>
      <c r="R109" s="554"/>
      <c r="S109" s="554"/>
      <c r="T109" s="555"/>
      <c r="U109" s="34"/>
      <c r="V109" s="34"/>
      <c r="W109" s="35" t="s">
        <v>68</v>
      </c>
      <c r="X109" s="547">
        <v>0</v>
      </c>
      <c r="Y109" s="548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51">
        <v>4680115880658</v>
      </c>
      <c r="E110" s="552"/>
      <c r="F110" s="546">
        <v>0.4</v>
      </c>
      <c r="G110" s="32">
        <v>6</v>
      </c>
      <c r="H110" s="546">
        <v>2.4</v>
      </c>
      <c r="I110" s="546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4"/>
      <c r="R110" s="554"/>
      <c r="S110" s="554"/>
      <c r="T110" s="555"/>
      <c r="U110" s="34"/>
      <c r="V110" s="34"/>
      <c r="W110" s="35" t="s">
        <v>68</v>
      </c>
      <c r="X110" s="547">
        <v>17</v>
      </c>
      <c r="Y110" s="548">
        <f>IFERROR(IF(X110="",0,CEILING((X110/$H110),1)*$H110),"")</f>
        <v>19.2</v>
      </c>
      <c r="Z110" s="36">
        <f>IFERROR(IF(Y110=0,"",ROUNDUP(Y110/H110,0)*0.00651),"")</f>
        <v>5.2080000000000001E-2</v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18.275000000000002</v>
      </c>
      <c r="BN110" s="64">
        <f>IFERROR(Y110*I110/H110,"0")</f>
        <v>20.64</v>
      </c>
      <c r="BO110" s="64">
        <f>IFERROR(1/J110*(X110/H110),"0")</f>
        <v>3.8919413919413927E-2</v>
      </c>
      <c r="BP110" s="64">
        <f>IFERROR(1/J110*(Y110/H110),"0")</f>
        <v>4.3956043956043959E-2</v>
      </c>
    </row>
    <row r="111" spans="1:68" x14ac:dyDescent="0.2">
      <c r="A111" s="559"/>
      <c r="B111" s="560"/>
      <c r="C111" s="560"/>
      <c r="D111" s="560"/>
      <c r="E111" s="560"/>
      <c r="F111" s="560"/>
      <c r="G111" s="560"/>
      <c r="H111" s="560"/>
      <c r="I111" s="560"/>
      <c r="J111" s="560"/>
      <c r="K111" s="560"/>
      <c r="L111" s="560"/>
      <c r="M111" s="560"/>
      <c r="N111" s="560"/>
      <c r="O111" s="561"/>
      <c r="P111" s="556" t="s">
        <v>70</v>
      </c>
      <c r="Q111" s="557"/>
      <c r="R111" s="557"/>
      <c r="S111" s="557"/>
      <c r="T111" s="557"/>
      <c r="U111" s="557"/>
      <c r="V111" s="558"/>
      <c r="W111" s="37" t="s">
        <v>71</v>
      </c>
      <c r="X111" s="549">
        <f>IFERROR(X108/H108,"0")+IFERROR(X109/H109,"0")+IFERROR(X110/H110,"0")</f>
        <v>7.0833333333333339</v>
      </c>
      <c r="Y111" s="549">
        <f>IFERROR(Y108/H108,"0")+IFERROR(Y109/H109,"0")+IFERROR(Y110/H110,"0")</f>
        <v>8</v>
      </c>
      <c r="Z111" s="549">
        <f>IFERROR(IF(Z108="",0,Z108),"0")+IFERROR(IF(Z109="",0,Z109),"0")+IFERROR(IF(Z110="",0,Z110),"0")</f>
        <v>5.2080000000000001E-2</v>
      </c>
      <c r="AA111" s="550"/>
      <c r="AB111" s="550"/>
      <c r="AC111" s="550"/>
    </row>
    <row r="112" spans="1:68" x14ac:dyDescent="0.2">
      <c r="A112" s="560"/>
      <c r="B112" s="560"/>
      <c r="C112" s="560"/>
      <c r="D112" s="560"/>
      <c r="E112" s="560"/>
      <c r="F112" s="560"/>
      <c r="G112" s="560"/>
      <c r="H112" s="560"/>
      <c r="I112" s="560"/>
      <c r="J112" s="560"/>
      <c r="K112" s="560"/>
      <c r="L112" s="560"/>
      <c r="M112" s="560"/>
      <c r="N112" s="560"/>
      <c r="O112" s="561"/>
      <c r="P112" s="556" t="s">
        <v>70</v>
      </c>
      <c r="Q112" s="557"/>
      <c r="R112" s="557"/>
      <c r="S112" s="557"/>
      <c r="T112" s="557"/>
      <c r="U112" s="557"/>
      <c r="V112" s="558"/>
      <c r="W112" s="37" t="s">
        <v>68</v>
      </c>
      <c r="X112" s="549">
        <f>IFERROR(SUM(X108:X110),"0")</f>
        <v>17</v>
      </c>
      <c r="Y112" s="549">
        <f>IFERROR(SUM(Y108:Y110),"0")</f>
        <v>19.2</v>
      </c>
      <c r="Z112" s="37"/>
      <c r="AA112" s="550"/>
      <c r="AB112" s="550"/>
      <c r="AC112" s="550"/>
    </row>
    <row r="113" spans="1:68" ht="14.25" hidden="1" customHeight="1" x14ac:dyDescent="0.25">
      <c r="A113" s="564" t="s">
        <v>72</v>
      </c>
      <c r="B113" s="560"/>
      <c r="C113" s="560"/>
      <c r="D113" s="560"/>
      <c r="E113" s="560"/>
      <c r="F113" s="560"/>
      <c r="G113" s="560"/>
      <c r="H113" s="560"/>
      <c r="I113" s="560"/>
      <c r="J113" s="560"/>
      <c r="K113" s="560"/>
      <c r="L113" s="560"/>
      <c r="M113" s="560"/>
      <c r="N113" s="560"/>
      <c r="O113" s="560"/>
      <c r="P113" s="560"/>
      <c r="Q113" s="560"/>
      <c r="R113" s="560"/>
      <c r="S113" s="560"/>
      <c r="T113" s="560"/>
      <c r="U113" s="560"/>
      <c r="V113" s="560"/>
      <c r="W113" s="560"/>
      <c r="X113" s="560"/>
      <c r="Y113" s="560"/>
      <c r="Z113" s="560"/>
      <c r="AA113" s="543"/>
      <c r="AB113" s="543"/>
      <c r="AC113" s="543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1">
        <v>4607091385168</v>
      </c>
      <c r="E114" s="552"/>
      <c r="F114" s="546">
        <v>1.35</v>
      </c>
      <c r="G114" s="32">
        <v>6</v>
      </c>
      <c r="H114" s="546">
        <v>8.1</v>
      </c>
      <c r="I114" s="546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7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4"/>
      <c r="R114" s="554"/>
      <c r="S114" s="554"/>
      <c r="T114" s="555"/>
      <c r="U114" s="34"/>
      <c r="V114" s="34"/>
      <c r="W114" s="35" t="s">
        <v>68</v>
      </c>
      <c r="X114" s="547">
        <v>55</v>
      </c>
      <c r="Y114" s="548">
        <f>IFERROR(IF(X114="",0,CEILING((X114/$H114),1)*$H114),"")</f>
        <v>56.699999999999996</v>
      </c>
      <c r="Z114" s="36">
        <f>IFERROR(IF(Y114=0,"",ROUNDUP(Y114/H114,0)*0.01898),"")</f>
        <v>0.13286000000000001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58.483333333333334</v>
      </c>
      <c r="BN114" s="64">
        <f>IFERROR(Y114*I114/H114,"0")</f>
        <v>60.290999999999997</v>
      </c>
      <c r="BO114" s="64">
        <f>IFERROR(1/J114*(X114/H114),"0")</f>
        <v>0.10609567901234568</v>
      </c>
      <c r="BP114" s="64">
        <f>IFERROR(1/J114*(Y114/H114),"0")</f>
        <v>0.109375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51">
        <v>4607091383256</v>
      </c>
      <c r="E115" s="552"/>
      <c r="F115" s="546">
        <v>0.33</v>
      </c>
      <c r="G115" s="32">
        <v>6</v>
      </c>
      <c r="H115" s="546">
        <v>1.98</v>
      </c>
      <c r="I115" s="546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4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4"/>
      <c r="R115" s="554"/>
      <c r="S115" s="554"/>
      <c r="T115" s="555"/>
      <c r="U115" s="34"/>
      <c r="V115" s="34"/>
      <c r="W115" s="35" t="s">
        <v>68</v>
      </c>
      <c r="X115" s="547">
        <v>0</v>
      </c>
      <c r="Y115" s="548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1">
        <v>4607091385748</v>
      </c>
      <c r="E116" s="552"/>
      <c r="F116" s="546">
        <v>0.45</v>
      </c>
      <c r="G116" s="32">
        <v>6</v>
      </c>
      <c r="H116" s="546">
        <v>2.7</v>
      </c>
      <c r="I116" s="546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0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4"/>
      <c r="R116" s="554"/>
      <c r="S116" s="554"/>
      <c r="T116" s="555"/>
      <c r="U116" s="34"/>
      <c r="V116" s="34"/>
      <c r="W116" s="35" t="s">
        <v>68</v>
      </c>
      <c r="X116" s="547">
        <v>73</v>
      </c>
      <c r="Y116" s="548">
        <f>IFERROR(IF(X116="",0,CEILING((X116/$H116),1)*$H116),"")</f>
        <v>75.600000000000009</v>
      </c>
      <c r="Z116" s="36">
        <f>IFERROR(IF(Y116=0,"",ROUNDUP(Y116/H116,0)*0.00651),"")</f>
        <v>0.18228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79.813333333333333</v>
      </c>
      <c r="BN116" s="64">
        <f>IFERROR(Y116*I116/H116,"0")</f>
        <v>82.656000000000006</v>
      </c>
      <c r="BO116" s="64">
        <f>IFERROR(1/J116*(X116/H116),"0")</f>
        <v>0.14855514855514856</v>
      </c>
      <c r="BP116" s="64">
        <f>IFERROR(1/J116*(Y116/H116),"0")</f>
        <v>0.15384615384615385</v>
      </c>
    </row>
    <row r="117" spans="1:68" ht="16.5" hidden="1" customHeight="1" x14ac:dyDescent="0.25">
      <c r="A117" s="54" t="s">
        <v>215</v>
      </c>
      <c r="B117" s="54" t="s">
        <v>216</v>
      </c>
      <c r="C117" s="31">
        <v>4301051740</v>
      </c>
      <c r="D117" s="551">
        <v>4680115884533</v>
      </c>
      <c r="E117" s="552"/>
      <c r="F117" s="546">
        <v>0.3</v>
      </c>
      <c r="G117" s="32">
        <v>6</v>
      </c>
      <c r="H117" s="546">
        <v>1.8</v>
      </c>
      <c r="I117" s="546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7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4"/>
      <c r="R117" s="554"/>
      <c r="S117" s="554"/>
      <c r="T117" s="555"/>
      <c r="U117" s="34"/>
      <c r="V117" s="34"/>
      <c r="W117" s="35" t="s">
        <v>68</v>
      </c>
      <c r="X117" s="547">
        <v>0</v>
      </c>
      <c r="Y117" s="548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9"/>
      <c r="B118" s="560"/>
      <c r="C118" s="560"/>
      <c r="D118" s="560"/>
      <c r="E118" s="560"/>
      <c r="F118" s="560"/>
      <c r="G118" s="560"/>
      <c r="H118" s="560"/>
      <c r="I118" s="560"/>
      <c r="J118" s="560"/>
      <c r="K118" s="560"/>
      <c r="L118" s="560"/>
      <c r="M118" s="560"/>
      <c r="N118" s="560"/>
      <c r="O118" s="561"/>
      <c r="P118" s="556" t="s">
        <v>70</v>
      </c>
      <c r="Q118" s="557"/>
      <c r="R118" s="557"/>
      <c r="S118" s="557"/>
      <c r="T118" s="557"/>
      <c r="U118" s="557"/>
      <c r="V118" s="558"/>
      <c r="W118" s="37" t="s">
        <v>71</v>
      </c>
      <c r="X118" s="549">
        <f>IFERROR(X114/H114,"0")+IFERROR(X115/H115,"0")+IFERROR(X116/H116,"0")+IFERROR(X117/H117,"0")</f>
        <v>33.827160493827158</v>
      </c>
      <c r="Y118" s="549">
        <f>IFERROR(Y114/H114,"0")+IFERROR(Y115/H115,"0")+IFERROR(Y116/H116,"0")+IFERROR(Y117/H117,"0")</f>
        <v>35</v>
      </c>
      <c r="Z118" s="549">
        <f>IFERROR(IF(Z114="",0,Z114),"0")+IFERROR(IF(Z115="",0,Z115),"0")+IFERROR(IF(Z116="",0,Z116),"0")+IFERROR(IF(Z117="",0,Z117),"0")</f>
        <v>0.31513999999999998</v>
      </c>
      <c r="AA118" s="550"/>
      <c r="AB118" s="550"/>
      <c r="AC118" s="550"/>
    </row>
    <row r="119" spans="1:68" x14ac:dyDescent="0.2">
      <c r="A119" s="560"/>
      <c r="B119" s="560"/>
      <c r="C119" s="560"/>
      <c r="D119" s="560"/>
      <c r="E119" s="560"/>
      <c r="F119" s="560"/>
      <c r="G119" s="560"/>
      <c r="H119" s="560"/>
      <c r="I119" s="560"/>
      <c r="J119" s="560"/>
      <c r="K119" s="560"/>
      <c r="L119" s="560"/>
      <c r="M119" s="560"/>
      <c r="N119" s="560"/>
      <c r="O119" s="561"/>
      <c r="P119" s="556" t="s">
        <v>70</v>
      </c>
      <c r="Q119" s="557"/>
      <c r="R119" s="557"/>
      <c r="S119" s="557"/>
      <c r="T119" s="557"/>
      <c r="U119" s="557"/>
      <c r="V119" s="558"/>
      <c r="W119" s="37" t="s">
        <v>68</v>
      </c>
      <c r="X119" s="549">
        <f>IFERROR(SUM(X114:X117),"0")</f>
        <v>128</v>
      </c>
      <c r="Y119" s="549">
        <f>IFERROR(SUM(Y114:Y117),"0")</f>
        <v>132.30000000000001</v>
      </c>
      <c r="Z119" s="37"/>
      <c r="AA119" s="550"/>
      <c r="AB119" s="550"/>
      <c r="AC119" s="550"/>
    </row>
    <row r="120" spans="1:68" ht="14.25" hidden="1" customHeight="1" x14ac:dyDescent="0.25">
      <c r="A120" s="564" t="s">
        <v>164</v>
      </c>
      <c r="B120" s="560"/>
      <c r="C120" s="560"/>
      <c r="D120" s="560"/>
      <c r="E120" s="560"/>
      <c r="F120" s="560"/>
      <c r="G120" s="560"/>
      <c r="H120" s="560"/>
      <c r="I120" s="560"/>
      <c r="J120" s="560"/>
      <c r="K120" s="560"/>
      <c r="L120" s="560"/>
      <c r="M120" s="560"/>
      <c r="N120" s="560"/>
      <c r="O120" s="560"/>
      <c r="P120" s="560"/>
      <c r="Q120" s="560"/>
      <c r="R120" s="560"/>
      <c r="S120" s="560"/>
      <c r="T120" s="560"/>
      <c r="U120" s="560"/>
      <c r="V120" s="560"/>
      <c r="W120" s="560"/>
      <c r="X120" s="560"/>
      <c r="Y120" s="560"/>
      <c r="Z120" s="560"/>
      <c r="AA120" s="543"/>
      <c r="AB120" s="543"/>
      <c r="AC120" s="543"/>
    </row>
    <row r="121" spans="1:68" ht="27" hidden="1" customHeight="1" x14ac:dyDescent="0.25">
      <c r="A121" s="54" t="s">
        <v>218</v>
      </c>
      <c r="B121" s="54" t="s">
        <v>219</v>
      </c>
      <c r="C121" s="31">
        <v>4301060357</v>
      </c>
      <c r="D121" s="551">
        <v>4680115882652</v>
      </c>
      <c r="E121" s="552"/>
      <c r="F121" s="546">
        <v>0.33</v>
      </c>
      <c r="G121" s="32">
        <v>6</v>
      </c>
      <c r="H121" s="546">
        <v>1.98</v>
      </c>
      <c r="I121" s="546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8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4"/>
      <c r="R121" s="554"/>
      <c r="S121" s="554"/>
      <c r="T121" s="555"/>
      <c r="U121" s="34"/>
      <c r="V121" s="34"/>
      <c r="W121" s="35" t="s">
        <v>68</v>
      </c>
      <c r="X121" s="547">
        <v>0</v>
      </c>
      <c r="Y121" s="54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221</v>
      </c>
      <c r="B122" s="54" t="s">
        <v>222</v>
      </c>
      <c r="C122" s="31">
        <v>4301060317</v>
      </c>
      <c r="D122" s="551">
        <v>4680115880238</v>
      </c>
      <c r="E122" s="552"/>
      <c r="F122" s="546">
        <v>0.33</v>
      </c>
      <c r="G122" s="32">
        <v>6</v>
      </c>
      <c r="H122" s="546">
        <v>1.98</v>
      </c>
      <c r="I122" s="546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69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4"/>
      <c r="R122" s="554"/>
      <c r="S122" s="554"/>
      <c r="T122" s="555"/>
      <c r="U122" s="34"/>
      <c r="V122" s="34"/>
      <c r="W122" s="35" t="s">
        <v>68</v>
      </c>
      <c r="X122" s="547">
        <v>0</v>
      </c>
      <c r="Y122" s="548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59"/>
      <c r="B123" s="560"/>
      <c r="C123" s="560"/>
      <c r="D123" s="560"/>
      <c r="E123" s="560"/>
      <c r="F123" s="560"/>
      <c r="G123" s="560"/>
      <c r="H123" s="560"/>
      <c r="I123" s="560"/>
      <c r="J123" s="560"/>
      <c r="K123" s="560"/>
      <c r="L123" s="560"/>
      <c r="M123" s="560"/>
      <c r="N123" s="560"/>
      <c r="O123" s="561"/>
      <c r="P123" s="556" t="s">
        <v>70</v>
      </c>
      <c r="Q123" s="557"/>
      <c r="R123" s="557"/>
      <c r="S123" s="557"/>
      <c r="T123" s="557"/>
      <c r="U123" s="557"/>
      <c r="V123" s="558"/>
      <c r="W123" s="37" t="s">
        <v>71</v>
      </c>
      <c r="X123" s="549">
        <f>IFERROR(X121/H121,"0")+IFERROR(X122/H122,"0")</f>
        <v>0</v>
      </c>
      <c r="Y123" s="549">
        <f>IFERROR(Y121/H121,"0")+IFERROR(Y122/H122,"0")</f>
        <v>0</v>
      </c>
      <c r="Z123" s="549">
        <f>IFERROR(IF(Z121="",0,Z121),"0")+IFERROR(IF(Z122="",0,Z122),"0")</f>
        <v>0</v>
      </c>
      <c r="AA123" s="550"/>
      <c r="AB123" s="550"/>
      <c r="AC123" s="550"/>
    </row>
    <row r="124" spans="1:68" hidden="1" x14ac:dyDescent="0.2">
      <c r="A124" s="560"/>
      <c r="B124" s="560"/>
      <c r="C124" s="560"/>
      <c r="D124" s="560"/>
      <c r="E124" s="560"/>
      <c r="F124" s="560"/>
      <c r="G124" s="560"/>
      <c r="H124" s="560"/>
      <c r="I124" s="560"/>
      <c r="J124" s="560"/>
      <c r="K124" s="560"/>
      <c r="L124" s="560"/>
      <c r="M124" s="560"/>
      <c r="N124" s="560"/>
      <c r="O124" s="561"/>
      <c r="P124" s="556" t="s">
        <v>70</v>
      </c>
      <c r="Q124" s="557"/>
      <c r="R124" s="557"/>
      <c r="S124" s="557"/>
      <c r="T124" s="557"/>
      <c r="U124" s="557"/>
      <c r="V124" s="558"/>
      <c r="W124" s="37" t="s">
        <v>68</v>
      </c>
      <c r="X124" s="549">
        <f>IFERROR(SUM(X121:X122),"0")</f>
        <v>0</v>
      </c>
      <c r="Y124" s="549">
        <f>IFERROR(SUM(Y121:Y122),"0")</f>
        <v>0</v>
      </c>
      <c r="Z124" s="37"/>
      <c r="AA124" s="550"/>
      <c r="AB124" s="550"/>
      <c r="AC124" s="550"/>
    </row>
    <row r="125" spans="1:68" ht="16.5" hidden="1" customHeight="1" x14ac:dyDescent="0.25">
      <c r="A125" s="579" t="s">
        <v>224</v>
      </c>
      <c r="B125" s="560"/>
      <c r="C125" s="560"/>
      <c r="D125" s="560"/>
      <c r="E125" s="560"/>
      <c r="F125" s="560"/>
      <c r="G125" s="560"/>
      <c r="H125" s="560"/>
      <c r="I125" s="560"/>
      <c r="J125" s="560"/>
      <c r="K125" s="560"/>
      <c r="L125" s="560"/>
      <c r="M125" s="560"/>
      <c r="N125" s="560"/>
      <c r="O125" s="560"/>
      <c r="P125" s="560"/>
      <c r="Q125" s="560"/>
      <c r="R125" s="560"/>
      <c r="S125" s="560"/>
      <c r="T125" s="560"/>
      <c r="U125" s="560"/>
      <c r="V125" s="560"/>
      <c r="W125" s="560"/>
      <c r="X125" s="560"/>
      <c r="Y125" s="560"/>
      <c r="Z125" s="560"/>
      <c r="AA125" s="542"/>
      <c r="AB125" s="542"/>
      <c r="AC125" s="542"/>
    </row>
    <row r="126" spans="1:68" ht="14.25" hidden="1" customHeight="1" x14ac:dyDescent="0.25">
      <c r="A126" s="564" t="s">
        <v>102</v>
      </c>
      <c r="B126" s="560"/>
      <c r="C126" s="560"/>
      <c r="D126" s="560"/>
      <c r="E126" s="560"/>
      <c r="F126" s="560"/>
      <c r="G126" s="560"/>
      <c r="H126" s="560"/>
      <c r="I126" s="560"/>
      <c r="J126" s="560"/>
      <c r="K126" s="560"/>
      <c r="L126" s="560"/>
      <c r="M126" s="560"/>
      <c r="N126" s="560"/>
      <c r="O126" s="560"/>
      <c r="P126" s="560"/>
      <c r="Q126" s="560"/>
      <c r="R126" s="560"/>
      <c r="S126" s="560"/>
      <c r="T126" s="560"/>
      <c r="U126" s="560"/>
      <c r="V126" s="560"/>
      <c r="W126" s="560"/>
      <c r="X126" s="560"/>
      <c r="Y126" s="560"/>
      <c r="Z126" s="560"/>
      <c r="AA126" s="543"/>
      <c r="AB126" s="543"/>
      <c r="AC126" s="543"/>
    </row>
    <row r="127" spans="1:68" ht="27" hidden="1" customHeight="1" x14ac:dyDescent="0.25">
      <c r="A127" s="54" t="s">
        <v>225</v>
      </c>
      <c r="B127" s="54" t="s">
        <v>226</v>
      </c>
      <c r="C127" s="31">
        <v>4301011564</v>
      </c>
      <c r="D127" s="551">
        <v>4680115882577</v>
      </c>
      <c r="E127" s="552"/>
      <c r="F127" s="546">
        <v>0.4</v>
      </c>
      <c r="G127" s="32">
        <v>8</v>
      </c>
      <c r="H127" s="546">
        <v>3.2</v>
      </c>
      <c r="I127" s="546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4"/>
      <c r="R127" s="554"/>
      <c r="S127" s="554"/>
      <c r="T127" s="555"/>
      <c r="U127" s="34"/>
      <c r="V127" s="34"/>
      <c r="W127" s="35" t="s">
        <v>68</v>
      </c>
      <c r="X127" s="547">
        <v>0</v>
      </c>
      <c r="Y127" s="548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225</v>
      </c>
      <c r="B128" s="54" t="s">
        <v>228</v>
      </c>
      <c r="C128" s="31">
        <v>4301011562</v>
      </c>
      <c r="D128" s="551">
        <v>4680115882577</v>
      </c>
      <c r="E128" s="552"/>
      <c r="F128" s="546">
        <v>0.4</v>
      </c>
      <c r="G128" s="32">
        <v>8</v>
      </c>
      <c r="H128" s="546">
        <v>3.2</v>
      </c>
      <c r="I128" s="546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2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4"/>
      <c r="R128" s="554"/>
      <c r="S128" s="554"/>
      <c r="T128" s="555"/>
      <c r="U128" s="34"/>
      <c r="V128" s="34"/>
      <c r="W128" s="35" t="s">
        <v>68</v>
      </c>
      <c r="X128" s="547">
        <v>0</v>
      </c>
      <c r="Y128" s="548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59"/>
      <c r="B129" s="560"/>
      <c r="C129" s="560"/>
      <c r="D129" s="560"/>
      <c r="E129" s="560"/>
      <c r="F129" s="560"/>
      <c r="G129" s="560"/>
      <c r="H129" s="560"/>
      <c r="I129" s="560"/>
      <c r="J129" s="560"/>
      <c r="K129" s="560"/>
      <c r="L129" s="560"/>
      <c r="M129" s="560"/>
      <c r="N129" s="560"/>
      <c r="O129" s="561"/>
      <c r="P129" s="556" t="s">
        <v>70</v>
      </c>
      <c r="Q129" s="557"/>
      <c r="R129" s="557"/>
      <c r="S129" s="557"/>
      <c r="T129" s="557"/>
      <c r="U129" s="557"/>
      <c r="V129" s="558"/>
      <c r="W129" s="37" t="s">
        <v>71</v>
      </c>
      <c r="X129" s="549">
        <f>IFERROR(X127/H127,"0")+IFERROR(X128/H128,"0")</f>
        <v>0</v>
      </c>
      <c r="Y129" s="549">
        <f>IFERROR(Y127/H127,"0")+IFERROR(Y128/H128,"0")</f>
        <v>0</v>
      </c>
      <c r="Z129" s="549">
        <f>IFERROR(IF(Z127="",0,Z127),"0")+IFERROR(IF(Z128="",0,Z128),"0")</f>
        <v>0</v>
      </c>
      <c r="AA129" s="550"/>
      <c r="AB129" s="550"/>
      <c r="AC129" s="550"/>
    </row>
    <row r="130" spans="1:68" hidden="1" x14ac:dyDescent="0.2">
      <c r="A130" s="560"/>
      <c r="B130" s="560"/>
      <c r="C130" s="560"/>
      <c r="D130" s="560"/>
      <c r="E130" s="560"/>
      <c r="F130" s="560"/>
      <c r="G130" s="560"/>
      <c r="H130" s="560"/>
      <c r="I130" s="560"/>
      <c r="J130" s="560"/>
      <c r="K130" s="560"/>
      <c r="L130" s="560"/>
      <c r="M130" s="560"/>
      <c r="N130" s="560"/>
      <c r="O130" s="561"/>
      <c r="P130" s="556" t="s">
        <v>70</v>
      </c>
      <c r="Q130" s="557"/>
      <c r="R130" s="557"/>
      <c r="S130" s="557"/>
      <c r="T130" s="557"/>
      <c r="U130" s="557"/>
      <c r="V130" s="558"/>
      <c r="W130" s="37" t="s">
        <v>68</v>
      </c>
      <c r="X130" s="549">
        <f>IFERROR(SUM(X127:X128),"0")</f>
        <v>0</v>
      </c>
      <c r="Y130" s="549">
        <f>IFERROR(SUM(Y127:Y128),"0")</f>
        <v>0</v>
      </c>
      <c r="Z130" s="37"/>
      <c r="AA130" s="550"/>
      <c r="AB130" s="550"/>
      <c r="AC130" s="550"/>
    </row>
    <row r="131" spans="1:68" ht="14.25" hidden="1" customHeight="1" x14ac:dyDescent="0.25">
      <c r="A131" s="564" t="s">
        <v>63</v>
      </c>
      <c r="B131" s="560"/>
      <c r="C131" s="560"/>
      <c r="D131" s="560"/>
      <c r="E131" s="560"/>
      <c r="F131" s="560"/>
      <c r="G131" s="560"/>
      <c r="H131" s="560"/>
      <c r="I131" s="560"/>
      <c r="J131" s="560"/>
      <c r="K131" s="560"/>
      <c r="L131" s="560"/>
      <c r="M131" s="560"/>
      <c r="N131" s="560"/>
      <c r="O131" s="560"/>
      <c r="P131" s="560"/>
      <c r="Q131" s="560"/>
      <c r="R131" s="560"/>
      <c r="S131" s="560"/>
      <c r="T131" s="560"/>
      <c r="U131" s="560"/>
      <c r="V131" s="560"/>
      <c r="W131" s="560"/>
      <c r="X131" s="560"/>
      <c r="Y131" s="560"/>
      <c r="Z131" s="560"/>
      <c r="AA131" s="543"/>
      <c r="AB131" s="543"/>
      <c r="AC131" s="543"/>
    </row>
    <row r="132" spans="1:68" ht="27" hidden="1" customHeight="1" x14ac:dyDescent="0.25">
      <c r="A132" s="54" t="s">
        <v>229</v>
      </c>
      <c r="B132" s="54" t="s">
        <v>230</v>
      </c>
      <c r="C132" s="31">
        <v>4301031234</v>
      </c>
      <c r="D132" s="551">
        <v>4680115883444</v>
      </c>
      <c r="E132" s="552"/>
      <c r="F132" s="546">
        <v>0.35</v>
      </c>
      <c r="G132" s="32">
        <v>8</v>
      </c>
      <c r="H132" s="546">
        <v>2.8</v>
      </c>
      <c r="I132" s="546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8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4"/>
      <c r="R132" s="554"/>
      <c r="S132" s="554"/>
      <c r="T132" s="555"/>
      <c r="U132" s="34"/>
      <c r="V132" s="34"/>
      <c r="W132" s="35" t="s">
        <v>68</v>
      </c>
      <c r="X132" s="547">
        <v>0</v>
      </c>
      <c r="Y132" s="54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229</v>
      </c>
      <c r="B133" s="54" t="s">
        <v>232</v>
      </c>
      <c r="C133" s="31">
        <v>4301031235</v>
      </c>
      <c r="D133" s="551">
        <v>4680115883444</v>
      </c>
      <c r="E133" s="552"/>
      <c r="F133" s="546">
        <v>0.35</v>
      </c>
      <c r="G133" s="32">
        <v>8</v>
      </c>
      <c r="H133" s="546">
        <v>2.8</v>
      </c>
      <c r="I133" s="546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1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4"/>
      <c r="R133" s="554"/>
      <c r="S133" s="554"/>
      <c r="T133" s="555"/>
      <c r="U133" s="34"/>
      <c r="V133" s="34"/>
      <c r="W133" s="35" t="s">
        <v>68</v>
      </c>
      <c r="X133" s="547">
        <v>0</v>
      </c>
      <c r="Y133" s="54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59"/>
      <c r="B134" s="560"/>
      <c r="C134" s="560"/>
      <c r="D134" s="560"/>
      <c r="E134" s="560"/>
      <c r="F134" s="560"/>
      <c r="G134" s="560"/>
      <c r="H134" s="560"/>
      <c r="I134" s="560"/>
      <c r="J134" s="560"/>
      <c r="K134" s="560"/>
      <c r="L134" s="560"/>
      <c r="M134" s="560"/>
      <c r="N134" s="560"/>
      <c r="O134" s="561"/>
      <c r="P134" s="556" t="s">
        <v>70</v>
      </c>
      <c r="Q134" s="557"/>
      <c r="R134" s="557"/>
      <c r="S134" s="557"/>
      <c r="T134" s="557"/>
      <c r="U134" s="557"/>
      <c r="V134" s="558"/>
      <c r="W134" s="37" t="s">
        <v>71</v>
      </c>
      <c r="X134" s="549">
        <f>IFERROR(X132/H132,"0")+IFERROR(X133/H133,"0")</f>
        <v>0</v>
      </c>
      <c r="Y134" s="549">
        <f>IFERROR(Y132/H132,"0")+IFERROR(Y133/H133,"0")</f>
        <v>0</v>
      </c>
      <c r="Z134" s="549">
        <f>IFERROR(IF(Z132="",0,Z132),"0")+IFERROR(IF(Z133="",0,Z133),"0")</f>
        <v>0</v>
      </c>
      <c r="AA134" s="550"/>
      <c r="AB134" s="550"/>
      <c r="AC134" s="550"/>
    </row>
    <row r="135" spans="1:68" hidden="1" x14ac:dyDescent="0.2">
      <c r="A135" s="560"/>
      <c r="B135" s="560"/>
      <c r="C135" s="560"/>
      <c r="D135" s="560"/>
      <c r="E135" s="560"/>
      <c r="F135" s="560"/>
      <c r="G135" s="560"/>
      <c r="H135" s="560"/>
      <c r="I135" s="560"/>
      <c r="J135" s="560"/>
      <c r="K135" s="560"/>
      <c r="L135" s="560"/>
      <c r="M135" s="560"/>
      <c r="N135" s="560"/>
      <c r="O135" s="561"/>
      <c r="P135" s="556" t="s">
        <v>70</v>
      </c>
      <c r="Q135" s="557"/>
      <c r="R135" s="557"/>
      <c r="S135" s="557"/>
      <c r="T135" s="557"/>
      <c r="U135" s="557"/>
      <c r="V135" s="558"/>
      <c r="W135" s="37" t="s">
        <v>68</v>
      </c>
      <c r="X135" s="549">
        <f>IFERROR(SUM(X132:X133),"0")</f>
        <v>0</v>
      </c>
      <c r="Y135" s="549">
        <f>IFERROR(SUM(Y132:Y133),"0")</f>
        <v>0</v>
      </c>
      <c r="Z135" s="37"/>
      <c r="AA135" s="550"/>
      <c r="AB135" s="550"/>
      <c r="AC135" s="550"/>
    </row>
    <row r="136" spans="1:68" ht="14.25" hidden="1" customHeight="1" x14ac:dyDescent="0.25">
      <c r="A136" s="564" t="s">
        <v>72</v>
      </c>
      <c r="B136" s="560"/>
      <c r="C136" s="560"/>
      <c r="D136" s="560"/>
      <c r="E136" s="560"/>
      <c r="F136" s="560"/>
      <c r="G136" s="560"/>
      <c r="H136" s="560"/>
      <c r="I136" s="560"/>
      <c r="J136" s="560"/>
      <c r="K136" s="560"/>
      <c r="L136" s="560"/>
      <c r="M136" s="560"/>
      <c r="N136" s="560"/>
      <c r="O136" s="560"/>
      <c r="P136" s="560"/>
      <c r="Q136" s="560"/>
      <c r="R136" s="560"/>
      <c r="S136" s="560"/>
      <c r="T136" s="560"/>
      <c r="U136" s="560"/>
      <c r="V136" s="560"/>
      <c r="W136" s="560"/>
      <c r="X136" s="560"/>
      <c r="Y136" s="560"/>
      <c r="Z136" s="560"/>
      <c r="AA136" s="543"/>
      <c r="AB136" s="543"/>
      <c r="AC136" s="543"/>
    </row>
    <row r="137" spans="1:68" ht="16.5" hidden="1" customHeight="1" x14ac:dyDescent="0.25">
      <c r="A137" s="54" t="s">
        <v>233</v>
      </c>
      <c r="B137" s="54" t="s">
        <v>234</v>
      </c>
      <c r="C137" s="31">
        <v>4301051477</v>
      </c>
      <c r="D137" s="551">
        <v>4680115882584</v>
      </c>
      <c r="E137" s="552"/>
      <c r="F137" s="546">
        <v>0.33</v>
      </c>
      <c r="G137" s="32">
        <v>8</v>
      </c>
      <c r="H137" s="546">
        <v>2.64</v>
      </c>
      <c r="I137" s="546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4"/>
      <c r="R137" s="554"/>
      <c r="S137" s="554"/>
      <c r="T137" s="555"/>
      <c r="U137" s="34"/>
      <c r="V137" s="34"/>
      <c r="W137" s="35" t="s">
        <v>68</v>
      </c>
      <c r="X137" s="547">
        <v>0</v>
      </c>
      <c r="Y137" s="54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233</v>
      </c>
      <c r="B138" s="54" t="s">
        <v>235</v>
      </c>
      <c r="C138" s="31">
        <v>4301051476</v>
      </c>
      <c r="D138" s="551">
        <v>4680115882584</v>
      </c>
      <c r="E138" s="552"/>
      <c r="F138" s="546">
        <v>0.33</v>
      </c>
      <c r="G138" s="32">
        <v>8</v>
      </c>
      <c r="H138" s="546">
        <v>2.64</v>
      </c>
      <c r="I138" s="546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4"/>
      <c r="R138" s="554"/>
      <c r="S138" s="554"/>
      <c r="T138" s="555"/>
      <c r="U138" s="34"/>
      <c r="V138" s="34"/>
      <c r="W138" s="35" t="s">
        <v>68</v>
      </c>
      <c r="X138" s="547">
        <v>0</v>
      </c>
      <c r="Y138" s="548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59"/>
      <c r="B139" s="560"/>
      <c r="C139" s="560"/>
      <c r="D139" s="560"/>
      <c r="E139" s="560"/>
      <c r="F139" s="560"/>
      <c r="G139" s="560"/>
      <c r="H139" s="560"/>
      <c r="I139" s="560"/>
      <c r="J139" s="560"/>
      <c r="K139" s="560"/>
      <c r="L139" s="560"/>
      <c r="M139" s="560"/>
      <c r="N139" s="560"/>
      <c r="O139" s="561"/>
      <c r="P139" s="556" t="s">
        <v>70</v>
      </c>
      <c r="Q139" s="557"/>
      <c r="R139" s="557"/>
      <c r="S139" s="557"/>
      <c r="T139" s="557"/>
      <c r="U139" s="557"/>
      <c r="V139" s="558"/>
      <c r="W139" s="37" t="s">
        <v>71</v>
      </c>
      <c r="X139" s="549">
        <f>IFERROR(X137/H137,"0")+IFERROR(X138/H138,"0")</f>
        <v>0</v>
      </c>
      <c r="Y139" s="549">
        <f>IFERROR(Y137/H137,"0")+IFERROR(Y138/H138,"0")</f>
        <v>0</v>
      </c>
      <c r="Z139" s="549">
        <f>IFERROR(IF(Z137="",0,Z137),"0")+IFERROR(IF(Z138="",0,Z138),"0")</f>
        <v>0</v>
      </c>
      <c r="AA139" s="550"/>
      <c r="AB139" s="550"/>
      <c r="AC139" s="550"/>
    </row>
    <row r="140" spans="1:68" hidden="1" x14ac:dyDescent="0.2">
      <c r="A140" s="560"/>
      <c r="B140" s="560"/>
      <c r="C140" s="560"/>
      <c r="D140" s="560"/>
      <c r="E140" s="560"/>
      <c r="F140" s="560"/>
      <c r="G140" s="560"/>
      <c r="H140" s="560"/>
      <c r="I140" s="560"/>
      <c r="J140" s="560"/>
      <c r="K140" s="560"/>
      <c r="L140" s="560"/>
      <c r="M140" s="560"/>
      <c r="N140" s="560"/>
      <c r="O140" s="561"/>
      <c r="P140" s="556" t="s">
        <v>70</v>
      </c>
      <c r="Q140" s="557"/>
      <c r="R140" s="557"/>
      <c r="S140" s="557"/>
      <c r="T140" s="557"/>
      <c r="U140" s="557"/>
      <c r="V140" s="558"/>
      <c r="W140" s="37" t="s">
        <v>68</v>
      </c>
      <c r="X140" s="549">
        <f>IFERROR(SUM(X137:X138),"0")</f>
        <v>0</v>
      </c>
      <c r="Y140" s="549">
        <f>IFERROR(SUM(Y137:Y138),"0")</f>
        <v>0</v>
      </c>
      <c r="Z140" s="37"/>
      <c r="AA140" s="550"/>
      <c r="AB140" s="550"/>
      <c r="AC140" s="550"/>
    </row>
    <row r="141" spans="1:68" ht="16.5" hidden="1" customHeight="1" x14ac:dyDescent="0.25">
      <c r="A141" s="579" t="s">
        <v>100</v>
      </c>
      <c r="B141" s="560"/>
      <c r="C141" s="560"/>
      <c r="D141" s="560"/>
      <c r="E141" s="560"/>
      <c r="F141" s="560"/>
      <c r="G141" s="560"/>
      <c r="H141" s="560"/>
      <c r="I141" s="560"/>
      <c r="J141" s="560"/>
      <c r="K141" s="560"/>
      <c r="L141" s="560"/>
      <c r="M141" s="560"/>
      <c r="N141" s="560"/>
      <c r="O141" s="560"/>
      <c r="P141" s="560"/>
      <c r="Q141" s="560"/>
      <c r="R141" s="560"/>
      <c r="S141" s="560"/>
      <c r="T141" s="560"/>
      <c r="U141" s="560"/>
      <c r="V141" s="560"/>
      <c r="W141" s="560"/>
      <c r="X141" s="560"/>
      <c r="Y141" s="560"/>
      <c r="Z141" s="560"/>
      <c r="AA141" s="542"/>
      <c r="AB141" s="542"/>
      <c r="AC141" s="542"/>
    </row>
    <row r="142" spans="1:68" ht="14.25" hidden="1" customHeight="1" x14ac:dyDescent="0.25">
      <c r="A142" s="564" t="s">
        <v>102</v>
      </c>
      <c r="B142" s="560"/>
      <c r="C142" s="560"/>
      <c r="D142" s="560"/>
      <c r="E142" s="560"/>
      <c r="F142" s="560"/>
      <c r="G142" s="560"/>
      <c r="H142" s="560"/>
      <c r="I142" s="560"/>
      <c r="J142" s="560"/>
      <c r="K142" s="560"/>
      <c r="L142" s="560"/>
      <c r="M142" s="560"/>
      <c r="N142" s="560"/>
      <c r="O142" s="560"/>
      <c r="P142" s="560"/>
      <c r="Q142" s="560"/>
      <c r="R142" s="560"/>
      <c r="S142" s="560"/>
      <c r="T142" s="560"/>
      <c r="U142" s="560"/>
      <c r="V142" s="560"/>
      <c r="W142" s="560"/>
      <c r="X142" s="560"/>
      <c r="Y142" s="560"/>
      <c r="Z142" s="560"/>
      <c r="AA142" s="543"/>
      <c r="AB142" s="543"/>
      <c r="AC142" s="543"/>
    </row>
    <row r="143" spans="1:68" ht="27" hidden="1" customHeight="1" x14ac:dyDescent="0.25">
      <c r="A143" s="54" t="s">
        <v>236</v>
      </c>
      <c r="B143" s="54" t="s">
        <v>237</v>
      </c>
      <c r="C143" s="31">
        <v>4301011705</v>
      </c>
      <c r="D143" s="551">
        <v>4607091384604</v>
      </c>
      <c r="E143" s="552"/>
      <c r="F143" s="546">
        <v>0.4</v>
      </c>
      <c r="G143" s="32">
        <v>10</v>
      </c>
      <c r="H143" s="546">
        <v>4</v>
      </c>
      <c r="I143" s="546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4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4"/>
      <c r="R143" s="554"/>
      <c r="S143" s="554"/>
      <c r="T143" s="555"/>
      <c r="U143" s="34"/>
      <c r="V143" s="34"/>
      <c r="W143" s="35" t="s">
        <v>68</v>
      </c>
      <c r="X143" s="547">
        <v>0</v>
      </c>
      <c r="Y143" s="548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239</v>
      </c>
      <c r="B144" s="54" t="s">
        <v>240</v>
      </c>
      <c r="C144" s="31">
        <v>4301012179</v>
      </c>
      <c r="D144" s="551">
        <v>4680115886810</v>
      </c>
      <c r="E144" s="552"/>
      <c r="F144" s="546">
        <v>0.3</v>
      </c>
      <c r="G144" s="32">
        <v>10</v>
      </c>
      <c r="H144" s="546">
        <v>3</v>
      </c>
      <c r="I144" s="546">
        <v>3.18</v>
      </c>
      <c r="J144" s="32">
        <v>182</v>
      </c>
      <c r="K144" s="32" t="s">
        <v>75</v>
      </c>
      <c r="L144" s="32"/>
      <c r="M144" s="33" t="s">
        <v>106</v>
      </c>
      <c r="N144" s="33"/>
      <c r="O144" s="32">
        <v>55</v>
      </c>
      <c r="P144" s="602" t="s">
        <v>241</v>
      </c>
      <c r="Q144" s="554"/>
      <c r="R144" s="554"/>
      <c r="S144" s="554"/>
      <c r="T144" s="555"/>
      <c r="U144" s="34"/>
      <c r="V144" s="34"/>
      <c r="W144" s="35" t="s">
        <v>68</v>
      </c>
      <c r="X144" s="547">
        <v>0</v>
      </c>
      <c r="Y144" s="54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242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59"/>
      <c r="B145" s="560"/>
      <c r="C145" s="560"/>
      <c r="D145" s="560"/>
      <c r="E145" s="560"/>
      <c r="F145" s="560"/>
      <c r="G145" s="560"/>
      <c r="H145" s="560"/>
      <c r="I145" s="560"/>
      <c r="J145" s="560"/>
      <c r="K145" s="560"/>
      <c r="L145" s="560"/>
      <c r="M145" s="560"/>
      <c r="N145" s="560"/>
      <c r="O145" s="561"/>
      <c r="P145" s="556" t="s">
        <v>70</v>
      </c>
      <c r="Q145" s="557"/>
      <c r="R145" s="557"/>
      <c r="S145" s="557"/>
      <c r="T145" s="557"/>
      <c r="U145" s="557"/>
      <c r="V145" s="558"/>
      <c r="W145" s="37" t="s">
        <v>71</v>
      </c>
      <c r="X145" s="549">
        <f>IFERROR(X143/H143,"0")+IFERROR(X144/H144,"0")</f>
        <v>0</v>
      </c>
      <c r="Y145" s="549">
        <f>IFERROR(Y143/H143,"0")+IFERROR(Y144/H144,"0")</f>
        <v>0</v>
      </c>
      <c r="Z145" s="549">
        <f>IFERROR(IF(Z143="",0,Z143),"0")+IFERROR(IF(Z144="",0,Z144),"0")</f>
        <v>0</v>
      </c>
      <c r="AA145" s="550"/>
      <c r="AB145" s="550"/>
      <c r="AC145" s="550"/>
    </row>
    <row r="146" spans="1:68" hidden="1" x14ac:dyDescent="0.2">
      <c r="A146" s="560"/>
      <c r="B146" s="560"/>
      <c r="C146" s="560"/>
      <c r="D146" s="560"/>
      <c r="E146" s="560"/>
      <c r="F146" s="560"/>
      <c r="G146" s="560"/>
      <c r="H146" s="560"/>
      <c r="I146" s="560"/>
      <c r="J146" s="560"/>
      <c r="K146" s="560"/>
      <c r="L146" s="560"/>
      <c r="M146" s="560"/>
      <c r="N146" s="560"/>
      <c r="O146" s="561"/>
      <c r="P146" s="556" t="s">
        <v>70</v>
      </c>
      <c r="Q146" s="557"/>
      <c r="R146" s="557"/>
      <c r="S146" s="557"/>
      <c r="T146" s="557"/>
      <c r="U146" s="557"/>
      <c r="V146" s="558"/>
      <c r="W146" s="37" t="s">
        <v>68</v>
      </c>
      <c r="X146" s="549">
        <f>IFERROR(SUM(X143:X144),"0")</f>
        <v>0</v>
      </c>
      <c r="Y146" s="549">
        <f>IFERROR(SUM(Y143:Y144),"0")</f>
        <v>0</v>
      </c>
      <c r="Z146" s="37"/>
      <c r="AA146" s="550"/>
      <c r="AB146" s="550"/>
      <c r="AC146" s="550"/>
    </row>
    <row r="147" spans="1:68" ht="14.25" hidden="1" customHeight="1" x14ac:dyDescent="0.25">
      <c r="A147" s="564" t="s">
        <v>63</v>
      </c>
      <c r="B147" s="560"/>
      <c r="C147" s="560"/>
      <c r="D147" s="560"/>
      <c r="E147" s="560"/>
      <c r="F147" s="560"/>
      <c r="G147" s="560"/>
      <c r="H147" s="560"/>
      <c r="I147" s="560"/>
      <c r="J147" s="560"/>
      <c r="K147" s="560"/>
      <c r="L147" s="560"/>
      <c r="M147" s="560"/>
      <c r="N147" s="560"/>
      <c r="O147" s="560"/>
      <c r="P147" s="560"/>
      <c r="Q147" s="560"/>
      <c r="R147" s="560"/>
      <c r="S147" s="560"/>
      <c r="T147" s="560"/>
      <c r="U147" s="560"/>
      <c r="V147" s="560"/>
      <c r="W147" s="560"/>
      <c r="X147" s="560"/>
      <c r="Y147" s="560"/>
      <c r="Z147" s="560"/>
      <c r="AA147" s="543"/>
      <c r="AB147" s="543"/>
      <c r="AC147" s="543"/>
    </row>
    <row r="148" spans="1:68" ht="16.5" hidden="1" customHeight="1" x14ac:dyDescent="0.25">
      <c r="A148" s="54" t="s">
        <v>243</v>
      </c>
      <c r="B148" s="54" t="s">
        <v>244</v>
      </c>
      <c r="C148" s="31">
        <v>4301030895</v>
      </c>
      <c r="D148" s="551">
        <v>4607091387667</v>
      </c>
      <c r="E148" s="552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4"/>
      <c r="R148" s="554"/>
      <c r="S148" s="554"/>
      <c r="T148" s="555"/>
      <c r="U148" s="34"/>
      <c r="V148" s="34"/>
      <c r="W148" s="35" t="s">
        <v>68</v>
      </c>
      <c r="X148" s="547">
        <v>0</v>
      </c>
      <c r="Y148" s="54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246</v>
      </c>
      <c r="B149" s="54" t="s">
        <v>247</v>
      </c>
      <c r="C149" s="31">
        <v>4301030961</v>
      </c>
      <c r="D149" s="551">
        <v>4607091387636</v>
      </c>
      <c r="E149" s="552"/>
      <c r="F149" s="546">
        <v>0.7</v>
      </c>
      <c r="G149" s="32">
        <v>6</v>
      </c>
      <c r="H149" s="546">
        <v>4.2</v>
      </c>
      <c r="I149" s="546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4"/>
      <c r="R149" s="554"/>
      <c r="S149" s="554"/>
      <c r="T149" s="555"/>
      <c r="U149" s="34"/>
      <c r="V149" s="34"/>
      <c r="W149" s="35" t="s">
        <v>68</v>
      </c>
      <c r="X149" s="547">
        <v>0</v>
      </c>
      <c r="Y149" s="54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249</v>
      </c>
      <c r="B150" s="54" t="s">
        <v>250</v>
      </c>
      <c r="C150" s="31">
        <v>4301030963</v>
      </c>
      <c r="D150" s="551">
        <v>4607091382426</v>
      </c>
      <c r="E150" s="552"/>
      <c r="F150" s="546">
        <v>0.9</v>
      </c>
      <c r="G150" s="32">
        <v>10</v>
      </c>
      <c r="H150" s="546">
        <v>9</v>
      </c>
      <c r="I150" s="546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8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4"/>
      <c r="R150" s="554"/>
      <c r="S150" s="554"/>
      <c r="T150" s="555"/>
      <c r="U150" s="34"/>
      <c r="V150" s="34"/>
      <c r="W150" s="35" t="s">
        <v>68</v>
      </c>
      <c r="X150" s="547">
        <v>0</v>
      </c>
      <c r="Y150" s="54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59"/>
      <c r="B151" s="560"/>
      <c r="C151" s="560"/>
      <c r="D151" s="560"/>
      <c r="E151" s="560"/>
      <c r="F151" s="560"/>
      <c r="G151" s="560"/>
      <c r="H151" s="560"/>
      <c r="I151" s="560"/>
      <c r="J151" s="560"/>
      <c r="K151" s="560"/>
      <c r="L151" s="560"/>
      <c r="M151" s="560"/>
      <c r="N151" s="560"/>
      <c r="O151" s="561"/>
      <c r="P151" s="556" t="s">
        <v>70</v>
      </c>
      <c r="Q151" s="557"/>
      <c r="R151" s="557"/>
      <c r="S151" s="557"/>
      <c r="T151" s="557"/>
      <c r="U151" s="557"/>
      <c r="V151" s="558"/>
      <c r="W151" s="37" t="s">
        <v>71</v>
      </c>
      <c r="X151" s="549">
        <f>IFERROR(X148/H148,"0")+IFERROR(X149/H149,"0")+IFERROR(X150/H150,"0")</f>
        <v>0</v>
      </c>
      <c r="Y151" s="549">
        <f>IFERROR(Y148/H148,"0")+IFERROR(Y149/H149,"0")+IFERROR(Y150/H150,"0")</f>
        <v>0</v>
      </c>
      <c r="Z151" s="549">
        <f>IFERROR(IF(Z148="",0,Z148),"0")+IFERROR(IF(Z149="",0,Z149),"0")+IFERROR(IF(Z150="",0,Z150),"0")</f>
        <v>0</v>
      </c>
      <c r="AA151" s="550"/>
      <c r="AB151" s="550"/>
      <c r="AC151" s="550"/>
    </row>
    <row r="152" spans="1:68" hidden="1" x14ac:dyDescent="0.2">
      <c r="A152" s="560"/>
      <c r="B152" s="560"/>
      <c r="C152" s="560"/>
      <c r="D152" s="560"/>
      <c r="E152" s="560"/>
      <c r="F152" s="560"/>
      <c r="G152" s="560"/>
      <c r="H152" s="560"/>
      <c r="I152" s="560"/>
      <c r="J152" s="560"/>
      <c r="K152" s="560"/>
      <c r="L152" s="560"/>
      <c r="M152" s="560"/>
      <c r="N152" s="560"/>
      <c r="O152" s="561"/>
      <c r="P152" s="556" t="s">
        <v>70</v>
      </c>
      <c r="Q152" s="557"/>
      <c r="R152" s="557"/>
      <c r="S152" s="557"/>
      <c r="T152" s="557"/>
      <c r="U152" s="557"/>
      <c r="V152" s="558"/>
      <c r="W152" s="37" t="s">
        <v>68</v>
      </c>
      <c r="X152" s="549">
        <f>IFERROR(SUM(X148:X150),"0")</f>
        <v>0</v>
      </c>
      <c r="Y152" s="549">
        <f>IFERROR(SUM(Y148:Y150),"0")</f>
        <v>0</v>
      </c>
      <c r="Z152" s="37"/>
      <c r="AA152" s="550"/>
      <c r="AB152" s="550"/>
      <c r="AC152" s="550"/>
    </row>
    <row r="153" spans="1:68" ht="27.75" hidden="1" customHeight="1" x14ac:dyDescent="0.2">
      <c r="A153" s="699" t="s">
        <v>252</v>
      </c>
      <c r="B153" s="700"/>
      <c r="C153" s="700"/>
      <c r="D153" s="700"/>
      <c r="E153" s="700"/>
      <c r="F153" s="700"/>
      <c r="G153" s="700"/>
      <c r="H153" s="700"/>
      <c r="I153" s="700"/>
      <c r="J153" s="700"/>
      <c r="K153" s="700"/>
      <c r="L153" s="700"/>
      <c r="M153" s="700"/>
      <c r="N153" s="700"/>
      <c r="O153" s="700"/>
      <c r="P153" s="700"/>
      <c r="Q153" s="700"/>
      <c r="R153" s="700"/>
      <c r="S153" s="700"/>
      <c r="T153" s="700"/>
      <c r="U153" s="700"/>
      <c r="V153" s="700"/>
      <c r="W153" s="700"/>
      <c r="X153" s="700"/>
      <c r="Y153" s="700"/>
      <c r="Z153" s="700"/>
      <c r="AA153" s="48"/>
      <c r="AB153" s="48"/>
      <c r="AC153" s="48"/>
    </row>
    <row r="154" spans="1:68" ht="16.5" hidden="1" customHeight="1" x14ac:dyDescent="0.25">
      <c r="A154" s="579" t="s">
        <v>253</v>
      </c>
      <c r="B154" s="560"/>
      <c r="C154" s="560"/>
      <c r="D154" s="560"/>
      <c r="E154" s="560"/>
      <c r="F154" s="560"/>
      <c r="G154" s="560"/>
      <c r="H154" s="560"/>
      <c r="I154" s="560"/>
      <c r="J154" s="560"/>
      <c r="K154" s="560"/>
      <c r="L154" s="560"/>
      <c r="M154" s="560"/>
      <c r="N154" s="560"/>
      <c r="O154" s="560"/>
      <c r="P154" s="560"/>
      <c r="Q154" s="560"/>
      <c r="R154" s="560"/>
      <c r="S154" s="560"/>
      <c r="T154" s="560"/>
      <c r="U154" s="560"/>
      <c r="V154" s="560"/>
      <c r="W154" s="560"/>
      <c r="X154" s="560"/>
      <c r="Y154" s="560"/>
      <c r="Z154" s="560"/>
      <c r="AA154" s="542"/>
      <c r="AB154" s="542"/>
      <c r="AC154" s="542"/>
    </row>
    <row r="155" spans="1:68" ht="14.25" hidden="1" customHeight="1" x14ac:dyDescent="0.25">
      <c r="A155" s="564" t="s">
        <v>134</v>
      </c>
      <c r="B155" s="560"/>
      <c r="C155" s="560"/>
      <c r="D155" s="560"/>
      <c r="E155" s="560"/>
      <c r="F155" s="560"/>
      <c r="G155" s="560"/>
      <c r="H155" s="560"/>
      <c r="I155" s="560"/>
      <c r="J155" s="560"/>
      <c r="K155" s="560"/>
      <c r="L155" s="560"/>
      <c r="M155" s="560"/>
      <c r="N155" s="560"/>
      <c r="O155" s="560"/>
      <c r="P155" s="560"/>
      <c r="Q155" s="560"/>
      <c r="R155" s="560"/>
      <c r="S155" s="560"/>
      <c r="T155" s="560"/>
      <c r="U155" s="560"/>
      <c r="V155" s="560"/>
      <c r="W155" s="560"/>
      <c r="X155" s="560"/>
      <c r="Y155" s="560"/>
      <c r="Z155" s="560"/>
      <c r="AA155" s="543"/>
      <c r="AB155" s="543"/>
      <c r="AC155" s="543"/>
    </row>
    <row r="156" spans="1:68" ht="27" hidden="1" customHeight="1" x14ac:dyDescent="0.25">
      <c r="A156" s="54" t="s">
        <v>254</v>
      </c>
      <c r="B156" s="54" t="s">
        <v>255</v>
      </c>
      <c r="C156" s="31">
        <v>4301020323</v>
      </c>
      <c r="D156" s="551">
        <v>4680115886223</v>
      </c>
      <c r="E156" s="552"/>
      <c r="F156" s="546">
        <v>0.33</v>
      </c>
      <c r="G156" s="32">
        <v>6</v>
      </c>
      <c r="H156" s="546">
        <v>1.98</v>
      </c>
      <c r="I156" s="546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6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4"/>
      <c r="R156" s="554"/>
      <c r="S156" s="554"/>
      <c r="T156" s="555"/>
      <c r="U156" s="34"/>
      <c r="V156" s="34"/>
      <c r="W156" s="35" t="s">
        <v>68</v>
      </c>
      <c r="X156" s="547">
        <v>0</v>
      </c>
      <c r="Y156" s="548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256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59"/>
      <c r="B157" s="560"/>
      <c r="C157" s="560"/>
      <c r="D157" s="560"/>
      <c r="E157" s="560"/>
      <c r="F157" s="560"/>
      <c r="G157" s="560"/>
      <c r="H157" s="560"/>
      <c r="I157" s="560"/>
      <c r="J157" s="560"/>
      <c r="K157" s="560"/>
      <c r="L157" s="560"/>
      <c r="M157" s="560"/>
      <c r="N157" s="560"/>
      <c r="O157" s="561"/>
      <c r="P157" s="556" t="s">
        <v>70</v>
      </c>
      <c r="Q157" s="557"/>
      <c r="R157" s="557"/>
      <c r="S157" s="557"/>
      <c r="T157" s="557"/>
      <c r="U157" s="557"/>
      <c r="V157" s="558"/>
      <c r="W157" s="37" t="s">
        <v>71</v>
      </c>
      <c r="X157" s="549">
        <f>IFERROR(X156/H156,"0")</f>
        <v>0</v>
      </c>
      <c r="Y157" s="549">
        <f>IFERROR(Y156/H156,"0")</f>
        <v>0</v>
      </c>
      <c r="Z157" s="549">
        <f>IFERROR(IF(Z156="",0,Z156),"0")</f>
        <v>0</v>
      </c>
      <c r="AA157" s="550"/>
      <c r="AB157" s="550"/>
      <c r="AC157" s="550"/>
    </row>
    <row r="158" spans="1:68" hidden="1" x14ac:dyDescent="0.2">
      <c r="A158" s="560"/>
      <c r="B158" s="560"/>
      <c r="C158" s="560"/>
      <c r="D158" s="560"/>
      <c r="E158" s="560"/>
      <c r="F158" s="560"/>
      <c r="G158" s="560"/>
      <c r="H158" s="560"/>
      <c r="I158" s="560"/>
      <c r="J158" s="560"/>
      <c r="K158" s="560"/>
      <c r="L158" s="560"/>
      <c r="M158" s="560"/>
      <c r="N158" s="560"/>
      <c r="O158" s="561"/>
      <c r="P158" s="556" t="s">
        <v>70</v>
      </c>
      <c r="Q158" s="557"/>
      <c r="R158" s="557"/>
      <c r="S158" s="557"/>
      <c r="T158" s="557"/>
      <c r="U158" s="557"/>
      <c r="V158" s="558"/>
      <c r="W158" s="37" t="s">
        <v>68</v>
      </c>
      <c r="X158" s="549">
        <f>IFERROR(SUM(X156:X156),"0")</f>
        <v>0</v>
      </c>
      <c r="Y158" s="549">
        <f>IFERROR(SUM(Y156:Y156),"0")</f>
        <v>0</v>
      </c>
      <c r="Z158" s="37"/>
      <c r="AA158" s="550"/>
      <c r="AB158" s="550"/>
      <c r="AC158" s="550"/>
    </row>
    <row r="159" spans="1:68" ht="14.25" hidden="1" customHeight="1" x14ac:dyDescent="0.25">
      <c r="A159" s="564" t="s">
        <v>63</v>
      </c>
      <c r="B159" s="560"/>
      <c r="C159" s="560"/>
      <c r="D159" s="560"/>
      <c r="E159" s="560"/>
      <c r="F159" s="560"/>
      <c r="G159" s="560"/>
      <c r="H159" s="560"/>
      <c r="I159" s="560"/>
      <c r="J159" s="560"/>
      <c r="K159" s="560"/>
      <c r="L159" s="560"/>
      <c r="M159" s="560"/>
      <c r="N159" s="560"/>
      <c r="O159" s="560"/>
      <c r="P159" s="560"/>
      <c r="Q159" s="560"/>
      <c r="R159" s="560"/>
      <c r="S159" s="560"/>
      <c r="T159" s="560"/>
      <c r="U159" s="560"/>
      <c r="V159" s="560"/>
      <c r="W159" s="560"/>
      <c r="X159" s="560"/>
      <c r="Y159" s="560"/>
      <c r="Z159" s="560"/>
      <c r="AA159" s="543"/>
      <c r="AB159" s="543"/>
      <c r="AC159" s="543"/>
    </row>
    <row r="160" spans="1:68" ht="27" customHeight="1" x14ac:dyDescent="0.25">
      <c r="A160" s="54" t="s">
        <v>257</v>
      </c>
      <c r="B160" s="54" t="s">
        <v>258</v>
      </c>
      <c r="C160" s="31">
        <v>4301031191</v>
      </c>
      <c r="D160" s="551">
        <v>4680115880993</v>
      </c>
      <c r="E160" s="552"/>
      <c r="F160" s="546">
        <v>0.7</v>
      </c>
      <c r="G160" s="32">
        <v>6</v>
      </c>
      <c r="H160" s="546">
        <v>4.2</v>
      </c>
      <c r="I160" s="546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1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4"/>
      <c r="R160" s="554"/>
      <c r="S160" s="554"/>
      <c r="T160" s="555"/>
      <c r="U160" s="34"/>
      <c r="V160" s="34"/>
      <c r="W160" s="35" t="s">
        <v>68</v>
      </c>
      <c r="X160" s="547">
        <v>81</v>
      </c>
      <c r="Y160" s="548">
        <f t="shared" ref="Y160:Y168" si="11">IFERROR(IF(X160="",0,CEILING((X160/$H160),1)*$H160),"")</f>
        <v>84</v>
      </c>
      <c r="Z160" s="36">
        <f>IFERROR(IF(Y160=0,"",ROUNDUP(Y160/H160,0)*0.00902),"")</f>
        <v>0.1804</v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86.207142857142856</v>
      </c>
      <c r="BN160" s="64">
        <f t="shared" ref="BN160:BN168" si="13">IFERROR(Y160*I160/H160,"0")</f>
        <v>89.399999999999991</v>
      </c>
      <c r="BO160" s="64">
        <f t="shared" ref="BO160:BO168" si="14">IFERROR(1/J160*(X160/H160),"0")</f>
        <v>0.1461038961038961</v>
      </c>
      <c r="BP160" s="64">
        <f t="shared" ref="BP160:BP168" si="15">IFERROR(1/J160*(Y160/H160),"0")</f>
        <v>0.15151515151515152</v>
      </c>
    </row>
    <row r="161" spans="1:68" ht="27" hidden="1" customHeight="1" x14ac:dyDescent="0.25">
      <c r="A161" s="54" t="s">
        <v>260</v>
      </c>
      <c r="B161" s="54" t="s">
        <v>261</v>
      </c>
      <c r="C161" s="31">
        <v>4301031204</v>
      </c>
      <c r="D161" s="551">
        <v>4680115881761</v>
      </c>
      <c r="E161" s="552"/>
      <c r="F161" s="546">
        <v>0.7</v>
      </c>
      <c r="G161" s="32">
        <v>6</v>
      </c>
      <c r="H161" s="546">
        <v>4.2</v>
      </c>
      <c r="I161" s="546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4"/>
      <c r="R161" s="554"/>
      <c r="S161" s="554"/>
      <c r="T161" s="555"/>
      <c r="U161" s="34"/>
      <c r="V161" s="34"/>
      <c r="W161" s="35" t="s">
        <v>68</v>
      </c>
      <c r="X161" s="547">
        <v>0</v>
      </c>
      <c r="Y161" s="548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263</v>
      </c>
      <c r="B162" s="54" t="s">
        <v>264</v>
      </c>
      <c r="C162" s="31">
        <v>4301031201</v>
      </c>
      <c r="D162" s="551">
        <v>4680115881563</v>
      </c>
      <c r="E162" s="552"/>
      <c r="F162" s="546">
        <v>0.7</v>
      </c>
      <c r="G162" s="32">
        <v>6</v>
      </c>
      <c r="H162" s="546">
        <v>4.2</v>
      </c>
      <c r="I162" s="546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4"/>
      <c r="R162" s="554"/>
      <c r="S162" s="554"/>
      <c r="T162" s="555"/>
      <c r="U162" s="34"/>
      <c r="V162" s="34"/>
      <c r="W162" s="35" t="s">
        <v>68</v>
      </c>
      <c r="X162" s="547">
        <v>26</v>
      </c>
      <c r="Y162" s="548">
        <f t="shared" si="11"/>
        <v>29.400000000000002</v>
      </c>
      <c r="Z162" s="36">
        <f>IFERROR(IF(Y162=0,"",ROUNDUP(Y162/H162,0)*0.00902),"")</f>
        <v>6.3140000000000002E-2</v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si="12"/>
        <v>27.299999999999997</v>
      </c>
      <c r="BN162" s="64">
        <f t="shared" si="13"/>
        <v>30.870000000000005</v>
      </c>
      <c r="BO162" s="64">
        <f t="shared" si="14"/>
        <v>4.6897546897546896E-2</v>
      </c>
      <c r="BP162" s="64">
        <f t="shared" si="15"/>
        <v>5.3030303030303032E-2</v>
      </c>
    </row>
    <row r="163" spans="1:68" ht="27" customHeight="1" x14ac:dyDescent="0.25">
      <c r="A163" s="54" t="s">
        <v>266</v>
      </c>
      <c r="B163" s="54" t="s">
        <v>267</v>
      </c>
      <c r="C163" s="31">
        <v>4301031199</v>
      </c>
      <c r="D163" s="551">
        <v>4680115880986</v>
      </c>
      <c r="E163" s="552"/>
      <c r="F163" s="546">
        <v>0.35</v>
      </c>
      <c r="G163" s="32">
        <v>6</v>
      </c>
      <c r="H163" s="546">
        <v>2.1</v>
      </c>
      <c r="I163" s="546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4"/>
      <c r="R163" s="554"/>
      <c r="S163" s="554"/>
      <c r="T163" s="555"/>
      <c r="U163" s="34"/>
      <c r="V163" s="34"/>
      <c r="W163" s="35" t="s">
        <v>68</v>
      </c>
      <c r="X163" s="547">
        <v>25</v>
      </c>
      <c r="Y163" s="548">
        <f t="shared" si="11"/>
        <v>25.200000000000003</v>
      </c>
      <c r="Z163" s="36">
        <f>IFERROR(IF(Y163=0,"",ROUNDUP(Y163/H163,0)*0.00502),"")</f>
        <v>6.0240000000000002E-2</v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26.547619047619047</v>
      </c>
      <c r="BN163" s="64">
        <f t="shared" si="13"/>
        <v>26.76</v>
      </c>
      <c r="BO163" s="64">
        <f t="shared" si="14"/>
        <v>5.0875050875050884E-2</v>
      </c>
      <c r="BP163" s="64">
        <f t="shared" si="15"/>
        <v>5.1282051282051287E-2</v>
      </c>
    </row>
    <row r="164" spans="1:68" ht="27" hidden="1" customHeight="1" x14ac:dyDescent="0.25">
      <c r="A164" s="54" t="s">
        <v>268</v>
      </c>
      <c r="B164" s="54" t="s">
        <v>269</v>
      </c>
      <c r="C164" s="31">
        <v>4301031205</v>
      </c>
      <c r="D164" s="551">
        <v>4680115881785</v>
      </c>
      <c r="E164" s="552"/>
      <c r="F164" s="546">
        <v>0.35</v>
      </c>
      <c r="G164" s="32">
        <v>6</v>
      </c>
      <c r="H164" s="546">
        <v>2.1</v>
      </c>
      <c r="I164" s="546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2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4"/>
      <c r="R164" s="554"/>
      <c r="S164" s="554"/>
      <c r="T164" s="555"/>
      <c r="U164" s="34"/>
      <c r="V164" s="34"/>
      <c r="W164" s="35" t="s">
        <v>68</v>
      </c>
      <c r="X164" s="547">
        <v>0</v>
      </c>
      <c r="Y164" s="548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270</v>
      </c>
      <c r="B165" s="54" t="s">
        <v>271</v>
      </c>
      <c r="C165" s="31">
        <v>4301031399</v>
      </c>
      <c r="D165" s="551">
        <v>4680115886537</v>
      </c>
      <c r="E165" s="552"/>
      <c r="F165" s="546">
        <v>0.3</v>
      </c>
      <c r="G165" s="32">
        <v>6</v>
      </c>
      <c r="H165" s="546">
        <v>1.8</v>
      </c>
      <c r="I165" s="546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4"/>
      <c r="R165" s="554"/>
      <c r="S165" s="554"/>
      <c r="T165" s="555"/>
      <c r="U165" s="34"/>
      <c r="V165" s="34"/>
      <c r="W165" s="35" t="s">
        <v>68</v>
      </c>
      <c r="X165" s="547">
        <v>6</v>
      </c>
      <c r="Y165" s="548">
        <f t="shared" si="11"/>
        <v>7.2</v>
      </c>
      <c r="Z165" s="36">
        <f>IFERROR(IF(Y165=0,"",ROUNDUP(Y165/H165,0)*0.00502),"")</f>
        <v>2.0080000000000001E-2</v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12"/>
        <v>6.4333333333333336</v>
      </c>
      <c r="BN165" s="64">
        <f t="shared" si="13"/>
        <v>7.7199999999999989</v>
      </c>
      <c r="BO165" s="64">
        <f t="shared" si="14"/>
        <v>1.4245014245014245E-2</v>
      </c>
      <c r="BP165" s="64">
        <f t="shared" si="15"/>
        <v>1.7094017094017096E-2</v>
      </c>
    </row>
    <row r="166" spans="1:68" ht="37.5" customHeight="1" x14ac:dyDescent="0.25">
      <c r="A166" s="54" t="s">
        <v>273</v>
      </c>
      <c r="B166" s="54" t="s">
        <v>274</v>
      </c>
      <c r="C166" s="31">
        <v>4301031202</v>
      </c>
      <c r="D166" s="551">
        <v>4680115881679</v>
      </c>
      <c r="E166" s="552"/>
      <c r="F166" s="546">
        <v>0.35</v>
      </c>
      <c r="G166" s="32">
        <v>6</v>
      </c>
      <c r="H166" s="546">
        <v>2.1</v>
      </c>
      <c r="I166" s="546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4"/>
      <c r="R166" s="554"/>
      <c r="S166" s="554"/>
      <c r="T166" s="555"/>
      <c r="U166" s="34"/>
      <c r="V166" s="34"/>
      <c r="W166" s="35" t="s">
        <v>68</v>
      </c>
      <c r="X166" s="547">
        <v>14</v>
      </c>
      <c r="Y166" s="548">
        <f t="shared" si="11"/>
        <v>14.700000000000001</v>
      </c>
      <c r="Z166" s="36">
        <f>IFERROR(IF(Y166=0,"",ROUNDUP(Y166/H166,0)*0.00502),"")</f>
        <v>3.5140000000000005E-2</v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2"/>
        <v>14.666666666666668</v>
      </c>
      <c r="BN166" s="64">
        <f t="shared" si="13"/>
        <v>15.4</v>
      </c>
      <c r="BO166" s="64">
        <f t="shared" si="14"/>
        <v>2.8490028490028491E-2</v>
      </c>
      <c r="BP166" s="64">
        <f t="shared" si="15"/>
        <v>2.9914529914529919E-2</v>
      </c>
    </row>
    <row r="167" spans="1:68" ht="27" hidden="1" customHeight="1" x14ac:dyDescent="0.25">
      <c r="A167" s="54" t="s">
        <v>275</v>
      </c>
      <c r="B167" s="54" t="s">
        <v>276</v>
      </c>
      <c r="C167" s="31">
        <v>4301031158</v>
      </c>
      <c r="D167" s="551">
        <v>4680115880191</v>
      </c>
      <c r="E167" s="552"/>
      <c r="F167" s="546">
        <v>0.4</v>
      </c>
      <c r="G167" s="32">
        <v>6</v>
      </c>
      <c r="H167" s="546">
        <v>2.4</v>
      </c>
      <c r="I167" s="546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4"/>
      <c r="R167" s="554"/>
      <c r="S167" s="554"/>
      <c r="T167" s="555"/>
      <c r="U167" s="34"/>
      <c r="V167" s="34"/>
      <c r="W167" s="35" t="s">
        <v>68</v>
      </c>
      <c r="X167" s="547">
        <v>0</v>
      </c>
      <c r="Y167" s="548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277</v>
      </c>
      <c r="B168" s="54" t="s">
        <v>278</v>
      </c>
      <c r="C168" s="31">
        <v>4301031245</v>
      </c>
      <c r="D168" s="551">
        <v>4680115883963</v>
      </c>
      <c r="E168" s="552"/>
      <c r="F168" s="546">
        <v>0.28000000000000003</v>
      </c>
      <c r="G168" s="32">
        <v>6</v>
      </c>
      <c r="H168" s="546">
        <v>1.68</v>
      </c>
      <c r="I168" s="546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59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4"/>
      <c r="R168" s="554"/>
      <c r="S168" s="554"/>
      <c r="T168" s="555"/>
      <c r="U168" s="34"/>
      <c r="V168" s="34"/>
      <c r="W168" s="35" t="s">
        <v>68</v>
      </c>
      <c r="X168" s="547">
        <v>0</v>
      </c>
      <c r="Y168" s="548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9"/>
      <c r="B169" s="560"/>
      <c r="C169" s="560"/>
      <c r="D169" s="560"/>
      <c r="E169" s="560"/>
      <c r="F169" s="560"/>
      <c r="G169" s="560"/>
      <c r="H169" s="560"/>
      <c r="I169" s="560"/>
      <c r="J169" s="560"/>
      <c r="K169" s="560"/>
      <c r="L169" s="560"/>
      <c r="M169" s="560"/>
      <c r="N169" s="560"/>
      <c r="O169" s="561"/>
      <c r="P169" s="556" t="s">
        <v>70</v>
      </c>
      <c r="Q169" s="557"/>
      <c r="R169" s="557"/>
      <c r="S169" s="557"/>
      <c r="T169" s="557"/>
      <c r="U169" s="557"/>
      <c r="V169" s="558"/>
      <c r="W169" s="37" t="s">
        <v>71</v>
      </c>
      <c r="X169" s="549">
        <f>IFERROR(X160/H160,"0")+IFERROR(X161/H161,"0")+IFERROR(X162/H162,"0")+IFERROR(X163/H163,"0")+IFERROR(X164/H164,"0")+IFERROR(X165/H165,"0")+IFERROR(X166/H166,"0")+IFERROR(X167/H167,"0")+IFERROR(X168/H168,"0")</f>
        <v>47.38095238095238</v>
      </c>
      <c r="Y169" s="549">
        <f>IFERROR(Y160/H160,"0")+IFERROR(Y161/H161,"0")+IFERROR(Y162/H162,"0")+IFERROR(Y163/H163,"0")+IFERROR(Y164/H164,"0")+IFERROR(Y165/H165,"0")+IFERROR(Y166/H166,"0")+IFERROR(Y167/H167,"0")+IFERROR(Y168/H168,"0")</f>
        <v>50</v>
      </c>
      <c r="Z169" s="549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0.35899999999999999</v>
      </c>
      <c r="AA169" s="550"/>
      <c r="AB169" s="550"/>
      <c r="AC169" s="550"/>
    </row>
    <row r="170" spans="1:68" x14ac:dyDescent="0.2">
      <c r="A170" s="560"/>
      <c r="B170" s="560"/>
      <c r="C170" s="560"/>
      <c r="D170" s="560"/>
      <c r="E170" s="560"/>
      <c r="F170" s="560"/>
      <c r="G170" s="560"/>
      <c r="H170" s="560"/>
      <c r="I170" s="560"/>
      <c r="J170" s="560"/>
      <c r="K170" s="560"/>
      <c r="L170" s="560"/>
      <c r="M170" s="560"/>
      <c r="N170" s="560"/>
      <c r="O170" s="561"/>
      <c r="P170" s="556" t="s">
        <v>70</v>
      </c>
      <c r="Q170" s="557"/>
      <c r="R170" s="557"/>
      <c r="S170" s="557"/>
      <c r="T170" s="557"/>
      <c r="U170" s="557"/>
      <c r="V170" s="558"/>
      <c r="W170" s="37" t="s">
        <v>68</v>
      </c>
      <c r="X170" s="549">
        <f>IFERROR(SUM(X160:X168),"0")</f>
        <v>152</v>
      </c>
      <c r="Y170" s="549">
        <f>IFERROR(SUM(Y160:Y168),"0")</f>
        <v>160.5</v>
      </c>
      <c r="Z170" s="37"/>
      <c r="AA170" s="550"/>
      <c r="AB170" s="550"/>
      <c r="AC170" s="550"/>
    </row>
    <row r="171" spans="1:68" ht="14.25" hidden="1" customHeight="1" x14ac:dyDescent="0.25">
      <c r="A171" s="564" t="s">
        <v>94</v>
      </c>
      <c r="B171" s="560"/>
      <c r="C171" s="560"/>
      <c r="D171" s="560"/>
      <c r="E171" s="560"/>
      <c r="F171" s="560"/>
      <c r="G171" s="560"/>
      <c r="H171" s="560"/>
      <c r="I171" s="560"/>
      <c r="J171" s="560"/>
      <c r="K171" s="560"/>
      <c r="L171" s="560"/>
      <c r="M171" s="560"/>
      <c r="N171" s="560"/>
      <c r="O171" s="560"/>
      <c r="P171" s="560"/>
      <c r="Q171" s="560"/>
      <c r="R171" s="560"/>
      <c r="S171" s="560"/>
      <c r="T171" s="560"/>
      <c r="U171" s="560"/>
      <c r="V171" s="560"/>
      <c r="W171" s="560"/>
      <c r="X171" s="560"/>
      <c r="Y171" s="560"/>
      <c r="Z171" s="560"/>
      <c r="AA171" s="543"/>
      <c r="AB171" s="543"/>
      <c r="AC171" s="543"/>
    </row>
    <row r="172" spans="1:68" ht="27" hidden="1" customHeight="1" x14ac:dyDescent="0.25">
      <c r="A172" s="54" t="s">
        <v>280</v>
      </c>
      <c r="B172" s="54" t="s">
        <v>281</v>
      </c>
      <c r="C172" s="31">
        <v>4301032053</v>
      </c>
      <c r="D172" s="551">
        <v>4680115886780</v>
      </c>
      <c r="E172" s="552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60</v>
      </c>
      <c r="P172" s="57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4"/>
      <c r="R172" s="554"/>
      <c r="S172" s="554"/>
      <c r="T172" s="555"/>
      <c r="U172" s="34"/>
      <c r="V172" s="34"/>
      <c r="W172" s="35" t="s">
        <v>68</v>
      </c>
      <c r="X172" s="547">
        <v>0</v>
      </c>
      <c r="Y172" s="54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4301032051</v>
      </c>
      <c r="D173" s="551">
        <v>4680115886742</v>
      </c>
      <c r="E173" s="552"/>
      <c r="F173" s="546">
        <v>7.0000000000000007E-2</v>
      </c>
      <c r="G173" s="32">
        <v>18</v>
      </c>
      <c r="H173" s="546">
        <v>1.26</v>
      </c>
      <c r="I173" s="546">
        <v>1.45</v>
      </c>
      <c r="J173" s="32">
        <v>216</v>
      </c>
      <c r="K173" s="32" t="s">
        <v>282</v>
      </c>
      <c r="L173" s="32"/>
      <c r="M173" s="33" t="s">
        <v>283</v>
      </c>
      <c r="N173" s="33"/>
      <c r="O173" s="32">
        <v>90</v>
      </c>
      <c r="P173" s="62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4"/>
      <c r="R173" s="554"/>
      <c r="S173" s="554"/>
      <c r="T173" s="555"/>
      <c r="U173" s="34"/>
      <c r="V173" s="34"/>
      <c r="W173" s="35" t="s">
        <v>68</v>
      </c>
      <c r="X173" s="547">
        <v>0</v>
      </c>
      <c r="Y173" s="548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287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288</v>
      </c>
      <c r="B174" s="54" t="s">
        <v>289</v>
      </c>
      <c r="C174" s="31">
        <v>4301032052</v>
      </c>
      <c r="D174" s="551">
        <v>4680115886766</v>
      </c>
      <c r="E174" s="552"/>
      <c r="F174" s="546">
        <v>7.0000000000000007E-2</v>
      </c>
      <c r="G174" s="32">
        <v>18</v>
      </c>
      <c r="H174" s="546">
        <v>1.26</v>
      </c>
      <c r="I174" s="546">
        <v>1.45</v>
      </c>
      <c r="J174" s="32">
        <v>216</v>
      </c>
      <c r="K174" s="32" t="s">
        <v>282</v>
      </c>
      <c r="L174" s="32"/>
      <c r="M174" s="33" t="s">
        <v>283</v>
      </c>
      <c r="N174" s="33"/>
      <c r="O174" s="32">
        <v>90</v>
      </c>
      <c r="P174" s="86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4"/>
      <c r="R174" s="554"/>
      <c r="S174" s="554"/>
      <c r="T174" s="555"/>
      <c r="U174" s="34"/>
      <c r="V174" s="34"/>
      <c r="W174" s="35" t="s">
        <v>68</v>
      </c>
      <c r="X174" s="547">
        <v>0</v>
      </c>
      <c r="Y174" s="54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559"/>
      <c r="B175" s="560"/>
      <c r="C175" s="560"/>
      <c r="D175" s="560"/>
      <c r="E175" s="560"/>
      <c r="F175" s="560"/>
      <c r="G175" s="560"/>
      <c r="H175" s="560"/>
      <c r="I175" s="560"/>
      <c r="J175" s="560"/>
      <c r="K175" s="560"/>
      <c r="L175" s="560"/>
      <c r="M175" s="560"/>
      <c r="N175" s="560"/>
      <c r="O175" s="561"/>
      <c r="P175" s="556" t="s">
        <v>70</v>
      </c>
      <c r="Q175" s="557"/>
      <c r="R175" s="557"/>
      <c r="S175" s="557"/>
      <c r="T175" s="557"/>
      <c r="U175" s="557"/>
      <c r="V175" s="558"/>
      <c r="W175" s="37" t="s">
        <v>71</v>
      </c>
      <c r="X175" s="549">
        <f>IFERROR(X172/H172,"0")+IFERROR(X173/H173,"0")+IFERROR(X174/H174,"0")</f>
        <v>0</v>
      </c>
      <c r="Y175" s="549">
        <f>IFERROR(Y172/H172,"0")+IFERROR(Y173/H173,"0")+IFERROR(Y174/H174,"0")</f>
        <v>0</v>
      </c>
      <c r="Z175" s="549">
        <f>IFERROR(IF(Z172="",0,Z172),"0")+IFERROR(IF(Z173="",0,Z173),"0")+IFERROR(IF(Z174="",0,Z174),"0")</f>
        <v>0</v>
      </c>
      <c r="AA175" s="550"/>
      <c r="AB175" s="550"/>
      <c r="AC175" s="550"/>
    </row>
    <row r="176" spans="1:68" hidden="1" x14ac:dyDescent="0.2">
      <c r="A176" s="560"/>
      <c r="B176" s="560"/>
      <c r="C176" s="560"/>
      <c r="D176" s="560"/>
      <c r="E176" s="560"/>
      <c r="F176" s="560"/>
      <c r="G176" s="560"/>
      <c r="H176" s="560"/>
      <c r="I176" s="560"/>
      <c r="J176" s="560"/>
      <c r="K176" s="560"/>
      <c r="L176" s="560"/>
      <c r="M176" s="560"/>
      <c r="N176" s="560"/>
      <c r="O176" s="561"/>
      <c r="P176" s="556" t="s">
        <v>70</v>
      </c>
      <c r="Q176" s="557"/>
      <c r="R176" s="557"/>
      <c r="S176" s="557"/>
      <c r="T176" s="557"/>
      <c r="U176" s="557"/>
      <c r="V176" s="558"/>
      <c r="W176" s="37" t="s">
        <v>68</v>
      </c>
      <c r="X176" s="549">
        <f>IFERROR(SUM(X172:X174),"0")</f>
        <v>0</v>
      </c>
      <c r="Y176" s="549">
        <f>IFERROR(SUM(Y172:Y174),"0")</f>
        <v>0</v>
      </c>
      <c r="Z176" s="37"/>
      <c r="AA176" s="550"/>
      <c r="AB176" s="550"/>
      <c r="AC176" s="550"/>
    </row>
    <row r="177" spans="1:68" ht="14.25" hidden="1" customHeight="1" x14ac:dyDescent="0.25">
      <c r="A177" s="564" t="s">
        <v>290</v>
      </c>
      <c r="B177" s="560"/>
      <c r="C177" s="560"/>
      <c r="D177" s="560"/>
      <c r="E177" s="560"/>
      <c r="F177" s="560"/>
      <c r="G177" s="560"/>
      <c r="H177" s="560"/>
      <c r="I177" s="560"/>
      <c r="J177" s="560"/>
      <c r="K177" s="560"/>
      <c r="L177" s="560"/>
      <c r="M177" s="560"/>
      <c r="N177" s="560"/>
      <c r="O177" s="560"/>
      <c r="P177" s="560"/>
      <c r="Q177" s="560"/>
      <c r="R177" s="560"/>
      <c r="S177" s="560"/>
      <c r="T177" s="560"/>
      <c r="U177" s="560"/>
      <c r="V177" s="560"/>
      <c r="W177" s="560"/>
      <c r="X177" s="560"/>
      <c r="Y177" s="560"/>
      <c r="Z177" s="560"/>
      <c r="AA177" s="543"/>
      <c r="AB177" s="543"/>
      <c r="AC177" s="543"/>
    </row>
    <row r="178" spans="1:68" ht="27" customHeight="1" x14ac:dyDescent="0.25">
      <c r="A178" s="54" t="s">
        <v>291</v>
      </c>
      <c r="B178" s="54" t="s">
        <v>292</v>
      </c>
      <c r="C178" s="31">
        <v>4301170013</v>
      </c>
      <c r="D178" s="551">
        <v>4680115886797</v>
      </c>
      <c r="E178" s="552"/>
      <c r="F178" s="546">
        <v>7.0000000000000007E-2</v>
      </c>
      <c r="G178" s="32">
        <v>18</v>
      </c>
      <c r="H178" s="546">
        <v>1.26</v>
      </c>
      <c r="I178" s="546">
        <v>1.45</v>
      </c>
      <c r="J178" s="32">
        <v>216</v>
      </c>
      <c r="K178" s="32" t="s">
        <v>282</v>
      </c>
      <c r="L178" s="32"/>
      <c r="M178" s="33" t="s">
        <v>283</v>
      </c>
      <c r="N178" s="33"/>
      <c r="O178" s="32">
        <v>90</v>
      </c>
      <c r="P178" s="85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4"/>
      <c r="R178" s="554"/>
      <c r="S178" s="554"/>
      <c r="T178" s="555"/>
      <c r="U178" s="34"/>
      <c r="V178" s="34"/>
      <c r="W178" s="35" t="s">
        <v>68</v>
      </c>
      <c r="X178" s="547">
        <v>2</v>
      </c>
      <c r="Y178" s="548">
        <f>IFERROR(IF(X178="",0,CEILING((X178/$H178),1)*$H178),"")</f>
        <v>2.52</v>
      </c>
      <c r="Z178" s="36">
        <f>IFERROR(IF(Y178=0,"",ROUNDUP(Y178/H178,0)*0.0059),"")</f>
        <v>1.18E-2</v>
      </c>
      <c r="AA178" s="56"/>
      <c r="AB178" s="57"/>
      <c r="AC178" s="219" t="s">
        <v>287</v>
      </c>
      <c r="AG178" s="64"/>
      <c r="AJ178" s="68"/>
      <c r="AK178" s="68">
        <v>0</v>
      </c>
      <c r="BB178" s="220" t="s">
        <v>1</v>
      </c>
      <c r="BM178" s="64">
        <f>IFERROR(X178*I178/H178,"0")</f>
        <v>2.3015873015873014</v>
      </c>
      <c r="BN178" s="64">
        <f>IFERROR(Y178*I178/H178,"0")</f>
        <v>2.9</v>
      </c>
      <c r="BO178" s="64">
        <f>IFERROR(1/J178*(X178/H178),"0")</f>
        <v>7.3486184597295699E-3</v>
      </c>
      <c r="BP178" s="64">
        <f>IFERROR(1/J178*(Y178/H178),"0")</f>
        <v>9.2592592592592587E-3</v>
      </c>
    </row>
    <row r="179" spans="1:68" x14ac:dyDescent="0.2">
      <c r="A179" s="559"/>
      <c r="B179" s="560"/>
      <c r="C179" s="560"/>
      <c r="D179" s="560"/>
      <c r="E179" s="560"/>
      <c r="F179" s="560"/>
      <c r="G179" s="560"/>
      <c r="H179" s="560"/>
      <c r="I179" s="560"/>
      <c r="J179" s="560"/>
      <c r="K179" s="560"/>
      <c r="L179" s="560"/>
      <c r="M179" s="560"/>
      <c r="N179" s="560"/>
      <c r="O179" s="561"/>
      <c r="P179" s="556" t="s">
        <v>70</v>
      </c>
      <c r="Q179" s="557"/>
      <c r="R179" s="557"/>
      <c r="S179" s="557"/>
      <c r="T179" s="557"/>
      <c r="U179" s="557"/>
      <c r="V179" s="558"/>
      <c r="W179" s="37" t="s">
        <v>71</v>
      </c>
      <c r="X179" s="549">
        <f>IFERROR(X178/H178,"0")</f>
        <v>1.5873015873015872</v>
      </c>
      <c r="Y179" s="549">
        <f>IFERROR(Y178/H178,"0")</f>
        <v>2</v>
      </c>
      <c r="Z179" s="549">
        <f>IFERROR(IF(Z178="",0,Z178),"0")</f>
        <v>1.18E-2</v>
      </c>
      <c r="AA179" s="550"/>
      <c r="AB179" s="550"/>
      <c r="AC179" s="550"/>
    </row>
    <row r="180" spans="1:68" x14ac:dyDescent="0.2">
      <c r="A180" s="560"/>
      <c r="B180" s="560"/>
      <c r="C180" s="560"/>
      <c r="D180" s="560"/>
      <c r="E180" s="560"/>
      <c r="F180" s="560"/>
      <c r="G180" s="560"/>
      <c r="H180" s="560"/>
      <c r="I180" s="560"/>
      <c r="J180" s="560"/>
      <c r="K180" s="560"/>
      <c r="L180" s="560"/>
      <c r="M180" s="560"/>
      <c r="N180" s="560"/>
      <c r="O180" s="561"/>
      <c r="P180" s="556" t="s">
        <v>70</v>
      </c>
      <c r="Q180" s="557"/>
      <c r="R180" s="557"/>
      <c r="S180" s="557"/>
      <c r="T180" s="557"/>
      <c r="U180" s="557"/>
      <c r="V180" s="558"/>
      <c r="W180" s="37" t="s">
        <v>68</v>
      </c>
      <c r="X180" s="549">
        <f>IFERROR(SUM(X178:X178),"0")</f>
        <v>2</v>
      </c>
      <c r="Y180" s="549">
        <f>IFERROR(SUM(Y178:Y178),"0")</f>
        <v>2.52</v>
      </c>
      <c r="Z180" s="37"/>
      <c r="AA180" s="550"/>
      <c r="AB180" s="550"/>
      <c r="AC180" s="550"/>
    </row>
    <row r="181" spans="1:68" ht="16.5" hidden="1" customHeight="1" x14ac:dyDescent="0.25">
      <c r="A181" s="579" t="s">
        <v>293</v>
      </c>
      <c r="B181" s="560"/>
      <c r="C181" s="560"/>
      <c r="D181" s="560"/>
      <c r="E181" s="560"/>
      <c r="F181" s="560"/>
      <c r="G181" s="560"/>
      <c r="H181" s="560"/>
      <c r="I181" s="560"/>
      <c r="J181" s="560"/>
      <c r="K181" s="560"/>
      <c r="L181" s="560"/>
      <c r="M181" s="560"/>
      <c r="N181" s="560"/>
      <c r="O181" s="560"/>
      <c r="P181" s="560"/>
      <c r="Q181" s="560"/>
      <c r="R181" s="560"/>
      <c r="S181" s="560"/>
      <c r="T181" s="560"/>
      <c r="U181" s="560"/>
      <c r="V181" s="560"/>
      <c r="W181" s="560"/>
      <c r="X181" s="560"/>
      <c r="Y181" s="560"/>
      <c r="Z181" s="560"/>
      <c r="AA181" s="542"/>
      <c r="AB181" s="542"/>
      <c r="AC181" s="542"/>
    </row>
    <row r="182" spans="1:68" ht="14.25" hidden="1" customHeight="1" x14ac:dyDescent="0.25">
      <c r="A182" s="564" t="s">
        <v>102</v>
      </c>
      <c r="B182" s="560"/>
      <c r="C182" s="560"/>
      <c r="D182" s="560"/>
      <c r="E182" s="560"/>
      <c r="F182" s="560"/>
      <c r="G182" s="560"/>
      <c r="H182" s="560"/>
      <c r="I182" s="560"/>
      <c r="J182" s="560"/>
      <c r="K182" s="560"/>
      <c r="L182" s="560"/>
      <c r="M182" s="560"/>
      <c r="N182" s="560"/>
      <c r="O182" s="560"/>
      <c r="P182" s="560"/>
      <c r="Q182" s="560"/>
      <c r="R182" s="560"/>
      <c r="S182" s="560"/>
      <c r="T182" s="560"/>
      <c r="U182" s="560"/>
      <c r="V182" s="560"/>
      <c r="W182" s="560"/>
      <c r="X182" s="560"/>
      <c r="Y182" s="560"/>
      <c r="Z182" s="560"/>
      <c r="AA182" s="543"/>
      <c r="AB182" s="543"/>
      <c r="AC182" s="543"/>
    </row>
    <row r="183" spans="1:68" ht="16.5" hidden="1" customHeight="1" x14ac:dyDescent="0.25">
      <c r="A183" s="54" t="s">
        <v>294</v>
      </c>
      <c r="B183" s="54" t="s">
        <v>295</v>
      </c>
      <c r="C183" s="31">
        <v>4301011450</v>
      </c>
      <c r="D183" s="551">
        <v>4680115881402</v>
      </c>
      <c r="E183" s="552"/>
      <c r="F183" s="546">
        <v>1.35</v>
      </c>
      <c r="G183" s="32">
        <v>8</v>
      </c>
      <c r="H183" s="546">
        <v>10.8</v>
      </c>
      <c r="I183" s="546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4"/>
      <c r="R183" s="554"/>
      <c r="S183" s="554"/>
      <c r="T183" s="555"/>
      <c r="U183" s="34"/>
      <c r="V183" s="34"/>
      <c r="W183" s="35" t="s">
        <v>68</v>
      </c>
      <c r="X183" s="547">
        <v>0</v>
      </c>
      <c r="Y183" s="548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296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297</v>
      </c>
      <c r="B184" s="54" t="s">
        <v>298</v>
      </c>
      <c r="C184" s="31">
        <v>4301011768</v>
      </c>
      <c r="D184" s="551">
        <v>4680115881396</v>
      </c>
      <c r="E184" s="552"/>
      <c r="F184" s="546">
        <v>0.45</v>
      </c>
      <c r="G184" s="32">
        <v>6</v>
      </c>
      <c r="H184" s="546">
        <v>2.7</v>
      </c>
      <c r="I184" s="546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4"/>
      <c r="R184" s="554"/>
      <c r="S184" s="554"/>
      <c r="T184" s="555"/>
      <c r="U184" s="34"/>
      <c r="V184" s="34"/>
      <c r="W184" s="35" t="s">
        <v>68</v>
      </c>
      <c r="X184" s="547">
        <v>0</v>
      </c>
      <c r="Y184" s="548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296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59"/>
      <c r="B185" s="560"/>
      <c r="C185" s="560"/>
      <c r="D185" s="560"/>
      <c r="E185" s="560"/>
      <c r="F185" s="560"/>
      <c r="G185" s="560"/>
      <c r="H185" s="560"/>
      <c r="I185" s="560"/>
      <c r="J185" s="560"/>
      <c r="K185" s="560"/>
      <c r="L185" s="560"/>
      <c r="M185" s="560"/>
      <c r="N185" s="560"/>
      <c r="O185" s="561"/>
      <c r="P185" s="556" t="s">
        <v>70</v>
      </c>
      <c r="Q185" s="557"/>
      <c r="R185" s="557"/>
      <c r="S185" s="557"/>
      <c r="T185" s="557"/>
      <c r="U185" s="557"/>
      <c r="V185" s="558"/>
      <c r="W185" s="37" t="s">
        <v>71</v>
      </c>
      <c r="X185" s="549">
        <f>IFERROR(X183/H183,"0")+IFERROR(X184/H184,"0")</f>
        <v>0</v>
      </c>
      <c r="Y185" s="549">
        <f>IFERROR(Y183/H183,"0")+IFERROR(Y184/H184,"0")</f>
        <v>0</v>
      </c>
      <c r="Z185" s="549">
        <f>IFERROR(IF(Z183="",0,Z183),"0")+IFERROR(IF(Z184="",0,Z184),"0")</f>
        <v>0</v>
      </c>
      <c r="AA185" s="550"/>
      <c r="AB185" s="550"/>
      <c r="AC185" s="550"/>
    </row>
    <row r="186" spans="1:68" hidden="1" x14ac:dyDescent="0.2">
      <c r="A186" s="560"/>
      <c r="B186" s="560"/>
      <c r="C186" s="560"/>
      <c r="D186" s="560"/>
      <c r="E186" s="560"/>
      <c r="F186" s="560"/>
      <c r="G186" s="560"/>
      <c r="H186" s="560"/>
      <c r="I186" s="560"/>
      <c r="J186" s="560"/>
      <c r="K186" s="560"/>
      <c r="L186" s="560"/>
      <c r="M186" s="560"/>
      <c r="N186" s="560"/>
      <c r="O186" s="561"/>
      <c r="P186" s="556" t="s">
        <v>70</v>
      </c>
      <c r="Q186" s="557"/>
      <c r="R186" s="557"/>
      <c r="S186" s="557"/>
      <c r="T186" s="557"/>
      <c r="U186" s="557"/>
      <c r="V186" s="558"/>
      <c r="W186" s="37" t="s">
        <v>68</v>
      </c>
      <c r="X186" s="549">
        <f>IFERROR(SUM(X183:X184),"0")</f>
        <v>0</v>
      </c>
      <c r="Y186" s="549">
        <f>IFERROR(SUM(Y183:Y184),"0")</f>
        <v>0</v>
      </c>
      <c r="Z186" s="37"/>
      <c r="AA186" s="550"/>
      <c r="AB186" s="550"/>
      <c r="AC186" s="550"/>
    </row>
    <row r="187" spans="1:68" ht="14.25" hidden="1" customHeight="1" x14ac:dyDescent="0.25">
      <c r="A187" s="564" t="s">
        <v>134</v>
      </c>
      <c r="B187" s="560"/>
      <c r="C187" s="560"/>
      <c r="D187" s="560"/>
      <c r="E187" s="560"/>
      <c r="F187" s="560"/>
      <c r="G187" s="560"/>
      <c r="H187" s="560"/>
      <c r="I187" s="560"/>
      <c r="J187" s="560"/>
      <c r="K187" s="560"/>
      <c r="L187" s="560"/>
      <c r="M187" s="560"/>
      <c r="N187" s="560"/>
      <c r="O187" s="560"/>
      <c r="P187" s="560"/>
      <c r="Q187" s="560"/>
      <c r="R187" s="560"/>
      <c r="S187" s="560"/>
      <c r="T187" s="560"/>
      <c r="U187" s="560"/>
      <c r="V187" s="560"/>
      <c r="W187" s="560"/>
      <c r="X187" s="560"/>
      <c r="Y187" s="560"/>
      <c r="Z187" s="560"/>
      <c r="AA187" s="543"/>
      <c r="AB187" s="543"/>
      <c r="AC187" s="543"/>
    </row>
    <row r="188" spans="1:68" ht="16.5" hidden="1" customHeight="1" x14ac:dyDescent="0.25">
      <c r="A188" s="54" t="s">
        <v>299</v>
      </c>
      <c r="B188" s="54" t="s">
        <v>300</v>
      </c>
      <c r="C188" s="31">
        <v>4301020262</v>
      </c>
      <c r="D188" s="551">
        <v>4680115882935</v>
      </c>
      <c r="E188" s="552"/>
      <c r="F188" s="546">
        <v>1.35</v>
      </c>
      <c r="G188" s="32">
        <v>8</v>
      </c>
      <c r="H188" s="546">
        <v>10.8</v>
      </c>
      <c r="I188" s="546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79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4"/>
      <c r="R188" s="554"/>
      <c r="S188" s="554"/>
      <c r="T188" s="555"/>
      <c r="U188" s="34"/>
      <c r="V188" s="34"/>
      <c r="W188" s="35" t="s">
        <v>68</v>
      </c>
      <c r="X188" s="547">
        <v>0</v>
      </c>
      <c r="Y188" s="548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301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302</v>
      </c>
      <c r="B189" s="54" t="s">
        <v>303</v>
      </c>
      <c r="C189" s="31">
        <v>4301020220</v>
      </c>
      <c r="D189" s="551">
        <v>4680115880764</v>
      </c>
      <c r="E189" s="552"/>
      <c r="F189" s="546">
        <v>0.35</v>
      </c>
      <c r="G189" s="32">
        <v>6</v>
      </c>
      <c r="H189" s="546">
        <v>2.1</v>
      </c>
      <c r="I189" s="546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4"/>
      <c r="R189" s="554"/>
      <c r="S189" s="554"/>
      <c r="T189" s="555"/>
      <c r="U189" s="34"/>
      <c r="V189" s="34"/>
      <c r="W189" s="35" t="s">
        <v>68</v>
      </c>
      <c r="X189" s="547">
        <v>0</v>
      </c>
      <c r="Y189" s="548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301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59"/>
      <c r="B190" s="560"/>
      <c r="C190" s="560"/>
      <c r="D190" s="560"/>
      <c r="E190" s="560"/>
      <c r="F190" s="560"/>
      <c r="G190" s="560"/>
      <c r="H190" s="560"/>
      <c r="I190" s="560"/>
      <c r="J190" s="560"/>
      <c r="K190" s="560"/>
      <c r="L190" s="560"/>
      <c r="M190" s="560"/>
      <c r="N190" s="560"/>
      <c r="O190" s="561"/>
      <c r="P190" s="556" t="s">
        <v>70</v>
      </c>
      <c r="Q190" s="557"/>
      <c r="R190" s="557"/>
      <c r="S190" s="557"/>
      <c r="T190" s="557"/>
      <c r="U190" s="557"/>
      <c r="V190" s="558"/>
      <c r="W190" s="37" t="s">
        <v>71</v>
      </c>
      <c r="X190" s="549">
        <f>IFERROR(X188/H188,"0")+IFERROR(X189/H189,"0")</f>
        <v>0</v>
      </c>
      <c r="Y190" s="549">
        <f>IFERROR(Y188/H188,"0")+IFERROR(Y189/H189,"0")</f>
        <v>0</v>
      </c>
      <c r="Z190" s="549">
        <f>IFERROR(IF(Z188="",0,Z188),"0")+IFERROR(IF(Z189="",0,Z189),"0")</f>
        <v>0</v>
      </c>
      <c r="AA190" s="550"/>
      <c r="AB190" s="550"/>
      <c r="AC190" s="550"/>
    </row>
    <row r="191" spans="1:68" hidden="1" x14ac:dyDescent="0.2">
      <c r="A191" s="560"/>
      <c r="B191" s="560"/>
      <c r="C191" s="560"/>
      <c r="D191" s="560"/>
      <c r="E191" s="560"/>
      <c r="F191" s="560"/>
      <c r="G191" s="560"/>
      <c r="H191" s="560"/>
      <c r="I191" s="560"/>
      <c r="J191" s="560"/>
      <c r="K191" s="560"/>
      <c r="L191" s="560"/>
      <c r="M191" s="560"/>
      <c r="N191" s="560"/>
      <c r="O191" s="561"/>
      <c r="P191" s="556" t="s">
        <v>70</v>
      </c>
      <c r="Q191" s="557"/>
      <c r="R191" s="557"/>
      <c r="S191" s="557"/>
      <c r="T191" s="557"/>
      <c r="U191" s="557"/>
      <c r="V191" s="558"/>
      <c r="W191" s="37" t="s">
        <v>68</v>
      </c>
      <c r="X191" s="549">
        <f>IFERROR(SUM(X188:X189),"0")</f>
        <v>0</v>
      </c>
      <c r="Y191" s="549">
        <f>IFERROR(SUM(Y188:Y189),"0")</f>
        <v>0</v>
      </c>
      <c r="Z191" s="37"/>
      <c r="AA191" s="550"/>
      <c r="AB191" s="550"/>
      <c r="AC191" s="550"/>
    </row>
    <row r="192" spans="1:68" ht="14.25" hidden="1" customHeight="1" x14ac:dyDescent="0.25">
      <c r="A192" s="564" t="s">
        <v>63</v>
      </c>
      <c r="B192" s="560"/>
      <c r="C192" s="560"/>
      <c r="D192" s="560"/>
      <c r="E192" s="560"/>
      <c r="F192" s="560"/>
      <c r="G192" s="560"/>
      <c r="H192" s="560"/>
      <c r="I192" s="560"/>
      <c r="J192" s="560"/>
      <c r="K192" s="560"/>
      <c r="L192" s="560"/>
      <c r="M192" s="560"/>
      <c r="N192" s="560"/>
      <c r="O192" s="560"/>
      <c r="P192" s="560"/>
      <c r="Q192" s="560"/>
      <c r="R192" s="560"/>
      <c r="S192" s="560"/>
      <c r="T192" s="560"/>
      <c r="U192" s="560"/>
      <c r="V192" s="560"/>
      <c r="W192" s="560"/>
      <c r="X192" s="560"/>
      <c r="Y192" s="560"/>
      <c r="Z192" s="560"/>
      <c r="AA192" s="543"/>
      <c r="AB192" s="543"/>
      <c r="AC192" s="543"/>
    </row>
    <row r="193" spans="1:68" ht="27" customHeight="1" x14ac:dyDescent="0.25">
      <c r="A193" s="54" t="s">
        <v>304</v>
      </c>
      <c r="B193" s="54" t="s">
        <v>305</v>
      </c>
      <c r="C193" s="31">
        <v>4301031224</v>
      </c>
      <c r="D193" s="551">
        <v>4680115882683</v>
      </c>
      <c r="E193" s="552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9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4"/>
      <c r="R193" s="554"/>
      <c r="S193" s="554"/>
      <c r="T193" s="555"/>
      <c r="U193" s="34"/>
      <c r="V193" s="34"/>
      <c r="W193" s="35" t="s">
        <v>68</v>
      </c>
      <c r="X193" s="547">
        <v>120</v>
      </c>
      <c r="Y193" s="548">
        <f t="shared" ref="Y193:Y200" si="16">IFERROR(IF(X193="",0,CEILING((X193/$H193),1)*$H193),"")</f>
        <v>124.2</v>
      </c>
      <c r="Z193" s="36">
        <f>IFERROR(IF(Y193=0,"",ROUNDUP(Y193/H193,0)*0.00902),"")</f>
        <v>0.20746000000000001</v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124.66666666666667</v>
      </c>
      <c r="BN193" s="64">
        <f t="shared" ref="BN193:BN200" si="18">IFERROR(Y193*I193/H193,"0")</f>
        <v>129.03</v>
      </c>
      <c r="BO193" s="64">
        <f t="shared" ref="BO193:BO200" si="19">IFERROR(1/J193*(X193/H193),"0")</f>
        <v>0.16835016835016836</v>
      </c>
      <c r="BP193" s="64">
        <f t="shared" ref="BP193:BP200" si="20">IFERROR(1/J193*(Y193/H193),"0")</f>
        <v>0.17424242424242425</v>
      </c>
    </row>
    <row r="194" spans="1:68" ht="27" customHeight="1" x14ac:dyDescent="0.25">
      <c r="A194" s="54" t="s">
        <v>307</v>
      </c>
      <c r="B194" s="54" t="s">
        <v>308</v>
      </c>
      <c r="C194" s="31">
        <v>4301031230</v>
      </c>
      <c r="D194" s="551">
        <v>4680115882690</v>
      </c>
      <c r="E194" s="552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4"/>
      <c r="R194" s="554"/>
      <c r="S194" s="554"/>
      <c r="T194" s="555"/>
      <c r="U194" s="34"/>
      <c r="V194" s="34"/>
      <c r="W194" s="35" t="s">
        <v>68</v>
      </c>
      <c r="X194" s="547">
        <v>224</v>
      </c>
      <c r="Y194" s="548">
        <f t="shared" si="16"/>
        <v>226.8</v>
      </c>
      <c r="Z194" s="36">
        <f>IFERROR(IF(Y194=0,"",ROUNDUP(Y194/H194,0)*0.00902),"")</f>
        <v>0.37884000000000001</v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232.71111111111111</v>
      </c>
      <c r="BN194" s="64">
        <f t="shared" si="18"/>
        <v>235.62</v>
      </c>
      <c r="BO194" s="64">
        <f t="shared" si="19"/>
        <v>0.31425364758698093</v>
      </c>
      <c r="BP194" s="64">
        <f t="shared" si="20"/>
        <v>0.31818181818181818</v>
      </c>
    </row>
    <row r="195" spans="1:68" ht="27" hidden="1" customHeight="1" x14ac:dyDescent="0.25">
      <c r="A195" s="54" t="s">
        <v>310</v>
      </c>
      <c r="B195" s="54" t="s">
        <v>311</v>
      </c>
      <c r="C195" s="31">
        <v>4301031220</v>
      </c>
      <c r="D195" s="551">
        <v>4680115882669</v>
      </c>
      <c r="E195" s="552"/>
      <c r="F195" s="546">
        <v>0.9</v>
      </c>
      <c r="G195" s="32">
        <v>6</v>
      </c>
      <c r="H195" s="546">
        <v>5.4</v>
      </c>
      <c r="I195" s="54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68</v>
      </c>
      <c r="X195" s="547">
        <v>0</v>
      </c>
      <c r="Y195" s="548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313</v>
      </c>
      <c r="B196" s="54" t="s">
        <v>314</v>
      </c>
      <c r="C196" s="31">
        <v>4301031221</v>
      </c>
      <c r="D196" s="551">
        <v>4680115882676</v>
      </c>
      <c r="E196" s="552"/>
      <c r="F196" s="546">
        <v>0.9</v>
      </c>
      <c r="G196" s="32">
        <v>6</v>
      </c>
      <c r="H196" s="546">
        <v>5.4</v>
      </c>
      <c r="I196" s="54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0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4"/>
      <c r="R196" s="554"/>
      <c r="S196" s="554"/>
      <c r="T196" s="555"/>
      <c r="U196" s="34"/>
      <c r="V196" s="34"/>
      <c r="W196" s="35" t="s">
        <v>68</v>
      </c>
      <c r="X196" s="547">
        <v>78</v>
      </c>
      <c r="Y196" s="548">
        <f t="shared" si="16"/>
        <v>81</v>
      </c>
      <c r="Z196" s="36">
        <f>IFERROR(IF(Y196=0,"",ROUNDUP(Y196/H196,0)*0.00902),"")</f>
        <v>0.1353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17"/>
        <v>81.033333333333331</v>
      </c>
      <c r="BN196" s="64">
        <f t="shared" si="18"/>
        <v>84.15</v>
      </c>
      <c r="BO196" s="64">
        <f t="shared" si="19"/>
        <v>0.10942760942760942</v>
      </c>
      <c r="BP196" s="64">
        <f t="shared" si="20"/>
        <v>0.11363636363636363</v>
      </c>
    </row>
    <row r="197" spans="1:68" ht="27" hidden="1" customHeight="1" x14ac:dyDescent="0.25">
      <c r="A197" s="54" t="s">
        <v>316</v>
      </c>
      <c r="B197" s="54" t="s">
        <v>317</v>
      </c>
      <c r="C197" s="31">
        <v>4301031223</v>
      </c>
      <c r="D197" s="551">
        <v>4680115884014</v>
      </c>
      <c r="E197" s="552"/>
      <c r="F197" s="546">
        <v>0.3</v>
      </c>
      <c r="G197" s="32">
        <v>6</v>
      </c>
      <c r="H197" s="546">
        <v>1.8</v>
      </c>
      <c r="I197" s="546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4"/>
      <c r="R197" s="554"/>
      <c r="S197" s="554"/>
      <c r="T197" s="555"/>
      <c r="U197" s="34"/>
      <c r="V197" s="34"/>
      <c r="W197" s="35" t="s">
        <v>68</v>
      </c>
      <c r="X197" s="547">
        <v>0</v>
      </c>
      <c r="Y197" s="548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318</v>
      </c>
      <c r="B198" s="54" t="s">
        <v>319</v>
      </c>
      <c r="C198" s="31">
        <v>4301031222</v>
      </c>
      <c r="D198" s="551">
        <v>4680115884007</v>
      </c>
      <c r="E198" s="552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4"/>
      <c r="R198" s="554"/>
      <c r="S198" s="554"/>
      <c r="T198" s="555"/>
      <c r="U198" s="34"/>
      <c r="V198" s="34"/>
      <c r="W198" s="35" t="s">
        <v>68</v>
      </c>
      <c r="X198" s="547">
        <v>0</v>
      </c>
      <c r="Y198" s="548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320</v>
      </c>
      <c r="B199" s="54" t="s">
        <v>321</v>
      </c>
      <c r="C199" s="31">
        <v>4301031229</v>
      </c>
      <c r="D199" s="551">
        <v>4680115884038</v>
      </c>
      <c r="E199" s="552"/>
      <c r="F199" s="546">
        <v>0.3</v>
      </c>
      <c r="G199" s="32">
        <v>6</v>
      </c>
      <c r="H199" s="546">
        <v>1.8</v>
      </c>
      <c r="I199" s="546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68</v>
      </c>
      <c r="X199" s="547">
        <v>0</v>
      </c>
      <c r="Y199" s="548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322</v>
      </c>
      <c r="B200" s="54" t="s">
        <v>323</v>
      </c>
      <c r="C200" s="31">
        <v>4301031225</v>
      </c>
      <c r="D200" s="551">
        <v>4680115884021</v>
      </c>
      <c r="E200" s="552"/>
      <c r="F200" s="546">
        <v>0.3</v>
      </c>
      <c r="G200" s="32">
        <v>6</v>
      </c>
      <c r="H200" s="546">
        <v>1.8</v>
      </c>
      <c r="I200" s="54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4"/>
      <c r="R200" s="554"/>
      <c r="S200" s="554"/>
      <c r="T200" s="555"/>
      <c r="U200" s="34"/>
      <c r="V200" s="34"/>
      <c r="W200" s="35" t="s">
        <v>68</v>
      </c>
      <c r="X200" s="547">
        <v>4</v>
      </c>
      <c r="Y200" s="548">
        <f t="shared" si="16"/>
        <v>5.4</v>
      </c>
      <c r="Z200" s="36">
        <f>IFERROR(IF(Y200=0,"",ROUNDUP(Y200/H200,0)*0.00502),"")</f>
        <v>1.506E-2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17"/>
        <v>4.2222222222222223</v>
      </c>
      <c r="BN200" s="64">
        <f t="shared" si="18"/>
        <v>5.7</v>
      </c>
      <c r="BO200" s="64">
        <f t="shared" si="19"/>
        <v>9.4966761633428314E-3</v>
      </c>
      <c r="BP200" s="64">
        <f t="shared" si="20"/>
        <v>1.2820512820512822E-2</v>
      </c>
    </row>
    <row r="201" spans="1:68" x14ac:dyDescent="0.2">
      <c r="A201" s="559"/>
      <c r="B201" s="560"/>
      <c r="C201" s="560"/>
      <c r="D201" s="560"/>
      <c r="E201" s="560"/>
      <c r="F201" s="560"/>
      <c r="G201" s="560"/>
      <c r="H201" s="560"/>
      <c r="I201" s="560"/>
      <c r="J201" s="560"/>
      <c r="K201" s="560"/>
      <c r="L201" s="560"/>
      <c r="M201" s="560"/>
      <c r="N201" s="560"/>
      <c r="O201" s="561"/>
      <c r="P201" s="556" t="s">
        <v>70</v>
      </c>
      <c r="Q201" s="557"/>
      <c r="R201" s="557"/>
      <c r="S201" s="557"/>
      <c r="T201" s="557"/>
      <c r="U201" s="557"/>
      <c r="V201" s="558"/>
      <c r="W201" s="37" t="s">
        <v>71</v>
      </c>
      <c r="X201" s="549">
        <f>IFERROR(X193/H193,"0")+IFERROR(X194/H194,"0")+IFERROR(X195/H195,"0")+IFERROR(X196/H196,"0")+IFERROR(X197/H197,"0")+IFERROR(X198/H198,"0")+IFERROR(X199/H199,"0")+IFERROR(X200/H200,"0")</f>
        <v>80.370370370370381</v>
      </c>
      <c r="Y201" s="549">
        <f>IFERROR(Y193/H193,"0")+IFERROR(Y194/H194,"0")+IFERROR(Y195/H195,"0")+IFERROR(Y196/H196,"0")+IFERROR(Y197/H197,"0")+IFERROR(Y198/H198,"0")+IFERROR(Y199/H199,"0")+IFERROR(Y200/H200,"0")</f>
        <v>83</v>
      </c>
      <c r="Z201" s="54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0.73665999999999998</v>
      </c>
      <c r="AA201" s="550"/>
      <c r="AB201" s="550"/>
      <c r="AC201" s="550"/>
    </row>
    <row r="202" spans="1:68" x14ac:dyDescent="0.2">
      <c r="A202" s="560"/>
      <c r="B202" s="560"/>
      <c r="C202" s="560"/>
      <c r="D202" s="560"/>
      <c r="E202" s="560"/>
      <c r="F202" s="560"/>
      <c r="G202" s="560"/>
      <c r="H202" s="560"/>
      <c r="I202" s="560"/>
      <c r="J202" s="560"/>
      <c r="K202" s="560"/>
      <c r="L202" s="560"/>
      <c r="M202" s="560"/>
      <c r="N202" s="560"/>
      <c r="O202" s="561"/>
      <c r="P202" s="556" t="s">
        <v>70</v>
      </c>
      <c r="Q202" s="557"/>
      <c r="R202" s="557"/>
      <c r="S202" s="557"/>
      <c r="T202" s="557"/>
      <c r="U202" s="557"/>
      <c r="V202" s="558"/>
      <c r="W202" s="37" t="s">
        <v>68</v>
      </c>
      <c r="X202" s="549">
        <f>IFERROR(SUM(X193:X200),"0")</f>
        <v>426</v>
      </c>
      <c r="Y202" s="549">
        <f>IFERROR(SUM(Y193:Y200),"0")</f>
        <v>437.4</v>
      </c>
      <c r="Z202" s="37"/>
      <c r="AA202" s="550"/>
      <c r="AB202" s="550"/>
      <c r="AC202" s="550"/>
    </row>
    <row r="203" spans="1:68" ht="14.25" hidden="1" customHeight="1" x14ac:dyDescent="0.25">
      <c r="A203" s="564" t="s">
        <v>72</v>
      </c>
      <c r="B203" s="560"/>
      <c r="C203" s="560"/>
      <c r="D203" s="560"/>
      <c r="E203" s="560"/>
      <c r="F203" s="560"/>
      <c r="G203" s="560"/>
      <c r="H203" s="560"/>
      <c r="I203" s="560"/>
      <c r="J203" s="560"/>
      <c r="K203" s="560"/>
      <c r="L203" s="560"/>
      <c r="M203" s="560"/>
      <c r="N203" s="560"/>
      <c r="O203" s="560"/>
      <c r="P203" s="560"/>
      <c r="Q203" s="560"/>
      <c r="R203" s="560"/>
      <c r="S203" s="560"/>
      <c r="T203" s="560"/>
      <c r="U203" s="560"/>
      <c r="V203" s="560"/>
      <c r="W203" s="560"/>
      <c r="X203" s="560"/>
      <c r="Y203" s="560"/>
      <c r="Z203" s="560"/>
      <c r="AA203" s="543"/>
      <c r="AB203" s="543"/>
      <c r="AC203" s="543"/>
    </row>
    <row r="204" spans="1:68" ht="27" hidden="1" customHeight="1" x14ac:dyDescent="0.25">
      <c r="A204" s="54" t="s">
        <v>324</v>
      </c>
      <c r="B204" s="54" t="s">
        <v>325</v>
      </c>
      <c r="C204" s="31">
        <v>4301051408</v>
      </c>
      <c r="D204" s="551">
        <v>4680115881594</v>
      </c>
      <c r="E204" s="552"/>
      <c r="F204" s="546">
        <v>1.35</v>
      </c>
      <c r="G204" s="32">
        <v>6</v>
      </c>
      <c r="H204" s="546">
        <v>8.1</v>
      </c>
      <c r="I204" s="546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4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4"/>
      <c r="R204" s="554"/>
      <c r="S204" s="554"/>
      <c r="T204" s="555"/>
      <c r="U204" s="34"/>
      <c r="V204" s="34"/>
      <c r="W204" s="35" t="s">
        <v>68</v>
      </c>
      <c r="X204" s="547">
        <v>0</v>
      </c>
      <c r="Y204" s="548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327</v>
      </c>
      <c r="B205" s="54" t="s">
        <v>328</v>
      </c>
      <c r="C205" s="31">
        <v>4301051411</v>
      </c>
      <c r="D205" s="551">
        <v>4680115881617</v>
      </c>
      <c r="E205" s="552"/>
      <c r="F205" s="546">
        <v>1.35</v>
      </c>
      <c r="G205" s="32">
        <v>6</v>
      </c>
      <c r="H205" s="546">
        <v>8.1</v>
      </c>
      <c r="I205" s="546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6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4"/>
      <c r="R205" s="554"/>
      <c r="S205" s="554"/>
      <c r="T205" s="555"/>
      <c r="U205" s="34"/>
      <c r="V205" s="34"/>
      <c r="W205" s="35" t="s">
        <v>68</v>
      </c>
      <c r="X205" s="547">
        <v>0</v>
      </c>
      <c r="Y205" s="548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hidden="1" customHeight="1" x14ac:dyDescent="0.25">
      <c r="A206" s="54" t="s">
        <v>330</v>
      </c>
      <c r="B206" s="54" t="s">
        <v>331</v>
      </c>
      <c r="C206" s="31">
        <v>4301051656</v>
      </c>
      <c r="D206" s="551">
        <v>4680115880573</v>
      </c>
      <c r="E206" s="552"/>
      <c r="F206" s="546">
        <v>1.45</v>
      </c>
      <c r="G206" s="32">
        <v>6</v>
      </c>
      <c r="H206" s="546">
        <v>8.6999999999999993</v>
      </c>
      <c r="I206" s="546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4"/>
      <c r="R206" s="554"/>
      <c r="S206" s="554"/>
      <c r="T206" s="555"/>
      <c r="U206" s="34"/>
      <c r="V206" s="34"/>
      <c r="W206" s="35" t="s">
        <v>68</v>
      </c>
      <c r="X206" s="547">
        <v>0</v>
      </c>
      <c r="Y206" s="548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333</v>
      </c>
      <c r="B207" s="54" t="s">
        <v>334</v>
      </c>
      <c r="C207" s="31">
        <v>4301051407</v>
      </c>
      <c r="D207" s="551">
        <v>4680115882195</v>
      </c>
      <c r="E207" s="552"/>
      <c r="F207" s="546">
        <v>0.4</v>
      </c>
      <c r="G207" s="32">
        <v>6</v>
      </c>
      <c r="H207" s="546">
        <v>2.4</v>
      </c>
      <c r="I207" s="546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5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4"/>
      <c r="R207" s="554"/>
      <c r="S207" s="554"/>
      <c r="T207" s="555"/>
      <c r="U207" s="34"/>
      <c r="V207" s="34"/>
      <c r="W207" s="35" t="s">
        <v>68</v>
      </c>
      <c r="X207" s="547">
        <v>102</v>
      </c>
      <c r="Y207" s="548">
        <f t="shared" si="21"/>
        <v>103.2</v>
      </c>
      <c r="Z207" s="36">
        <f t="shared" ref="Z207:Z212" si="26">IFERROR(IF(Y207=0,"",ROUNDUP(Y207/H207,0)*0.00651),"")</f>
        <v>0.27993000000000001</v>
      </c>
      <c r="AA207" s="56"/>
      <c r="AB207" s="57"/>
      <c r="AC207" s="251" t="s">
        <v>326</v>
      </c>
      <c r="AG207" s="64"/>
      <c r="AJ207" s="68"/>
      <c r="AK207" s="68">
        <v>0</v>
      </c>
      <c r="BB207" s="252" t="s">
        <v>1</v>
      </c>
      <c r="BM207" s="64">
        <f t="shared" si="22"/>
        <v>113.47499999999999</v>
      </c>
      <c r="BN207" s="64">
        <f t="shared" si="23"/>
        <v>114.81</v>
      </c>
      <c r="BO207" s="64">
        <f t="shared" si="24"/>
        <v>0.23351648351648355</v>
      </c>
      <c r="BP207" s="64">
        <f t="shared" si="25"/>
        <v>0.23626373626373628</v>
      </c>
    </row>
    <row r="208" spans="1:68" ht="27" hidden="1" customHeight="1" x14ac:dyDescent="0.25">
      <c r="A208" s="54" t="s">
        <v>335</v>
      </c>
      <c r="B208" s="54" t="s">
        <v>336</v>
      </c>
      <c r="C208" s="31">
        <v>4301051752</v>
      </c>
      <c r="D208" s="551">
        <v>4680115882607</v>
      </c>
      <c r="E208" s="552"/>
      <c r="F208" s="546">
        <v>0.3</v>
      </c>
      <c r="G208" s="32">
        <v>6</v>
      </c>
      <c r="H208" s="546">
        <v>1.8</v>
      </c>
      <c r="I208" s="546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6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4"/>
      <c r="R208" s="554"/>
      <c r="S208" s="554"/>
      <c r="T208" s="555"/>
      <c r="U208" s="34"/>
      <c r="V208" s="34"/>
      <c r="W208" s="35" t="s">
        <v>68</v>
      </c>
      <c r="X208" s="547">
        <v>0</v>
      </c>
      <c r="Y208" s="548">
        <f t="shared" si="21"/>
        <v>0</v>
      </c>
      <c r="Z208" s="36" t="str">
        <f t="shared" si="26"/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4301051666</v>
      </c>
      <c r="D209" s="551">
        <v>4680115880092</v>
      </c>
      <c r="E209" s="552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1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68</v>
      </c>
      <c r="X209" s="547">
        <v>121</v>
      </c>
      <c r="Y209" s="548">
        <f t="shared" si="21"/>
        <v>122.39999999999999</v>
      </c>
      <c r="Z209" s="36">
        <f t="shared" si="26"/>
        <v>0.33201000000000003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2"/>
        <v>133.70500000000001</v>
      </c>
      <c r="BN209" s="64">
        <f t="shared" si="23"/>
        <v>135.25200000000001</v>
      </c>
      <c r="BO209" s="64">
        <f t="shared" si="24"/>
        <v>0.27701465201465209</v>
      </c>
      <c r="BP209" s="64">
        <f t="shared" si="25"/>
        <v>0.28021978021978022</v>
      </c>
    </row>
    <row r="210" spans="1:68" ht="27" customHeight="1" x14ac:dyDescent="0.25">
      <c r="A210" s="54" t="s">
        <v>340</v>
      </c>
      <c r="B210" s="54" t="s">
        <v>341</v>
      </c>
      <c r="C210" s="31">
        <v>4301051668</v>
      </c>
      <c r="D210" s="551">
        <v>4680115880221</v>
      </c>
      <c r="E210" s="552"/>
      <c r="F210" s="546">
        <v>0.4</v>
      </c>
      <c r="G210" s="32">
        <v>6</v>
      </c>
      <c r="H210" s="546">
        <v>2.4</v>
      </c>
      <c r="I210" s="546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5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4"/>
      <c r="R210" s="554"/>
      <c r="S210" s="554"/>
      <c r="T210" s="555"/>
      <c r="U210" s="34"/>
      <c r="V210" s="34"/>
      <c r="W210" s="35" t="s">
        <v>68</v>
      </c>
      <c r="X210" s="547">
        <v>108</v>
      </c>
      <c r="Y210" s="548">
        <f t="shared" si="21"/>
        <v>108</v>
      </c>
      <c r="Z210" s="36">
        <f t="shared" si="26"/>
        <v>0.29294999999999999</v>
      </c>
      <c r="AA210" s="56"/>
      <c r="AB210" s="57"/>
      <c r="AC210" s="257" t="s">
        <v>332</v>
      </c>
      <c r="AG210" s="64"/>
      <c r="AJ210" s="68"/>
      <c r="AK210" s="68">
        <v>0</v>
      </c>
      <c r="BB210" s="258" t="s">
        <v>1</v>
      </c>
      <c r="BM210" s="64">
        <f t="shared" si="22"/>
        <v>119.34</v>
      </c>
      <c r="BN210" s="64">
        <f t="shared" si="23"/>
        <v>119.34</v>
      </c>
      <c r="BO210" s="64">
        <f t="shared" si="24"/>
        <v>0.24725274725274726</v>
      </c>
      <c r="BP210" s="64">
        <f t="shared" si="25"/>
        <v>0.24725274725274726</v>
      </c>
    </row>
    <row r="211" spans="1:68" ht="27" customHeight="1" x14ac:dyDescent="0.25">
      <c r="A211" s="54" t="s">
        <v>342</v>
      </c>
      <c r="B211" s="54" t="s">
        <v>343</v>
      </c>
      <c r="C211" s="31">
        <v>4301051945</v>
      </c>
      <c r="D211" s="551">
        <v>4680115880504</v>
      </c>
      <c r="E211" s="552"/>
      <c r="F211" s="546">
        <v>0.4</v>
      </c>
      <c r="G211" s="32">
        <v>6</v>
      </c>
      <c r="H211" s="546">
        <v>2.4</v>
      </c>
      <c r="I211" s="546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4"/>
      <c r="R211" s="554"/>
      <c r="S211" s="554"/>
      <c r="T211" s="555"/>
      <c r="U211" s="34"/>
      <c r="V211" s="34"/>
      <c r="W211" s="35" t="s">
        <v>68</v>
      </c>
      <c r="X211" s="547">
        <v>118</v>
      </c>
      <c r="Y211" s="548">
        <f t="shared" si="21"/>
        <v>120</v>
      </c>
      <c r="Z211" s="36">
        <f t="shared" si="26"/>
        <v>0.32550000000000001</v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22"/>
        <v>130.39000000000001</v>
      </c>
      <c r="BN211" s="64">
        <f t="shared" si="23"/>
        <v>132.60000000000002</v>
      </c>
      <c r="BO211" s="64">
        <f t="shared" si="24"/>
        <v>0.27014652014652019</v>
      </c>
      <c r="BP211" s="64">
        <f t="shared" si="25"/>
        <v>0.27472527472527475</v>
      </c>
    </row>
    <row r="212" spans="1:68" ht="27" customHeight="1" x14ac:dyDescent="0.25">
      <c r="A212" s="54" t="s">
        <v>345</v>
      </c>
      <c r="B212" s="54" t="s">
        <v>346</v>
      </c>
      <c r="C212" s="31">
        <v>4301051410</v>
      </c>
      <c r="D212" s="551">
        <v>4680115882164</v>
      </c>
      <c r="E212" s="552"/>
      <c r="F212" s="546">
        <v>0.4</v>
      </c>
      <c r="G212" s="32">
        <v>6</v>
      </c>
      <c r="H212" s="546">
        <v>2.4</v>
      </c>
      <c r="I212" s="546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4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4"/>
      <c r="R212" s="554"/>
      <c r="S212" s="554"/>
      <c r="T212" s="555"/>
      <c r="U212" s="34"/>
      <c r="V212" s="34"/>
      <c r="W212" s="35" t="s">
        <v>68</v>
      </c>
      <c r="X212" s="547">
        <v>138</v>
      </c>
      <c r="Y212" s="548">
        <f t="shared" si="21"/>
        <v>139.19999999999999</v>
      </c>
      <c r="Z212" s="36">
        <f t="shared" si="26"/>
        <v>0.37758000000000003</v>
      </c>
      <c r="AA212" s="56"/>
      <c r="AB212" s="57"/>
      <c r="AC212" s="261" t="s">
        <v>329</v>
      </c>
      <c r="AG212" s="64"/>
      <c r="AJ212" s="68"/>
      <c r="AK212" s="68">
        <v>0</v>
      </c>
      <c r="BB212" s="262" t="s">
        <v>1</v>
      </c>
      <c r="BM212" s="64">
        <f t="shared" si="22"/>
        <v>152.83500000000001</v>
      </c>
      <c r="BN212" s="64">
        <f t="shared" si="23"/>
        <v>154.16399999999999</v>
      </c>
      <c r="BO212" s="64">
        <f t="shared" si="24"/>
        <v>0.31593406593406598</v>
      </c>
      <c r="BP212" s="64">
        <f t="shared" si="25"/>
        <v>0.31868131868131871</v>
      </c>
    </row>
    <row r="213" spans="1:68" x14ac:dyDescent="0.2">
      <c r="A213" s="559"/>
      <c r="B213" s="560"/>
      <c r="C213" s="560"/>
      <c r="D213" s="560"/>
      <c r="E213" s="560"/>
      <c r="F213" s="560"/>
      <c r="G213" s="560"/>
      <c r="H213" s="560"/>
      <c r="I213" s="560"/>
      <c r="J213" s="560"/>
      <c r="K213" s="560"/>
      <c r="L213" s="560"/>
      <c r="M213" s="560"/>
      <c r="N213" s="560"/>
      <c r="O213" s="561"/>
      <c r="P213" s="556" t="s">
        <v>70</v>
      </c>
      <c r="Q213" s="557"/>
      <c r="R213" s="557"/>
      <c r="S213" s="557"/>
      <c r="T213" s="557"/>
      <c r="U213" s="557"/>
      <c r="V213" s="558"/>
      <c r="W213" s="37" t="s">
        <v>71</v>
      </c>
      <c r="X213" s="549">
        <f>IFERROR(X204/H204,"0")+IFERROR(X205/H205,"0")+IFERROR(X206/H206,"0")+IFERROR(X207/H207,"0")+IFERROR(X208/H208,"0")+IFERROR(X209/H209,"0")+IFERROR(X210/H210,"0")+IFERROR(X211/H211,"0")+IFERROR(X212/H212,"0")</f>
        <v>244.58333333333337</v>
      </c>
      <c r="Y213" s="549">
        <f>IFERROR(Y204/H204,"0")+IFERROR(Y205/H205,"0")+IFERROR(Y206/H206,"0")+IFERROR(Y207/H207,"0")+IFERROR(Y208/H208,"0")+IFERROR(Y209/H209,"0")+IFERROR(Y210/H210,"0")+IFERROR(Y211/H211,"0")+IFERROR(Y212/H212,"0")</f>
        <v>247</v>
      </c>
      <c r="Z213" s="549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1.6079699999999999</v>
      </c>
      <c r="AA213" s="550"/>
      <c r="AB213" s="550"/>
      <c r="AC213" s="550"/>
    </row>
    <row r="214" spans="1:68" x14ac:dyDescent="0.2">
      <c r="A214" s="560"/>
      <c r="B214" s="560"/>
      <c r="C214" s="560"/>
      <c r="D214" s="560"/>
      <c r="E214" s="560"/>
      <c r="F214" s="560"/>
      <c r="G214" s="560"/>
      <c r="H214" s="560"/>
      <c r="I214" s="560"/>
      <c r="J214" s="560"/>
      <c r="K214" s="560"/>
      <c r="L214" s="560"/>
      <c r="M214" s="560"/>
      <c r="N214" s="560"/>
      <c r="O214" s="561"/>
      <c r="P214" s="556" t="s">
        <v>70</v>
      </c>
      <c r="Q214" s="557"/>
      <c r="R214" s="557"/>
      <c r="S214" s="557"/>
      <c r="T214" s="557"/>
      <c r="U214" s="557"/>
      <c r="V214" s="558"/>
      <c r="W214" s="37" t="s">
        <v>68</v>
      </c>
      <c r="X214" s="549">
        <f>IFERROR(SUM(X204:X212),"0")</f>
        <v>587</v>
      </c>
      <c r="Y214" s="549">
        <f>IFERROR(SUM(Y204:Y212),"0")</f>
        <v>592.79999999999995</v>
      </c>
      <c r="Z214" s="37"/>
      <c r="AA214" s="550"/>
      <c r="AB214" s="550"/>
      <c r="AC214" s="550"/>
    </row>
    <row r="215" spans="1:68" ht="14.25" hidden="1" customHeight="1" x14ac:dyDescent="0.25">
      <c r="A215" s="564" t="s">
        <v>164</v>
      </c>
      <c r="B215" s="560"/>
      <c r="C215" s="560"/>
      <c r="D215" s="560"/>
      <c r="E215" s="560"/>
      <c r="F215" s="560"/>
      <c r="G215" s="560"/>
      <c r="H215" s="560"/>
      <c r="I215" s="560"/>
      <c r="J215" s="560"/>
      <c r="K215" s="560"/>
      <c r="L215" s="560"/>
      <c r="M215" s="560"/>
      <c r="N215" s="560"/>
      <c r="O215" s="560"/>
      <c r="P215" s="560"/>
      <c r="Q215" s="560"/>
      <c r="R215" s="560"/>
      <c r="S215" s="560"/>
      <c r="T215" s="560"/>
      <c r="U215" s="560"/>
      <c r="V215" s="560"/>
      <c r="W215" s="560"/>
      <c r="X215" s="560"/>
      <c r="Y215" s="560"/>
      <c r="Z215" s="560"/>
      <c r="AA215" s="543"/>
      <c r="AB215" s="543"/>
      <c r="AC215" s="543"/>
    </row>
    <row r="216" spans="1:68" ht="27" customHeight="1" x14ac:dyDescent="0.25">
      <c r="A216" s="54" t="s">
        <v>347</v>
      </c>
      <c r="B216" s="54" t="s">
        <v>348</v>
      </c>
      <c r="C216" s="31">
        <v>4301060463</v>
      </c>
      <c r="D216" s="551">
        <v>4680115880818</v>
      </c>
      <c r="E216" s="552"/>
      <c r="F216" s="546">
        <v>0.4</v>
      </c>
      <c r="G216" s="32">
        <v>6</v>
      </c>
      <c r="H216" s="546">
        <v>2.4</v>
      </c>
      <c r="I216" s="546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0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4"/>
      <c r="R216" s="554"/>
      <c r="S216" s="554"/>
      <c r="T216" s="555"/>
      <c r="U216" s="34"/>
      <c r="V216" s="34"/>
      <c r="W216" s="35" t="s">
        <v>68</v>
      </c>
      <c r="X216" s="547">
        <v>28</v>
      </c>
      <c r="Y216" s="548">
        <f>IFERROR(IF(X216="",0,CEILING((X216/$H216),1)*$H216),"")</f>
        <v>28.799999999999997</v>
      </c>
      <c r="Z216" s="36">
        <f>IFERROR(IF(Y216=0,"",ROUNDUP(Y216/H216,0)*0.00651),"")</f>
        <v>7.8119999999999995E-2</v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30.94</v>
      </c>
      <c r="BN216" s="64">
        <f>IFERROR(Y216*I216/H216,"0")</f>
        <v>31.824000000000002</v>
      </c>
      <c r="BO216" s="64">
        <f>IFERROR(1/J216*(X216/H216),"0")</f>
        <v>6.4102564102564111E-2</v>
      </c>
      <c r="BP216" s="64">
        <f>IFERROR(1/J216*(Y216/H216),"0")</f>
        <v>6.5934065934065936E-2</v>
      </c>
    </row>
    <row r="217" spans="1:68" ht="27" customHeight="1" x14ac:dyDescent="0.25">
      <c r="A217" s="54" t="s">
        <v>350</v>
      </c>
      <c r="B217" s="54" t="s">
        <v>351</v>
      </c>
      <c r="C217" s="31">
        <v>4301060389</v>
      </c>
      <c r="D217" s="551">
        <v>4680115880801</v>
      </c>
      <c r="E217" s="552"/>
      <c r="F217" s="546">
        <v>0.4</v>
      </c>
      <c r="G217" s="32">
        <v>6</v>
      </c>
      <c r="H217" s="546">
        <v>2.4</v>
      </c>
      <c r="I217" s="546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75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4"/>
      <c r="R217" s="554"/>
      <c r="S217" s="554"/>
      <c r="T217" s="555"/>
      <c r="U217" s="34"/>
      <c r="V217" s="34"/>
      <c r="W217" s="35" t="s">
        <v>68</v>
      </c>
      <c r="X217" s="547">
        <v>6</v>
      </c>
      <c r="Y217" s="548">
        <f>IFERROR(IF(X217="",0,CEILING((X217/$H217),1)*$H217),"")</f>
        <v>7.1999999999999993</v>
      </c>
      <c r="Z217" s="36">
        <f>IFERROR(IF(Y217=0,"",ROUNDUP(Y217/H217,0)*0.00651),"")</f>
        <v>1.9529999999999999E-2</v>
      </c>
      <c r="AA217" s="56"/>
      <c r="AB217" s="57"/>
      <c r="AC217" s="265" t="s">
        <v>352</v>
      </c>
      <c r="AG217" s="64"/>
      <c r="AJ217" s="68"/>
      <c r="AK217" s="68">
        <v>0</v>
      </c>
      <c r="BB217" s="266" t="s">
        <v>1</v>
      </c>
      <c r="BM217" s="64">
        <f>IFERROR(X217*I217/H217,"0")</f>
        <v>6.6300000000000008</v>
      </c>
      <c r="BN217" s="64">
        <f>IFERROR(Y217*I217/H217,"0")</f>
        <v>7.9560000000000004</v>
      </c>
      <c r="BO217" s="64">
        <f>IFERROR(1/J217*(X217/H217),"0")</f>
        <v>1.3736263736263738E-2</v>
      </c>
      <c r="BP217" s="64">
        <f>IFERROR(1/J217*(Y217/H217),"0")</f>
        <v>1.6483516483516484E-2</v>
      </c>
    </row>
    <row r="218" spans="1:68" x14ac:dyDescent="0.2">
      <c r="A218" s="559"/>
      <c r="B218" s="560"/>
      <c r="C218" s="560"/>
      <c r="D218" s="560"/>
      <c r="E218" s="560"/>
      <c r="F218" s="560"/>
      <c r="G218" s="560"/>
      <c r="H218" s="560"/>
      <c r="I218" s="560"/>
      <c r="J218" s="560"/>
      <c r="K218" s="560"/>
      <c r="L218" s="560"/>
      <c r="M218" s="560"/>
      <c r="N218" s="560"/>
      <c r="O218" s="561"/>
      <c r="P218" s="556" t="s">
        <v>70</v>
      </c>
      <c r="Q218" s="557"/>
      <c r="R218" s="557"/>
      <c r="S218" s="557"/>
      <c r="T218" s="557"/>
      <c r="U218" s="557"/>
      <c r="V218" s="558"/>
      <c r="W218" s="37" t="s">
        <v>71</v>
      </c>
      <c r="X218" s="549">
        <f>IFERROR(X216/H216,"0")+IFERROR(X217/H217,"0")</f>
        <v>14.166666666666668</v>
      </c>
      <c r="Y218" s="549">
        <f>IFERROR(Y216/H216,"0")+IFERROR(Y217/H217,"0")</f>
        <v>15</v>
      </c>
      <c r="Z218" s="549">
        <f>IFERROR(IF(Z216="",0,Z216),"0")+IFERROR(IF(Z217="",0,Z217),"0")</f>
        <v>9.7649999999999987E-2</v>
      </c>
      <c r="AA218" s="550"/>
      <c r="AB218" s="550"/>
      <c r="AC218" s="550"/>
    </row>
    <row r="219" spans="1:68" x14ac:dyDescent="0.2">
      <c r="A219" s="560"/>
      <c r="B219" s="560"/>
      <c r="C219" s="560"/>
      <c r="D219" s="560"/>
      <c r="E219" s="560"/>
      <c r="F219" s="560"/>
      <c r="G219" s="560"/>
      <c r="H219" s="560"/>
      <c r="I219" s="560"/>
      <c r="J219" s="560"/>
      <c r="K219" s="560"/>
      <c r="L219" s="560"/>
      <c r="M219" s="560"/>
      <c r="N219" s="560"/>
      <c r="O219" s="561"/>
      <c r="P219" s="556" t="s">
        <v>70</v>
      </c>
      <c r="Q219" s="557"/>
      <c r="R219" s="557"/>
      <c r="S219" s="557"/>
      <c r="T219" s="557"/>
      <c r="U219" s="557"/>
      <c r="V219" s="558"/>
      <c r="W219" s="37" t="s">
        <v>68</v>
      </c>
      <c r="X219" s="549">
        <f>IFERROR(SUM(X216:X217),"0")</f>
        <v>34</v>
      </c>
      <c r="Y219" s="549">
        <f>IFERROR(SUM(Y216:Y217),"0")</f>
        <v>36</v>
      </c>
      <c r="Z219" s="37"/>
      <c r="AA219" s="550"/>
      <c r="AB219" s="550"/>
      <c r="AC219" s="550"/>
    </row>
    <row r="220" spans="1:68" ht="16.5" hidden="1" customHeight="1" x14ac:dyDescent="0.25">
      <c r="A220" s="579" t="s">
        <v>353</v>
      </c>
      <c r="B220" s="560"/>
      <c r="C220" s="560"/>
      <c r="D220" s="560"/>
      <c r="E220" s="560"/>
      <c r="F220" s="560"/>
      <c r="G220" s="560"/>
      <c r="H220" s="560"/>
      <c r="I220" s="560"/>
      <c r="J220" s="560"/>
      <c r="K220" s="560"/>
      <c r="L220" s="560"/>
      <c r="M220" s="560"/>
      <c r="N220" s="560"/>
      <c r="O220" s="560"/>
      <c r="P220" s="560"/>
      <c r="Q220" s="560"/>
      <c r="R220" s="560"/>
      <c r="S220" s="560"/>
      <c r="T220" s="560"/>
      <c r="U220" s="560"/>
      <c r="V220" s="560"/>
      <c r="W220" s="560"/>
      <c r="X220" s="560"/>
      <c r="Y220" s="560"/>
      <c r="Z220" s="560"/>
      <c r="AA220" s="542"/>
      <c r="AB220" s="542"/>
      <c r="AC220" s="542"/>
    </row>
    <row r="221" spans="1:68" ht="14.25" hidden="1" customHeight="1" x14ac:dyDescent="0.25">
      <c r="A221" s="564" t="s">
        <v>102</v>
      </c>
      <c r="B221" s="560"/>
      <c r="C221" s="560"/>
      <c r="D221" s="560"/>
      <c r="E221" s="560"/>
      <c r="F221" s="560"/>
      <c r="G221" s="560"/>
      <c r="H221" s="560"/>
      <c r="I221" s="560"/>
      <c r="J221" s="560"/>
      <c r="K221" s="560"/>
      <c r="L221" s="560"/>
      <c r="M221" s="560"/>
      <c r="N221" s="560"/>
      <c r="O221" s="560"/>
      <c r="P221" s="560"/>
      <c r="Q221" s="560"/>
      <c r="R221" s="560"/>
      <c r="S221" s="560"/>
      <c r="T221" s="560"/>
      <c r="U221" s="560"/>
      <c r="V221" s="560"/>
      <c r="W221" s="560"/>
      <c r="X221" s="560"/>
      <c r="Y221" s="560"/>
      <c r="Z221" s="560"/>
      <c r="AA221" s="543"/>
      <c r="AB221" s="543"/>
      <c r="AC221" s="543"/>
    </row>
    <row r="222" spans="1:68" ht="27" hidden="1" customHeight="1" x14ac:dyDescent="0.25">
      <c r="A222" s="54" t="s">
        <v>354</v>
      </c>
      <c r="B222" s="54" t="s">
        <v>355</v>
      </c>
      <c r="C222" s="31">
        <v>4301011826</v>
      </c>
      <c r="D222" s="551">
        <v>4680115884137</v>
      </c>
      <c r="E222" s="552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4"/>
      <c r="R222" s="554"/>
      <c r="S222" s="554"/>
      <c r="T222" s="555"/>
      <c r="U222" s="34"/>
      <c r="V222" s="34"/>
      <c r="W222" s="35" t="s">
        <v>68</v>
      </c>
      <c r="X222" s="547">
        <v>0</v>
      </c>
      <c r="Y222" s="548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357</v>
      </c>
      <c r="B223" s="54" t="s">
        <v>358</v>
      </c>
      <c r="C223" s="31">
        <v>4301011724</v>
      </c>
      <c r="D223" s="551">
        <v>4680115884236</v>
      </c>
      <c r="E223" s="552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4"/>
      <c r="R223" s="554"/>
      <c r="S223" s="554"/>
      <c r="T223" s="555"/>
      <c r="U223" s="34"/>
      <c r="V223" s="34"/>
      <c r="W223" s="35" t="s">
        <v>68</v>
      </c>
      <c r="X223" s="547">
        <v>0</v>
      </c>
      <c r="Y223" s="548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360</v>
      </c>
      <c r="B224" s="54" t="s">
        <v>361</v>
      </c>
      <c r="C224" s="31">
        <v>4301011721</v>
      </c>
      <c r="D224" s="551">
        <v>4680115884175</v>
      </c>
      <c r="E224" s="552"/>
      <c r="F224" s="546">
        <v>1.45</v>
      </c>
      <c r="G224" s="32">
        <v>8</v>
      </c>
      <c r="H224" s="546">
        <v>11.6</v>
      </c>
      <c r="I224" s="54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56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4"/>
      <c r="R224" s="554"/>
      <c r="S224" s="554"/>
      <c r="T224" s="555"/>
      <c r="U224" s="34"/>
      <c r="V224" s="34"/>
      <c r="W224" s="35" t="s">
        <v>68</v>
      </c>
      <c r="X224" s="547">
        <v>0</v>
      </c>
      <c r="Y224" s="548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363</v>
      </c>
      <c r="B225" s="54" t="s">
        <v>364</v>
      </c>
      <c r="C225" s="31">
        <v>4301011824</v>
      </c>
      <c r="D225" s="551">
        <v>4680115884144</v>
      </c>
      <c r="E225" s="552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7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4"/>
      <c r="R225" s="554"/>
      <c r="S225" s="554"/>
      <c r="T225" s="555"/>
      <c r="U225" s="34"/>
      <c r="V225" s="34"/>
      <c r="W225" s="35" t="s">
        <v>68</v>
      </c>
      <c r="X225" s="547">
        <v>3</v>
      </c>
      <c r="Y225" s="548">
        <f t="shared" si="27"/>
        <v>4</v>
      </c>
      <c r="Z225" s="36">
        <f t="shared" ref="Z225:Z230" si="32">IFERROR(IF(Y225=0,"",ROUNDUP(Y225/H225,0)*0.00902),"")</f>
        <v>9.0200000000000002E-3</v>
      </c>
      <c r="AA225" s="56"/>
      <c r="AB225" s="57"/>
      <c r="AC225" s="273" t="s">
        <v>356</v>
      </c>
      <c r="AG225" s="64"/>
      <c r="AJ225" s="68"/>
      <c r="AK225" s="68">
        <v>0</v>
      </c>
      <c r="BB225" s="274" t="s">
        <v>1</v>
      </c>
      <c r="BM225" s="64">
        <f t="shared" si="28"/>
        <v>3.1574999999999998</v>
      </c>
      <c r="BN225" s="64">
        <f t="shared" si="29"/>
        <v>4.21</v>
      </c>
      <c r="BO225" s="64">
        <f t="shared" si="30"/>
        <v>5.681818181818182E-3</v>
      </c>
      <c r="BP225" s="64">
        <f t="shared" si="31"/>
        <v>7.575757575757576E-3</v>
      </c>
    </row>
    <row r="226" spans="1:68" ht="27" hidden="1" customHeight="1" x14ac:dyDescent="0.25">
      <c r="A226" s="54" t="s">
        <v>363</v>
      </c>
      <c r="B226" s="54" t="s">
        <v>365</v>
      </c>
      <c r="C226" s="31">
        <v>4301012196</v>
      </c>
      <c r="D226" s="551">
        <v>4680115884144</v>
      </c>
      <c r="E226" s="552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64" t="s">
        <v>366</v>
      </c>
      <c r="Q226" s="554"/>
      <c r="R226" s="554"/>
      <c r="S226" s="554"/>
      <c r="T226" s="555"/>
      <c r="U226" s="34"/>
      <c r="V226" s="34"/>
      <c r="W226" s="35" t="s">
        <v>68</v>
      </c>
      <c r="X226" s="547">
        <v>0</v>
      </c>
      <c r="Y226" s="548">
        <f t="shared" si="27"/>
        <v>0</v>
      </c>
      <c r="Z226" s="36" t="str">
        <f t="shared" si="32"/>
        <v/>
      </c>
      <c r="AA226" s="56"/>
      <c r="AB226" s="57"/>
      <c r="AC226" s="275" t="s">
        <v>356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4301012149</v>
      </c>
      <c r="D227" s="551">
        <v>4680115886551</v>
      </c>
      <c r="E227" s="552"/>
      <c r="F227" s="546">
        <v>0.4</v>
      </c>
      <c r="G227" s="32">
        <v>10</v>
      </c>
      <c r="H227" s="546">
        <v>4</v>
      </c>
      <c r="I227" s="54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6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4"/>
      <c r="R227" s="554"/>
      <c r="S227" s="554"/>
      <c r="T227" s="555"/>
      <c r="U227" s="34"/>
      <c r="V227" s="34"/>
      <c r="W227" s="35" t="s">
        <v>68</v>
      </c>
      <c r="X227" s="547">
        <v>0</v>
      </c>
      <c r="Y227" s="548">
        <f t="shared" si="27"/>
        <v>0</v>
      </c>
      <c r="Z227" s="36" t="str">
        <f t="shared" si="32"/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370</v>
      </c>
      <c r="B228" s="54" t="s">
        <v>371</v>
      </c>
      <c r="C228" s="31">
        <v>4301011726</v>
      </c>
      <c r="D228" s="551">
        <v>4680115884182</v>
      </c>
      <c r="E228" s="552"/>
      <c r="F228" s="546">
        <v>0.37</v>
      </c>
      <c r="G228" s="32">
        <v>10</v>
      </c>
      <c r="H228" s="546">
        <v>3.7</v>
      </c>
      <c r="I228" s="546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4"/>
      <c r="R228" s="554"/>
      <c r="S228" s="554"/>
      <c r="T228" s="555"/>
      <c r="U228" s="34"/>
      <c r="V228" s="34"/>
      <c r="W228" s="35" t="s">
        <v>68</v>
      </c>
      <c r="X228" s="547">
        <v>0</v>
      </c>
      <c r="Y228" s="548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372</v>
      </c>
      <c r="B229" s="54" t="s">
        <v>373</v>
      </c>
      <c r="C229" s="31">
        <v>4301011722</v>
      </c>
      <c r="D229" s="551">
        <v>4680115884205</v>
      </c>
      <c r="E229" s="552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4"/>
      <c r="R229" s="554"/>
      <c r="S229" s="554"/>
      <c r="T229" s="555"/>
      <c r="U229" s="34"/>
      <c r="V229" s="34"/>
      <c r="W229" s="35" t="s">
        <v>68</v>
      </c>
      <c r="X229" s="547">
        <v>0</v>
      </c>
      <c r="Y229" s="548">
        <f t="shared" si="27"/>
        <v>0</v>
      </c>
      <c r="Z229" s="36" t="str">
        <f t="shared" si="32"/>
        <v/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372</v>
      </c>
      <c r="B230" s="54" t="s">
        <v>375</v>
      </c>
      <c r="C230" s="31">
        <v>4301012195</v>
      </c>
      <c r="D230" s="551">
        <v>4680115884205</v>
      </c>
      <c r="E230" s="552"/>
      <c r="F230" s="546">
        <v>0.4</v>
      </c>
      <c r="G230" s="32">
        <v>10</v>
      </c>
      <c r="H230" s="546">
        <v>4</v>
      </c>
      <c r="I230" s="54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14" t="s">
        <v>376</v>
      </c>
      <c r="Q230" s="554"/>
      <c r="R230" s="554"/>
      <c r="S230" s="554"/>
      <c r="T230" s="555"/>
      <c r="U230" s="34"/>
      <c r="V230" s="34"/>
      <c r="W230" s="35" t="s">
        <v>68</v>
      </c>
      <c r="X230" s="547">
        <v>0</v>
      </c>
      <c r="Y230" s="548">
        <f t="shared" si="27"/>
        <v>0</v>
      </c>
      <c r="Z230" s="36" t="str">
        <f t="shared" si="32"/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9"/>
      <c r="B231" s="560"/>
      <c r="C231" s="560"/>
      <c r="D231" s="560"/>
      <c r="E231" s="560"/>
      <c r="F231" s="560"/>
      <c r="G231" s="560"/>
      <c r="H231" s="560"/>
      <c r="I231" s="560"/>
      <c r="J231" s="560"/>
      <c r="K231" s="560"/>
      <c r="L231" s="560"/>
      <c r="M231" s="560"/>
      <c r="N231" s="560"/>
      <c r="O231" s="561"/>
      <c r="P231" s="556" t="s">
        <v>70</v>
      </c>
      <c r="Q231" s="557"/>
      <c r="R231" s="557"/>
      <c r="S231" s="557"/>
      <c r="T231" s="557"/>
      <c r="U231" s="557"/>
      <c r="V231" s="558"/>
      <c r="W231" s="37" t="s">
        <v>71</v>
      </c>
      <c r="X231" s="549">
        <f>IFERROR(X222/H222,"0")+IFERROR(X223/H223,"0")+IFERROR(X224/H224,"0")+IFERROR(X225/H225,"0")+IFERROR(X226/H226,"0")+IFERROR(X227/H227,"0")+IFERROR(X228/H228,"0")+IFERROR(X229/H229,"0")+IFERROR(X230/H230,"0")</f>
        <v>0.75</v>
      </c>
      <c r="Y231" s="549">
        <f>IFERROR(Y222/H222,"0")+IFERROR(Y223/H223,"0")+IFERROR(Y224/H224,"0")+IFERROR(Y225/H225,"0")+IFERROR(Y226/H226,"0")+IFERROR(Y227/H227,"0")+IFERROR(Y228/H228,"0")+IFERROR(Y229/H229,"0")+IFERROR(Y230/H230,"0")</f>
        <v>1</v>
      </c>
      <c r="Z231" s="549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9.0200000000000002E-3</v>
      </c>
      <c r="AA231" s="550"/>
      <c r="AB231" s="550"/>
      <c r="AC231" s="550"/>
    </row>
    <row r="232" spans="1:68" x14ac:dyDescent="0.2">
      <c r="A232" s="560"/>
      <c r="B232" s="560"/>
      <c r="C232" s="560"/>
      <c r="D232" s="560"/>
      <c r="E232" s="560"/>
      <c r="F232" s="560"/>
      <c r="G232" s="560"/>
      <c r="H232" s="560"/>
      <c r="I232" s="560"/>
      <c r="J232" s="560"/>
      <c r="K232" s="560"/>
      <c r="L232" s="560"/>
      <c r="M232" s="560"/>
      <c r="N232" s="560"/>
      <c r="O232" s="561"/>
      <c r="P232" s="556" t="s">
        <v>70</v>
      </c>
      <c r="Q232" s="557"/>
      <c r="R232" s="557"/>
      <c r="S232" s="557"/>
      <c r="T232" s="557"/>
      <c r="U232" s="557"/>
      <c r="V232" s="558"/>
      <c r="W232" s="37" t="s">
        <v>68</v>
      </c>
      <c r="X232" s="549">
        <f>IFERROR(SUM(X222:X230),"0")</f>
        <v>3</v>
      </c>
      <c r="Y232" s="549">
        <f>IFERROR(SUM(Y222:Y230),"0")</f>
        <v>4</v>
      </c>
      <c r="Z232" s="37"/>
      <c r="AA232" s="550"/>
      <c r="AB232" s="550"/>
      <c r="AC232" s="550"/>
    </row>
    <row r="233" spans="1:68" ht="14.25" hidden="1" customHeight="1" x14ac:dyDescent="0.25">
      <c r="A233" s="564" t="s">
        <v>134</v>
      </c>
      <c r="B233" s="560"/>
      <c r="C233" s="560"/>
      <c r="D233" s="560"/>
      <c r="E233" s="560"/>
      <c r="F233" s="560"/>
      <c r="G233" s="560"/>
      <c r="H233" s="560"/>
      <c r="I233" s="560"/>
      <c r="J233" s="560"/>
      <c r="K233" s="560"/>
      <c r="L233" s="560"/>
      <c r="M233" s="560"/>
      <c r="N233" s="560"/>
      <c r="O233" s="560"/>
      <c r="P233" s="560"/>
      <c r="Q233" s="560"/>
      <c r="R233" s="560"/>
      <c r="S233" s="560"/>
      <c r="T233" s="560"/>
      <c r="U233" s="560"/>
      <c r="V233" s="560"/>
      <c r="W233" s="560"/>
      <c r="X233" s="560"/>
      <c r="Y233" s="560"/>
      <c r="Z233" s="560"/>
      <c r="AA233" s="543"/>
      <c r="AB233" s="543"/>
      <c r="AC233" s="543"/>
    </row>
    <row r="234" spans="1:68" ht="27" hidden="1" customHeight="1" x14ac:dyDescent="0.25">
      <c r="A234" s="54" t="s">
        <v>377</v>
      </c>
      <c r="B234" s="54" t="s">
        <v>378</v>
      </c>
      <c r="C234" s="31">
        <v>4301020377</v>
      </c>
      <c r="D234" s="551">
        <v>4680115885981</v>
      </c>
      <c r="E234" s="552"/>
      <c r="F234" s="546">
        <v>0.33</v>
      </c>
      <c r="G234" s="32">
        <v>6</v>
      </c>
      <c r="H234" s="546">
        <v>1.98</v>
      </c>
      <c r="I234" s="54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72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4"/>
      <c r="R234" s="554"/>
      <c r="S234" s="554"/>
      <c r="T234" s="555"/>
      <c r="U234" s="34"/>
      <c r="V234" s="34"/>
      <c r="W234" s="35" t="s">
        <v>68</v>
      </c>
      <c r="X234" s="547">
        <v>0</v>
      </c>
      <c r="Y234" s="54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379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59"/>
      <c r="B235" s="560"/>
      <c r="C235" s="560"/>
      <c r="D235" s="560"/>
      <c r="E235" s="560"/>
      <c r="F235" s="560"/>
      <c r="G235" s="560"/>
      <c r="H235" s="560"/>
      <c r="I235" s="560"/>
      <c r="J235" s="560"/>
      <c r="K235" s="560"/>
      <c r="L235" s="560"/>
      <c r="M235" s="560"/>
      <c r="N235" s="560"/>
      <c r="O235" s="561"/>
      <c r="P235" s="556" t="s">
        <v>70</v>
      </c>
      <c r="Q235" s="557"/>
      <c r="R235" s="557"/>
      <c r="S235" s="557"/>
      <c r="T235" s="557"/>
      <c r="U235" s="557"/>
      <c r="V235" s="558"/>
      <c r="W235" s="37" t="s">
        <v>71</v>
      </c>
      <c r="X235" s="549">
        <f>IFERROR(X234/H234,"0")</f>
        <v>0</v>
      </c>
      <c r="Y235" s="549">
        <f>IFERROR(Y234/H234,"0")</f>
        <v>0</v>
      </c>
      <c r="Z235" s="549">
        <f>IFERROR(IF(Z234="",0,Z234),"0")</f>
        <v>0</v>
      </c>
      <c r="AA235" s="550"/>
      <c r="AB235" s="550"/>
      <c r="AC235" s="550"/>
    </row>
    <row r="236" spans="1:68" hidden="1" x14ac:dyDescent="0.2">
      <c r="A236" s="560"/>
      <c r="B236" s="560"/>
      <c r="C236" s="560"/>
      <c r="D236" s="560"/>
      <c r="E236" s="560"/>
      <c r="F236" s="560"/>
      <c r="G236" s="560"/>
      <c r="H236" s="560"/>
      <c r="I236" s="560"/>
      <c r="J236" s="560"/>
      <c r="K236" s="560"/>
      <c r="L236" s="560"/>
      <c r="M236" s="560"/>
      <c r="N236" s="560"/>
      <c r="O236" s="561"/>
      <c r="P236" s="556" t="s">
        <v>70</v>
      </c>
      <c r="Q236" s="557"/>
      <c r="R236" s="557"/>
      <c r="S236" s="557"/>
      <c r="T236" s="557"/>
      <c r="U236" s="557"/>
      <c r="V236" s="558"/>
      <c r="W236" s="37" t="s">
        <v>68</v>
      </c>
      <c r="X236" s="549">
        <f>IFERROR(SUM(X234:X234),"0")</f>
        <v>0</v>
      </c>
      <c r="Y236" s="549">
        <f>IFERROR(SUM(Y234:Y234),"0")</f>
        <v>0</v>
      </c>
      <c r="Z236" s="37"/>
      <c r="AA236" s="550"/>
      <c r="AB236" s="550"/>
      <c r="AC236" s="550"/>
    </row>
    <row r="237" spans="1:68" ht="14.25" hidden="1" customHeight="1" x14ac:dyDescent="0.25">
      <c r="A237" s="564" t="s">
        <v>380</v>
      </c>
      <c r="B237" s="560"/>
      <c r="C237" s="560"/>
      <c r="D237" s="560"/>
      <c r="E237" s="560"/>
      <c r="F237" s="560"/>
      <c r="G237" s="560"/>
      <c r="H237" s="560"/>
      <c r="I237" s="560"/>
      <c r="J237" s="560"/>
      <c r="K237" s="560"/>
      <c r="L237" s="560"/>
      <c r="M237" s="560"/>
      <c r="N237" s="560"/>
      <c r="O237" s="560"/>
      <c r="P237" s="560"/>
      <c r="Q237" s="560"/>
      <c r="R237" s="560"/>
      <c r="S237" s="560"/>
      <c r="T237" s="560"/>
      <c r="U237" s="560"/>
      <c r="V237" s="560"/>
      <c r="W237" s="560"/>
      <c r="X237" s="560"/>
      <c r="Y237" s="560"/>
      <c r="Z237" s="560"/>
      <c r="AA237" s="543"/>
      <c r="AB237" s="543"/>
      <c r="AC237" s="543"/>
    </row>
    <row r="238" spans="1:68" ht="27" customHeight="1" x14ac:dyDescent="0.25">
      <c r="A238" s="54" t="s">
        <v>381</v>
      </c>
      <c r="B238" s="54" t="s">
        <v>382</v>
      </c>
      <c r="C238" s="31">
        <v>4301040362</v>
      </c>
      <c r="D238" s="551">
        <v>4680115886803</v>
      </c>
      <c r="E238" s="552"/>
      <c r="F238" s="546">
        <v>0.12</v>
      </c>
      <c r="G238" s="32">
        <v>15</v>
      </c>
      <c r="H238" s="546">
        <v>1.8</v>
      </c>
      <c r="I238" s="546">
        <v>1.9750000000000001</v>
      </c>
      <c r="J238" s="32">
        <v>216</v>
      </c>
      <c r="K238" s="32" t="s">
        <v>282</v>
      </c>
      <c r="L238" s="32"/>
      <c r="M238" s="33" t="s">
        <v>283</v>
      </c>
      <c r="N238" s="33"/>
      <c r="O238" s="32">
        <v>45</v>
      </c>
      <c r="P238" s="746" t="s">
        <v>383</v>
      </c>
      <c r="Q238" s="554"/>
      <c r="R238" s="554"/>
      <c r="S238" s="554"/>
      <c r="T238" s="555"/>
      <c r="U238" s="34"/>
      <c r="V238" s="34"/>
      <c r="W238" s="35" t="s">
        <v>68</v>
      </c>
      <c r="X238" s="547">
        <v>1</v>
      </c>
      <c r="Y238" s="548">
        <f>IFERROR(IF(X238="",0,CEILING((X238/$H238),1)*$H238),"")</f>
        <v>1.8</v>
      </c>
      <c r="Z238" s="36">
        <f>IFERROR(IF(Y238=0,"",ROUNDUP(Y238/H238,0)*0.0059),"")</f>
        <v>5.8999999999999999E-3</v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1.0972222222222223</v>
      </c>
      <c r="BN238" s="64">
        <f>IFERROR(Y238*I238/H238,"0")</f>
        <v>1.9750000000000001</v>
      </c>
      <c r="BO238" s="64">
        <f>IFERROR(1/J238*(X238/H238),"0")</f>
        <v>2.5720164609053498E-3</v>
      </c>
      <c r="BP238" s="64">
        <f>IFERROR(1/J238*(Y238/H238),"0")</f>
        <v>4.6296296296296294E-3</v>
      </c>
    </row>
    <row r="239" spans="1:68" x14ac:dyDescent="0.2">
      <c r="A239" s="559"/>
      <c r="B239" s="560"/>
      <c r="C239" s="560"/>
      <c r="D239" s="560"/>
      <c r="E239" s="560"/>
      <c r="F239" s="560"/>
      <c r="G239" s="560"/>
      <c r="H239" s="560"/>
      <c r="I239" s="560"/>
      <c r="J239" s="560"/>
      <c r="K239" s="560"/>
      <c r="L239" s="560"/>
      <c r="M239" s="560"/>
      <c r="N239" s="560"/>
      <c r="O239" s="561"/>
      <c r="P239" s="556" t="s">
        <v>70</v>
      </c>
      <c r="Q239" s="557"/>
      <c r="R239" s="557"/>
      <c r="S239" s="557"/>
      <c r="T239" s="557"/>
      <c r="U239" s="557"/>
      <c r="V239" s="558"/>
      <c r="W239" s="37" t="s">
        <v>71</v>
      </c>
      <c r="X239" s="549">
        <f>IFERROR(X238/H238,"0")</f>
        <v>0.55555555555555558</v>
      </c>
      <c r="Y239" s="549">
        <f>IFERROR(Y238/H238,"0")</f>
        <v>1</v>
      </c>
      <c r="Z239" s="549">
        <f>IFERROR(IF(Z238="",0,Z238),"0")</f>
        <v>5.8999999999999999E-3</v>
      </c>
      <c r="AA239" s="550"/>
      <c r="AB239" s="550"/>
      <c r="AC239" s="550"/>
    </row>
    <row r="240" spans="1:68" x14ac:dyDescent="0.2">
      <c r="A240" s="560"/>
      <c r="B240" s="560"/>
      <c r="C240" s="560"/>
      <c r="D240" s="560"/>
      <c r="E240" s="560"/>
      <c r="F240" s="560"/>
      <c r="G240" s="560"/>
      <c r="H240" s="560"/>
      <c r="I240" s="560"/>
      <c r="J240" s="560"/>
      <c r="K240" s="560"/>
      <c r="L240" s="560"/>
      <c r="M240" s="560"/>
      <c r="N240" s="560"/>
      <c r="O240" s="561"/>
      <c r="P240" s="556" t="s">
        <v>70</v>
      </c>
      <c r="Q240" s="557"/>
      <c r="R240" s="557"/>
      <c r="S240" s="557"/>
      <c r="T240" s="557"/>
      <c r="U240" s="557"/>
      <c r="V240" s="558"/>
      <c r="W240" s="37" t="s">
        <v>68</v>
      </c>
      <c r="X240" s="549">
        <f>IFERROR(SUM(X238:X238),"0")</f>
        <v>1</v>
      </c>
      <c r="Y240" s="549">
        <f>IFERROR(SUM(Y238:Y238),"0")</f>
        <v>1.8</v>
      </c>
      <c r="Z240" s="37"/>
      <c r="AA240" s="550"/>
      <c r="AB240" s="550"/>
      <c r="AC240" s="550"/>
    </row>
    <row r="241" spans="1:68" ht="14.25" hidden="1" customHeight="1" x14ac:dyDescent="0.25">
      <c r="A241" s="564" t="s">
        <v>385</v>
      </c>
      <c r="B241" s="560"/>
      <c r="C241" s="560"/>
      <c r="D241" s="560"/>
      <c r="E241" s="560"/>
      <c r="F241" s="560"/>
      <c r="G241" s="560"/>
      <c r="H241" s="560"/>
      <c r="I241" s="560"/>
      <c r="J241" s="560"/>
      <c r="K241" s="560"/>
      <c r="L241" s="560"/>
      <c r="M241" s="560"/>
      <c r="N241" s="560"/>
      <c r="O241" s="560"/>
      <c r="P241" s="560"/>
      <c r="Q241" s="560"/>
      <c r="R241" s="560"/>
      <c r="S241" s="560"/>
      <c r="T241" s="560"/>
      <c r="U241" s="560"/>
      <c r="V241" s="560"/>
      <c r="W241" s="560"/>
      <c r="X241" s="560"/>
      <c r="Y241" s="560"/>
      <c r="Z241" s="560"/>
      <c r="AA241" s="543"/>
      <c r="AB241" s="543"/>
      <c r="AC241" s="543"/>
    </row>
    <row r="242" spans="1:68" ht="27" hidden="1" customHeight="1" x14ac:dyDescent="0.25">
      <c r="A242" s="54" t="s">
        <v>386</v>
      </c>
      <c r="B242" s="54" t="s">
        <v>387</v>
      </c>
      <c r="C242" s="31">
        <v>4301041004</v>
      </c>
      <c r="D242" s="551">
        <v>4680115886704</v>
      </c>
      <c r="E242" s="552"/>
      <c r="F242" s="546">
        <v>5.5E-2</v>
      </c>
      <c r="G242" s="32">
        <v>18</v>
      </c>
      <c r="H242" s="546">
        <v>0.99</v>
      </c>
      <c r="I242" s="546">
        <v>1.18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6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4"/>
      <c r="R242" s="554"/>
      <c r="S242" s="554"/>
      <c r="T242" s="555"/>
      <c r="U242" s="34"/>
      <c r="V242" s="34"/>
      <c r="W242" s="35" t="s">
        <v>68</v>
      </c>
      <c r="X242" s="547">
        <v>0</v>
      </c>
      <c r="Y242" s="54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389</v>
      </c>
      <c r="B243" s="54" t="s">
        <v>390</v>
      </c>
      <c r="C243" s="31">
        <v>4301041008</v>
      </c>
      <c r="D243" s="551">
        <v>4680115886681</v>
      </c>
      <c r="E243" s="552"/>
      <c r="F243" s="546">
        <v>0.12</v>
      </c>
      <c r="G243" s="32">
        <v>15</v>
      </c>
      <c r="H243" s="546">
        <v>1.8</v>
      </c>
      <c r="I243" s="546">
        <v>1.9750000000000001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861" t="s">
        <v>391</v>
      </c>
      <c r="Q243" s="554"/>
      <c r="R243" s="554"/>
      <c r="S243" s="554"/>
      <c r="T243" s="555"/>
      <c r="U243" s="34"/>
      <c r="V243" s="34"/>
      <c r="W243" s="35" t="s">
        <v>68</v>
      </c>
      <c r="X243" s="547">
        <v>0</v>
      </c>
      <c r="Y243" s="54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392</v>
      </c>
      <c r="B244" s="54" t="s">
        <v>393</v>
      </c>
      <c r="C244" s="31">
        <v>4301041007</v>
      </c>
      <c r="D244" s="551">
        <v>4680115886735</v>
      </c>
      <c r="E244" s="552"/>
      <c r="F244" s="546">
        <v>0.05</v>
      </c>
      <c r="G244" s="32">
        <v>18</v>
      </c>
      <c r="H244" s="546">
        <v>0.9</v>
      </c>
      <c r="I244" s="546">
        <v>1.0900000000000001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58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4"/>
      <c r="R244" s="554"/>
      <c r="S244" s="554"/>
      <c r="T244" s="555"/>
      <c r="U244" s="34"/>
      <c r="V244" s="34"/>
      <c r="W244" s="35" t="s">
        <v>68</v>
      </c>
      <c r="X244" s="547">
        <v>2</v>
      </c>
      <c r="Y244" s="548">
        <f>IFERROR(IF(X244="",0,CEILING((X244/$H244),1)*$H244),"")</f>
        <v>2.7</v>
      </c>
      <c r="Z244" s="36">
        <f>IFERROR(IF(Y244=0,"",ROUNDUP(Y244/H244,0)*0.0059),"")</f>
        <v>1.77E-2</v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2.4222222222222225</v>
      </c>
      <c r="BN244" s="64">
        <f>IFERROR(Y244*I244/H244,"0")</f>
        <v>3.2700000000000005</v>
      </c>
      <c r="BO244" s="64">
        <f>IFERROR(1/J244*(X244/H244),"0")</f>
        <v>1.0288065843621399E-2</v>
      </c>
      <c r="BP244" s="64">
        <f>IFERROR(1/J244*(Y244/H244),"0")</f>
        <v>1.3888888888888888E-2</v>
      </c>
    </row>
    <row r="245" spans="1:68" ht="27" customHeight="1" x14ac:dyDescent="0.25">
      <c r="A245" s="54" t="s">
        <v>394</v>
      </c>
      <c r="B245" s="54" t="s">
        <v>395</v>
      </c>
      <c r="C245" s="31">
        <v>4301041006</v>
      </c>
      <c r="D245" s="551">
        <v>4680115886728</v>
      </c>
      <c r="E245" s="552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70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68</v>
      </c>
      <c r="X245" s="547">
        <v>2</v>
      </c>
      <c r="Y245" s="548">
        <f>IFERROR(IF(X245="",0,CEILING((X245/$H245),1)*$H245),"")</f>
        <v>2.9699999999999998</v>
      </c>
      <c r="Z245" s="36">
        <f>IFERROR(IF(Y245=0,"",ROUNDUP(Y245/H245,0)*0.0059),"")</f>
        <v>1.77E-2</v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2.3838383838383836</v>
      </c>
      <c r="BN245" s="64">
        <f>IFERROR(Y245*I245/H245,"0")</f>
        <v>3.5399999999999996</v>
      </c>
      <c r="BO245" s="64">
        <f>IFERROR(1/J245*(X245/H245),"0")</f>
        <v>9.3527871305649091E-3</v>
      </c>
      <c r="BP245" s="64">
        <f>IFERROR(1/J245*(Y245/H245),"0")</f>
        <v>1.3888888888888886E-2</v>
      </c>
    </row>
    <row r="246" spans="1:68" ht="27" hidden="1" customHeight="1" x14ac:dyDescent="0.25">
      <c r="A246" s="54" t="s">
        <v>396</v>
      </c>
      <c r="B246" s="54" t="s">
        <v>397</v>
      </c>
      <c r="C246" s="31">
        <v>4301041005</v>
      </c>
      <c r="D246" s="551">
        <v>4680115886711</v>
      </c>
      <c r="E246" s="552"/>
      <c r="F246" s="546">
        <v>5.5E-2</v>
      </c>
      <c r="G246" s="32">
        <v>18</v>
      </c>
      <c r="H246" s="546">
        <v>0.99</v>
      </c>
      <c r="I246" s="546">
        <v>1.18</v>
      </c>
      <c r="J246" s="32">
        <v>216</v>
      </c>
      <c r="K246" s="32" t="s">
        <v>282</v>
      </c>
      <c r="L246" s="32"/>
      <c r="M246" s="33" t="s">
        <v>283</v>
      </c>
      <c r="N246" s="33"/>
      <c r="O246" s="32">
        <v>90</v>
      </c>
      <c r="P246" s="67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54"/>
      <c r="R246" s="554"/>
      <c r="S246" s="554"/>
      <c r="T246" s="555"/>
      <c r="U246" s="34"/>
      <c r="V246" s="34"/>
      <c r="W246" s="35" t="s">
        <v>68</v>
      </c>
      <c r="X246" s="547">
        <v>0</v>
      </c>
      <c r="Y246" s="54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59"/>
      <c r="B247" s="560"/>
      <c r="C247" s="560"/>
      <c r="D247" s="560"/>
      <c r="E247" s="560"/>
      <c r="F247" s="560"/>
      <c r="G247" s="560"/>
      <c r="H247" s="560"/>
      <c r="I247" s="560"/>
      <c r="J247" s="560"/>
      <c r="K247" s="560"/>
      <c r="L247" s="560"/>
      <c r="M247" s="560"/>
      <c r="N247" s="560"/>
      <c r="O247" s="561"/>
      <c r="P247" s="556" t="s">
        <v>70</v>
      </c>
      <c r="Q247" s="557"/>
      <c r="R247" s="557"/>
      <c r="S247" s="557"/>
      <c r="T247" s="557"/>
      <c r="U247" s="557"/>
      <c r="V247" s="558"/>
      <c r="W247" s="37" t="s">
        <v>71</v>
      </c>
      <c r="X247" s="549">
        <f>IFERROR(X242/H242,"0")+IFERROR(X243/H243,"0")+IFERROR(X244/H244,"0")+IFERROR(X245/H245,"0")+IFERROR(X246/H246,"0")</f>
        <v>4.2424242424242422</v>
      </c>
      <c r="Y247" s="549">
        <f>IFERROR(Y242/H242,"0")+IFERROR(Y243/H243,"0")+IFERROR(Y244/H244,"0")+IFERROR(Y245/H245,"0")+IFERROR(Y246/H246,"0")</f>
        <v>6</v>
      </c>
      <c r="Z247" s="549">
        <f>IFERROR(IF(Z242="",0,Z242),"0")+IFERROR(IF(Z243="",0,Z243),"0")+IFERROR(IF(Z244="",0,Z244),"0")+IFERROR(IF(Z245="",0,Z245),"0")+IFERROR(IF(Z246="",0,Z246),"0")</f>
        <v>3.5400000000000001E-2</v>
      </c>
      <c r="AA247" s="550"/>
      <c r="AB247" s="550"/>
      <c r="AC247" s="550"/>
    </row>
    <row r="248" spans="1:68" x14ac:dyDescent="0.2">
      <c r="A248" s="560"/>
      <c r="B248" s="560"/>
      <c r="C248" s="560"/>
      <c r="D248" s="560"/>
      <c r="E248" s="560"/>
      <c r="F248" s="560"/>
      <c r="G248" s="560"/>
      <c r="H248" s="560"/>
      <c r="I248" s="560"/>
      <c r="J248" s="560"/>
      <c r="K248" s="560"/>
      <c r="L248" s="560"/>
      <c r="M248" s="560"/>
      <c r="N248" s="560"/>
      <c r="O248" s="561"/>
      <c r="P248" s="556" t="s">
        <v>70</v>
      </c>
      <c r="Q248" s="557"/>
      <c r="R248" s="557"/>
      <c r="S248" s="557"/>
      <c r="T248" s="557"/>
      <c r="U248" s="557"/>
      <c r="V248" s="558"/>
      <c r="W248" s="37" t="s">
        <v>68</v>
      </c>
      <c r="X248" s="549">
        <f>IFERROR(SUM(X242:X246),"0")</f>
        <v>4</v>
      </c>
      <c r="Y248" s="549">
        <f>IFERROR(SUM(Y242:Y246),"0")</f>
        <v>5.67</v>
      </c>
      <c r="Z248" s="37"/>
      <c r="AA248" s="550"/>
      <c r="AB248" s="550"/>
      <c r="AC248" s="550"/>
    </row>
    <row r="249" spans="1:68" ht="16.5" hidden="1" customHeight="1" x14ac:dyDescent="0.25">
      <c r="A249" s="579" t="s">
        <v>398</v>
      </c>
      <c r="B249" s="560"/>
      <c r="C249" s="560"/>
      <c r="D249" s="560"/>
      <c r="E249" s="560"/>
      <c r="F249" s="560"/>
      <c r="G249" s="560"/>
      <c r="H249" s="560"/>
      <c r="I249" s="560"/>
      <c r="J249" s="560"/>
      <c r="K249" s="560"/>
      <c r="L249" s="560"/>
      <c r="M249" s="560"/>
      <c r="N249" s="560"/>
      <c r="O249" s="560"/>
      <c r="P249" s="560"/>
      <c r="Q249" s="560"/>
      <c r="R249" s="560"/>
      <c r="S249" s="560"/>
      <c r="T249" s="560"/>
      <c r="U249" s="560"/>
      <c r="V249" s="560"/>
      <c r="W249" s="560"/>
      <c r="X249" s="560"/>
      <c r="Y249" s="560"/>
      <c r="Z249" s="560"/>
      <c r="AA249" s="542"/>
      <c r="AB249" s="542"/>
      <c r="AC249" s="542"/>
    </row>
    <row r="250" spans="1:68" ht="14.25" hidden="1" customHeight="1" x14ac:dyDescent="0.25">
      <c r="A250" s="564" t="s">
        <v>102</v>
      </c>
      <c r="B250" s="560"/>
      <c r="C250" s="560"/>
      <c r="D250" s="560"/>
      <c r="E250" s="560"/>
      <c r="F250" s="560"/>
      <c r="G250" s="560"/>
      <c r="H250" s="560"/>
      <c r="I250" s="560"/>
      <c r="J250" s="560"/>
      <c r="K250" s="560"/>
      <c r="L250" s="560"/>
      <c r="M250" s="560"/>
      <c r="N250" s="560"/>
      <c r="O250" s="560"/>
      <c r="P250" s="560"/>
      <c r="Q250" s="560"/>
      <c r="R250" s="560"/>
      <c r="S250" s="560"/>
      <c r="T250" s="560"/>
      <c r="U250" s="560"/>
      <c r="V250" s="560"/>
      <c r="W250" s="560"/>
      <c r="X250" s="560"/>
      <c r="Y250" s="560"/>
      <c r="Z250" s="560"/>
      <c r="AA250" s="543"/>
      <c r="AB250" s="543"/>
      <c r="AC250" s="543"/>
    </row>
    <row r="251" spans="1:68" ht="27" hidden="1" customHeight="1" x14ac:dyDescent="0.25">
      <c r="A251" s="54" t="s">
        <v>399</v>
      </c>
      <c r="B251" s="54" t="s">
        <v>400</v>
      </c>
      <c r="C251" s="31">
        <v>4301011855</v>
      </c>
      <c r="D251" s="551">
        <v>4680115885837</v>
      </c>
      <c r="E251" s="552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68</v>
      </c>
      <c r="X251" s="547">
        <v>0</v>
      </c>
      <c r="Y251" s="54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37.5" hidden="1" customHeight="1" x14ac:dyDescent="0.25">
      <c r="A252" s="54" t="s">
        <v>402</v>
      </c>
      <c r="B252" s="54" t="s">
        <v>403</v>
      </c>
      <c r="C252" s="31">
        <v>4301011853</v>
      </c>
      <c r="D252" s="551">
        <v>4680115885851</v>
      </c>
      <c r="E252" s="552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68</v>
      </c>
      <c r="X252" s="547">
        <v>0</v>
      </c>
      <c r="Y252" s="54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4301011850</v>
      </c>
      <c r="D253" s="551">
        <v>4680115885806</v>
      </c>
      <c r="E253" s="552"/>
      <c r="F253" s="546">
        <v>1.35</v>
      </c>
      <c r="G253" s="32">
        <v>8</v>
      </c>
      <c r="H253" s="546">
        <v>10.8</v>
      </c>
      <c r="I253" s="54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3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54"/>
      <c r="R253" s="554"/>
      <c r="S253" s="554"/>
      <c r="T253" s="555"/>
      <c r="U253" s="34"/>
      <c r="V253" s="34"/>
      <c r="W253" s="35" t="s">
        <v>68</v>
      </c>
      <c r="X253" s="547">
        <v>0</v>
      </c>
      <c r="Y253" s="54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4301011852</v>
      </c>
      <c r="D254" s="551">
        <v>4680115885844</v>
      </c>
      <c r="E254" s="552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68</v>
      </c>
      <c r="X254" s="547">
        <v>0</v>
      </c>
      <c r="Y254" s="54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hidden="1" customHeight="1" x14ac:dyDescent="0.25">
      <c r="A255" s="54" t="s">
        <v>411</v>
      </c>
      <c r="B255" s="54" t="s">
        <v>412</v>
      </c>
      <c r="C255" s="31">
        <v>4301011851</v>
      </c>
      <c r="D255" s="551">
        <v>4680115885820</v>
      </c>
      <c r="E255" s="552"/>
      <c r="F255" s="546">
        <v>0.4</v>
      </c>
      <c r="G255" s="32">
        <v>10</v>
      </c>
      <c r="H255" s="546">
        <v>4</v>
      </c>
      <c r="I255" s="54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4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54"/>
      <c r="R255" s="554"/>
      <c r="S255" s="554"/>
      <c r="T255" s="555"/>
      <c r="U255" s="34"/>
      <c r="V255" s="34"/>
      <c r="W255" s="35" t="s">
        <v>68</v>
      </c>
      <c r="X255" s="547">
        <v>0</v>
      </c>
      <c r="Y255" s="54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59"/>
      <c r="B256" s="560"/>
      <c r="C256" s="560"/>
      <c r="D256" s="560"/>
      <c r="E256" s="560"/>
      <c r="F256" s="560"/>
      <c r="G256" s="560"/>
      <c r="H256" s="560"/>
      <c r="I256" s="560"/>
      <c r="J256" s="560"/>
      <c r="K256" s="560"/>
      <c r="L256" s="560"/>
      <c r="M256" s="560"/>
      <c r="N256" s="560"/>
      <c r="O256" s="561"/>
      <c r="P256" s="556" t="s">
        <v>70</v>
      </c>
      <c r="Q256" s="557"/>
      <c r="R256" s="557"/>
      <c r="S256" s="557"/>
      <c r="T256" s="557"/>
      <c r="U256" s="557"/>
      <c r="V256" s="558"/>
      <c r="W256" s="37" t="s">
        <v>71</v>
      </c>
      <c r="X256" s="549">
        <f>IFERROR(X251/H251,"0")+IFERROR(X252/H252,"0")+IFERROR(X253/H253,"0")+IFERROR(X254/H254,"0")+IFERROR(X255/H255,"0")</f>
        <v>0</v>
      </c>
      <c r="Y256" s="549">
        <f>IFERROR(Y251/H251,"0")+IFERROR(Y252/H252,"0")+IFERROR(Y253/H253,"0")+IFERROR(Y254/H254,"0")+IFERROR(Y255/H255,"0")</f>
        <v>0</v>
      </c>
      <c r="Z256" s="549">
        <f>IFERROR(IF(Z251="",0,Z251),"0")+IFERROR(IF(Z252="",0,Z252),"0")+IFERROR(IF(Z253="",0,Z253),"0")+IFERROR(IF(Z254="",0,Z254),"0")+IFERROR(IF(Z255="",0,Z255),"0")</f>
        <v>0</v>
      </c>
      <c r="AA256" s="550"/>
      <c r="AB256" s="550"/>
      <c r="AC256" s="550"/>
    </row>
    <row r="257" spans="1:68" hidden="1" x14ac:dyDescent="0.2">
      <c r="A257" s="560"/>
      <c r="B257" s="560"/>
      <c r="C257" s="560"/>
      <c r="D257" s="560"/>
      <c r="E257" s="560"/>
      <c r="F257" s="560"/>
      <c r="G257" s="560"/>
      <c r="H257" s="560"/>
      <c r="I257" s="560"/>
      <c r="J257" s="560"/>
      <c r="K257" s="560"/>
      <c r="L257" s="560"/>
      <c r="M257" s="560"/>
      <c r="N257" s="560"/>
      <c r="O257" s="561"/>
      <c r="P257" s="556" t="s">
        <v>70</v>
      </c>
      <c r="Q257" s="557"/>
      <c r="R257" s="557"/>
      <c r="S257" s="557"/>
      <c r="T257" s="557"/>
      <c r="U257" s="557"/>
      <c r="V257" s="558"/>
      <c r="W257" s="37" t="s">
        <v>68</v>
      </c>
      <c r="X257" s="549">
        <f>IFERROR(SUM(X251:X255),"0")</f>
        <v>0</v>
      </c>
      <c r="Y257" s="549">
        <f>IFERROR(SUM(Y251:Y255),"0")</f>
        <v>0</v>
      </c>
      <c r="Z257" s="37"/>
      <c r="AA257" s="550"/>
      <c r="AB257" s="550"/>
      <c r="AC257" s="550"/>
    </row>
    <row r="258" spans="1:68" ht="16.5" hidden="1" customHeight="1" x14ac:dyDescent="0.25">
      <c r="A258" s="579" t="s">
        <v>414</v>
      </c>
      <c r="B258" s="560"/>
      <c r="C258" s="560"/>
      <c r="D258" s="560"/>
      <c r="E258" s="560"/>
      <c r="F258" s="560"/>
      <c r="G258" s="560"/>
      <c r="H258" s="560"/>
      <c r="I258" s="560"/>
      <c r="J258" s="560"/>
      <c r="K258" s="560"/>
      <c r="L258" s="560"/>
      <c r="M258" s="560"/>
      <c r="N258" s="560"/>
      <c r="O258" s="560"/>
      <c r="P258" s="560"/>
      <c r="Q258" s="560"/>
      <c r="R258" s="560"/>
      <c r="S258" s="560"/>
      <c r="T258" s="560"/>
      <c r="U258" s="560"/>
      <c r="V258" s="560"/>
      <c r="W258" s="560"/>
      <c r="X258" s="560"/>
      <c r="Y258" s="560"/>
      <c r="Z258" s="560"/>
      <c r="AA258" s="542"/>
      <c r="AB258" s="542"/>
      <c r="AC258" s="542"/>
    </row>
    <row r="259" spans="1:68" ht="14.25" hidden="1" customHeight="1" x14ac:dyDescent="0.25">
      <c r="A259" s="564" t="s">
        <v>102</v>
      </c>
      <c r="B259" s="560"/>
      <c r="C259" s="560"/>
      <c r="D259" s="560"/>
      <c r="E259" s="560"/>
      <c r="F259" s="560"/>
      <c r="G259" s="560"/>
      <c r="H259" s="560"/>
      <c r="I259" s="560"/>
      <c r="J259" s="560"/>
      <c r="K259" s="560"/>
      <c r="L259" s="560"/>
      <c r="M259" s="560"/>
      <c r="N259" s="560"/>
      <c r="O259" s="560"/>
      <c r="P259" s="560"/>
      <c r="Q259" s="560"/>
      <c r="R259" s="560"/>
      <c r="S259" s="560"/>
      <c r="T259" s="560"/>
      <c r="U259" s="560"/>
      <c r="V259" s="560"/>
      <c r="W259" s="560"/>
      <c r="X259" s="560"/>
      <c r="Y259" s="560"/>
      <c r="Z259" s="560"/>
      <c r="AA259" s="543"/>
      <c r="AB259" s="543"/>
      <c r="AC259" s="543"/>
    </row>
    <row r="260" spans="1:68" ht="27" hidden="1" customHeight="1" x14ac:dyDescent="0.25">
      <c r="A260" s="54" t="s">
        <v>415</v>
      </c>
      <c r="B260" s="54" t="s">
        <v>416</v>
      </c>
      <c r="C260" s="31">
        <v>4301011223</v>
      </c>
      <c r="D260" s="551">
        <v>4607091383423</v>
      </c>
      <c r="E260" s="552"/>
      <c r="F260" s="546">
        <v>1.35</v>
      </c>
      <c r="G260" s="32">
        <v>8</v>
      </c>
      <c r="H260" s="546">
        <v>10.8</v>
      </c>
      <c r="I260" s="546">
        <v>11.331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35</v>
      </c>
      <c r="P260" s="72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54"/>
      <c r="R260" s="554"/>
      <c r="S260" s="554"/>
      <c r="T260" s="555"/>
      <c r="U260" s="34"/>
      <c r="V260" s="34"/>
      <c r="W260" s="35" t="s">
        <v>68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417</v>
      </c>
      <c r="B261" s="54" t="s">
        <v>418</v>
      </c>
      <c r="C261" s="31">
        <v>4301012199</v>
      </c>
      <c r="D261" s="551">
        <v>4680115886957</v>
      </c>
      <c r="E261" s="552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30</v>
      </c>
      <c r="P261" s="757" t="s">
        <v>419</v>
      </c>
      <c r="Q261" s="554"/>
      <c r="R261" s="554"/>
      <c r="S261" s="554"/>
      <c r="T261" s="555"/>
      <c r="U261" s="34"/>
      <c r="V261" s="34"/>
      <c r="W261" s="35" t="s">
        <v>68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421</v>
      </c>
      <c r="B262" s="54" t="s">
        <v>422</v>
      </c>
      <c r="C262" s="31">
        <v>4301012098</v>
      </c>
      <c r="D262" s="551">
        <v>4680115885660</v>
      </c>
      <c r="E262" s="552"/>
      <c r="F262" s="546">
        <v>1.35</v>
      </c>
      <c r="G262" s="32">
        <v>8</v>
      </c>
      <c r="H262" s="546">
        <v>10.8</v>
      </c>
      <c r="I262" s="546">
        <v>11.234999999999999</v>
      </c>
      <c r="J262" s="32">
        <v>64</v>
      </c>
      <c r="K262" s="32" t="s">
        <v>105</v>
      </c>
      <c r="L262" s="32"/>
      <c r="M262" s="33" t="s">
        <v>76</v>
      </c>
      <c r="N262" s="33"/>
      <c r="O262" s="32">
        <v>35</v>
      </c>
      <c r="P262" s="80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54"/>
      <c r="R262" s="554"/>
      <c r="S262" s="554"/>
      <c r="T262" s="555"/>
      <c r="U262" s="34"/>
      <c r="V262" s="34"/>
      <c r="W262" s="35" t="s">
        <v>68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424</v>
      </c>
      <c r="B263" s="54" t="s">
        <v>425</v>
      </c>
      <c r="C263" s="31">
        <v>4301012176</v>
      </c>
      <c r="D263" s="551">
        <v>4680115886773</v>
      </c>
      <c r="E263" s="552"/>
      <c r="F263" s="546">
        <v>0.9</v>
      </c>
      <c r="G263" s="32">
        <v>10</v>
      </c>
      <c r="H263" s="546">
        <v>9</v>
      </c>
      <c r="I263" s="54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57" t="s">
        <v>426</v>
      </c>
      <c r="Q263" s="554"/>
      <c r="R263" s="554"/>
      <c r="S263" s="554"/>
      <c r="T263" s="555"/>
      <c r="U263" s="34"/>
      <c r="V263" s="34"/>
      <c r="W263" s="35" t="s">
        <v>68</v>
      </c>
      <c r="X263" s="547">
        <v>0</v>
      </c>
      <c r="Y263" s="54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59"/>
      <c r="B264" s="560"/>
      <c r="C264" s="560"/>
      <c r="D264" s="560"/>
      <c r="E264" s="560"/>
      <c r="F264" s="560"/>
      <c r="G264" s="560"/>
      <c r="H264" s="560"/>
      <c r="I264" s="560"/>
      <c r="J264" s="560"/>
      <c r="K264" s="560"/>
      <c r="L264" s="560"/>
      <c r="M264" s="560"/>
      <c r="N264" s="560"/>
      <c r="O264" s="561"/>
      <c r="P264" s="556" t="s">
        <v>70</v>
      </c>
      <c r="Q264" s="557"/>
      <c r="R264" s="557"/>
      <c r="S264" s="557"/>
      <c r="T264" s="557"/>
      <c r="U264" s="557"/>
      <c r="V264" s="558"/>
      <c r="W264" s="37" t="s">
        <v>71</v>
      </c>
      <c r="X264" s="549">
        <f>IFERROR(X260/H260,"0")+IFERROR(X261/H261,"0")+IFERROR(X262/H262,"0")+IFERROR(X263/H263,"0")</f>
        <v>0</v>
      </c>
      <c r="Y264" s="549">
        <f>IFERROR(Y260/H260,"0")+IFERROR(Y261/H261,"0")+IFERROR(Y262/H262,"0")+IFERROR(Y263/H263,"0")</f>
        <v>0</v>
      </c>
      <c r="Z264" s="549">
        <f>IFERROR(IF(Z260="",0,Z260),"0")+IFERROR(IF(Z261="",0,Z261),"0")+IFERROR(IF(Z262="",0,Z262),"0")+IFERROR(IF(Z263="",0,Z263),"0")</f>
        <v>0</v>
      </c>
      <c r="AA264" s="550"/>
      <c r="AB264" s="550"/>
      <c r="AC264" s="550"/>
    </row>
    <row r="265" spans="1:68" hidden="1" x14ac:dyDescent="0.2">
      <c r="A265" s="560"/>
      <c r="B265" s="560"/>
      <c r="C265" s="560"/>
      <c r="D265" s="560"/>
      <c r="E265" s="560"/>
      <c r="F265" s="560"/>
      <c r="G265" s="560"/>
      <c r="H265" s="560"/>
      <c r="I265" s="560"/>
      <c r="J265" s="560"/>
      <c r="K265" s="560"/>
      <c r="L265" s="560"/>
      <c r="M265" s="560"/>
      <c r="N265" s="560"/>
      <c r="O265" s="561"/>
      <c r="P265" s="556" t="s">
        <v>70</v>
      </c>
      <c r="Q265" s="557"/>
      <c r="R265" s="557"/>
      <c r="S265" s="557"/>
      <c r="T265" s="557"/>
      <c r="U265" s="557"/>
      <c r="V265" s="558"/>
      <c r="W265" s="37" t="s">
        <v>68</v>
      </c>
      <c r="X265" s="549">
        <f>IFERROR(SUM(X260:X263),"0")</f>
        <v>0</v>
      </c>
      <c r="Y265" s="549">
        <f>IFERROR(SUM(Y260:Y263),"0")</f>
        <v>0</v>
      </c>
      <c r="Z265" s="37"/>
      <c r="AA265" s="550"/>
      <c r="AB265" s="550"/>
      <c r="AC265" s="550"/>
    </row>
    <row r="266" spans="1:68" ht="16.5" hidden="1" customHeight="1" x14ac:dyDescent="0.25">
      <c r="A266" s="579" t="s">
        <v>428</v>
      </c>
      <c r="B266" s="560"/>
      <c r="C266" s="560"/>
      <c r="D266" s="560"/>
      <c r="E266" s="560"/>
      <c r="F266" s="560"/>
      <c r="G266" s="560"/>
      <c r="H266" s="560"/>
      <c r="I266" s="560"/>
      <c r="J266" s="560"/>
      <c r="K266" s="560"/>
      <c r="L266" s="560"/>
      <c r="M266" s="560"/>
      <c r="N266" s="560"/>
      <c r="O266" s="560"/>
      <c r="P266" s="560"/>
      <c r="Q266" s="560"/>
      <c r="R266" s="560"/>
      <c r="S266" s="560"/>
      <c r="T266" s="560"/>
      <c r="U266" s="560"/>
      <c r="V266" s="560"/>
      <c r="W266" s="560"/>
      <c r="X266" s="560"/>
      <c r="Y266" s="560"/>
      <c r="Z266" s="560"/>
      <c r="AA266" s="542"/>
      <c r="AB266" s="542"/>
      <c r="AC266" s="542"/>
    </row>
    <row r="267" spans="1:68" ht="14.25" hidden="1" customHeight="1" x14ac:dyDescent="0.25">
      <c r="A267" s="564" t="s">
        <v>72</v>
      </c>
      <c r="B267" s="560"/>
      <c r="C267" s="560"/>
      <c r="D267" s="560"/>
      <c r="E267" s="560"/>
      <c r="F267" s="560"/>
      <c r="G267" s="560"/>
      <c r="H267" s="560"/>
      <c r="I267" s="560"/>
      <c r="J267" s="560"/>
      <c r="K267" s="560"/>
      <c r="L267" s="560"/>
      <c r="M267" s="560"/>
      <c r="N267" s="560"/>
      <c r="O267" s="560"/>
      <c r="P267" s="560"/>
      <c r="Q267" s="560"/>
      <c r="R267" s="560"/>
      <c r="S267" s="560"/>
      <c r="T267" s="560"/>
      <c r="U267" s="560"/>
      <c r="V267" s="560"/>
      <c r="W267" s="560"/>
      <c r="X267" s="560"/>
      <c r="Y267" s="560"/>
      <c r="Z267" s="560"/>
      <c r="AA267" s="543"/>
      <c r="AB267" s="543"/>
      <c r="AC267" s="543"/>
    </row>
    <row r="268" spans="1:68" ht="27" hidden="1" customHeight="1" x14ac:dyDescent="0.25">
      <c r="A268" s="54" t="s">
        <v>429</v>
      </c>
      <c r="B268" s="54" t="s">
        <v>430</v>
      </c>
      <c r="C268" s="31">
        <v>4301051893</v>
      </c>
      <c r="D268" s="551">
        <v>4680115886186</v>
      </c>
      <c r="E268" s="552"/>
      <c r="F268" s="546">
        <v>0.3</v>
      </c>
      <c r="G268" s="32">
        <v>6</v>
      </c>
      <c r="H268" s="546">
        <v>1.8</v>
      </c>
      <c r="I268" s="54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1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54"/>
      <c r="R268" s="554"/>
      <c r="S268" s="554"/>
      <c r="T268" s="555"/>
      <c r="U268" s="34"/>
      <c r="V268" s="34"/>
      <c r="W268" s="35" t="s">
        <v>68</v>
      </c>
      <c r="X268" s="547">
        <v>0</v>
      </c>
      <c r="Y268" s="54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432</v>
      </c>
      <c r="B269" s="54" t="s">
        <v>433</v>
      </c>
      <c r="C269" s="31">
        <v>4301051795</v>
      </c>
      <c r="D269" s="551">
        <v>4680115881228</v>
      </c>
      <c r="E269" s="552"/>
      <c r="F269" s="546">
        <v>0.4</v>
      </c>
      <c r="G269" s="32">
        <v>6</v>
      </c>
      <c r="H269" s="546">
        <v>2.4</v>
      </c>
      <c r="I269" s="546">
        <v>2.6520000000000001</v>
      </c>
      <c r="J269" s="32">
        <v>182</v>
      </c>
      <c r="K269" s="32" t="s">
        <v>75</v>
      </c>
      <c r="L269" s="32"/>
      <c r="M269" s="33" t="s">
        <v>92</v>
      </c>
      <c r="N269" s="33"/>
      <c r="O269" s="32">
        <v>40</v>
      </c>
      <c r="P269" s="72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54"/>
      <c r="R269" s="554"/>
      <c r="S269" s="554"/>
      <c r="T269" s="555"/>
      <c r="U269" s="34"/>
      <c r="V269" s="34"/>
      <c r="W269" s="35" t="s">
        <v>68</v>
      </c>
      <c r="X269" s="547">
        <v>31</v>
      </c>
      <c r="Y269" s="548">
        <f>IFERROR(IF(X269="",0,CEILING((X269/$H269),1)*$H269),"")</f>
        <v>31.2</v>
      </c>
      <c r="Z269" s="36">
        <f>IFERROR(IF(Y269=0,"",ROUNDUP(Y269/H269,0)*0.00651),"")</f>
        <v>8.4629999999999997E-2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34.255000000000003</v>
      </c>
      <c r="BN269" s="64">
        <f>IFERROR(Y269*I269/H269,"0")</f>
        <v>34.476000000000006</v>
      </c>
      <c r="BO269" s="64">
        <f>IFERROR(1/J269*(X269/H269),"0")</f>
        <v>7.0970695970695982E-2</v>
      </c>
      <c r="BP269" s="64">
        <f>IFERROR(1/J269*(Y269/H269),"0")</f>
        <v>7.1428571428571438E-2</v>
      </c>
    </row>
    <row r="270" spans="1:68" ht="37.5" customHeight="1" x14ac:dyDescent="0.25">
      <c r="A270" s="54" t="s">
        <v>435</v>
      </c>
      <c r="B270" s="54" t="s">
        <v>436</v>
      </c>
      <c r="C270" s="31">
        <v>4301051388</v>
      </c>
      <c r="D270" s="551">
        <v>4680115881211</v>
      </c>
      <c r="E270" s="552"/>
      <c r="F270" s="546">
        <v>0.4</v>
      </c>
      <c r="G270" s="32">
        <v>6</v>
      </c>
      <c r="H270" s="546">
        <v>2.4</v>
      </c>
      <c r="I270" s="54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5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54"/>
      <c r="R270" s="554"/>
      <c r="S270" s="554"/>
      <c r="T270" s="555"/>
      <c r="U270" s="34"/>
      <c r="V270" s="34"/>
      <c r="W270" s="35" t="s">
        <v>68</v>
      </c>
      <c r="X270" s="547">
        <v>17</v>
      </c>
      <c r="Y270" s="548">
        <f>IFERROR(IF(X270="",0,CEILING((X270/$H270),1)*$H270),"")</f>
        <v>19.2</v>
      </c>
      <c r="Z270" s="36">
        <f>IFERROR(IF(Y270=0,"",ROUNDUP(Y270/H270,0)*0.00651),"")</f>
        <v>5.2080000000000001E-2</v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18.275000000000002</v>
      </c>
      <c r="BN270" s="64">
        <f>IFERROR(Y270*I270/H270,"0")</f>
        <v>20.64</v>
      </c>
      <c r="BO270" s="64">
        <f>IFERROR(1/J270*(X270/H270),"0")</f>
        <v>3.8919413919413927E-2</v>
      </c>
      <c r="BP270" s="64">
        <f>IFERROR(1/J270*(Y270/H270),"0")</f>
        <v>4.3956043956043959E-2</v>
      </c>
    </row>
    <row r="271" spans="1:68" x14ac:dyDescent="0.2">
      <c r="A271" s="559"/>
      <c r="B271" s="560"/>
      <c r="C271" s="560"/>
      <c r="D271" s="560"/>
      <c r="E271" s="560"/>
      <c r="F271" s="560"/>
      <c r="G271" s="560"/>
      <c r="H271" s="560"/>
      <c r="I271" s="560"/>
      <c r="J271" s="560"/>
      <c r="K271" s="560"/>
      <c r="L271" s="560"/>
      <c r="M271" s="560"/>
      <c r="N271" s="560"/>
      <c r="O271" s="561"/>
      <c r="P271" s="556" t="s">
        <v>70</v>
      </c>
      <c r="Q271" s="557"/>
      <c r="R271" s="557"/>
      <c r="S271" s="557"/>
      <c r="T271" s="557"/>
      <c r="U271" s="557"/>
      <c r="V271" s="558"/>
      <c r="W271" s="37" t="s">
        <v>71</v>
      </c>
      <c r="X271" s="549">
        <f>IFERROR(X268/H268,"0")+IFERROR(X269/H269,"0")+IFERROR(X270/H270,"0")</f>
        <v>20</v>
      </c>
      <c r="Y271" s="549">
        <f>IFERROR(Y268/H268,"0")+IFERROR(Y269/H269,"0")+IFERROR(Y270/H270,"0")</f>
        <v>21</v>
      </c>
      <c r="Z271" s="549">
        <f>IFERROR(IF(Z268="",0,Z268),"0")+IFERROR(IF(Z269="",0,Z269),"0")+IFERROR(IF(Z270="",0,Z270),"0")</f>
        <v>0.13671</v>
      </c>
      <c r="AA271" s="550"/>
      <c r="AB271" s="550"/>
      <c r="AC271" s="550"/>
    </row>
    <row r="272" spans="1:68" x14ac:dyDescent="0.2">
      <c r="A272" s="560"/>
      <c r="B272" s="560"/>
      <c r="C272" s="560"/>
      <c r="D272" s="560"/>
      <c r="E272" s="560"/>
      <c r="F272" s="560"/>
      <c r="G272" s="560"/>
      <c r="H272" s="560"/>
      <c r="I272" s="560"/>
      <c r="J272" s="560"/>
      <c r="K272" s="560"/>
      <c r="L272" s="560"/>
      <c r="M272" s="560"/>
      <c r="N272" s="560"/>
      <c r="O272" s="561"/>
      <c r="P272" s="556" t="s">
        <v>70</v>
      </c>
      <c r="Q272" s="557"/>
      <c r="R272" s="557"/>
      <c r="S272" s="557"/>
      <c r="T272" s="557"/>
      <c r="U272" s="557"/>
      <c r="V272" s="558"/>
      <c r="W272" s="37" t="s">
        <v>68</v>
      </c>
      <c r="X272" s="549">
        <f>IFERROR(SUM(X268:X270),"0")</f>
        <v>48</v>
      </c>
      <c r="Y272" s="549">
        <f>IFERROR(SUM(Y268:Y270),"0")</f>
        <v>50.4</v>
      </c>
      <c r="Z272" s="37"/>
      <c r="AA272" s="550"/>
      <c r="AB272" s="550"/>
      <c r="AC272" s="550"/>
    </row>
    <row r="273" spans="1:68" ht="16.5" hidden="1" customHeight="1" x14ac:dyDescent="0.25">
      <c r="A273" s="579" t="s">
        <v>438</v>
      </c>
      <c r="B273" s="560"/>
      <c r="C273" s="560"/>
      <c r="D273" s="560"/>
      <c r="E273" s="560"/>
      <c r="F273" s="560"/>
      <c r="G273" s="560"/>
      <c r="H273" s="560"/>
      <c r="I273" s="560"/>
      <c r="J273" s="560"/>
      <c r="K273" s="560"/>
      <c r="L273" s="560"/>
      <c r="M273" s="560"/>
      <c r="N273" s="560"/>
      <c r="O273" s="560"/>
      <c r="P273" s="560"/>
      <c r="Q273" s="560"/>
      <c r="R273" s="560"/>
      <c r="S273" s="560"/>
      <c r="T273" s="560"/>
      <c r="U273" s="560"/>
      <c r="V273" s="560"/>
      <c r="W273" s="560"/>
      <c r="X273" s="560"/>
      <c r="Y273" s="560"/>
      <c r="Z273" s="560"/>
      <c r="AA273" s="542"/>
      <c r="AB273" s="542"/>
      <c r="AC273" s="542"/>
    </row>
    <row r="274" spans="1:68" ht="14.25" hidden="1" customHeight="1" x14ac:dyDescent="0.25">
      <c r="A274" s="564" t="s">
        <v>63</v>
      </c>
      <c r="B274" s="560"/>
      <c r="C274" s="560"/>
      <c r="D274" s="560"/>
      <c r="E274" s="560"/>
      <c r="F274" s="560"/>
      <c r="G274" s="560"/>
      <c r="H274" s="560"/>
      <c r="I274" s="560"/>
      <c r="J274" s="560"/>
      <c r="K274" s="560"/>
      <c r="L274" s="560"/>
      <c r="M274" s="560"/>
      <c r="N274" s="560"/>
      <c r="O274" s="560"/>
      <c r="P274" s="560"/>
      <c r="Q274" s="560"/>
      <c r="R274" s="560"/>
      <c r="S274" s="560"/>
      <c r="T274" s="560"/>
      <c r="U274" s="560"/>
      <c r="V274" s="560"/>
      <c r="W274" s="560"/>
      <c r="X274" s="560"/>
      <c r="Y274" s="560"/>
      <c r="Z274" s="560"/>
      <c r="AA274" s="543"/>
      <c r="AB274" s="543"/>
      <c r="AC274" s="543"/>
    </row>
    <row r="275" spans="1:68" ht="27" hidden="1" customHeight="1" x14ac:dyDescent="0.25">
      <c r="A275" s="54" t="s">
        <v>439</v>
      </c>
      <c r="B275" s="54" t="s">
        <v>440</v>
      </c>
      <c r="C275" s="31">
        <v>4301031307</v>
      </c>
      <c r="D275" s="551">
        <v>4680115880344</v>
      </c>
      <c r="E275" s="552"/>
      <c r="F275" s="546">
        <v>0.28000000000000003</v>
      </c>
      <c r="G275" s="32">
        <v>6</v>
      </c>
      <c r="H275" s="546">
        <v>1.68</v>
      </c>
      <c r="I275" s="54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59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54"/>
      <c r="R275" s="554"/>
      <c r="S275" s="554"/>
      <c r="T275" s="555"/>
      <c r="U275" s="34"/>
      <c r="V275" s="34"/>
      <c r="W275" s="35" t="s">
        <v>68</v>
      </c>
      <c r="X275" s="547">
        <v>0</v>
      </c>
      <c r="Y275" s="54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59"/>
      <c r="B276" s="560"/>
      <c r="C276" s="560"/>
      <c r="D276" s="560"/>
      <c r="E276" s="560"/>
      <c r="F276" s="560"/>
      <c r="G276" s="560"/>
      <c r="H276" s="560"/>
      <c r="I276" s="560"/>
      <c r="J276" s="560"/>
      <c r="K276" s="560"/>
      <c r="L276" s="560"/>
      <c r="M276" s="560"/>
      <c r="N276" s="560"/>
      <c r="O276" s="561"/>
      <c r="P276" s="556" t="s">
        <v>70</v>
      </c>
      <c r="Q276" s="557"/>
      <c r="R276" s="557"/>
      <c r="S276" s="557"/>
      <c r="T276" s="557"/>
      <c r="U276" s="557"/>
      <c r="V276" s="558"/>
      <c r="W276" s="37" t="s">
        <v>71</v>
      </c>
      <c r="X276" s="549">
        <f>IFERROR(X275/H275,"0")</f>
        <v>0</v>
      </c>
      <c r="Y276" s="549">
        <f>IFERROR(Y275/H275,"0")</f>
        <v>0</v>
      </c>
      <c r="Z276" s="549">
        <f>IFERROR(IF(Z275="",0,Z275),"0")</f>
        <v>0</v>
      </c>
      <c r="AA276" s="550"/>
      <c r="AB276" s="550"/>
      <c r="AC276" s="550"/>
    </row>
    <row r="277" spans="1:68" hidden="1" x14ac:dyDescent="0.2">
      <c r="A277" s="560"/>
      <c r="B277" s="560"/>
      <c r="C277" s="560"/>
      <c r="D277" s="560"/>
      <c r="E277" s="560"/>
      <c r="F277" s="560"/>
      <c r="G277" s="560"/>
      <c r="H277" s="560"/>
      <c r="I277" s="560"/>
      <c r="J277" s="560"/>
      <c r="K277" s="560"/>
      <c r="L277" s="560"/>
      <c r="M277" s="560"/>
      <c r="N277" s="560"/>
      <c r="O277" s="561"/>
      <c r="P277" s="556" t="s">
        <v>70</v>
      </c>
      <c r="Q277" s="557"/>
      <c r="R277" s="557"/>
      <c r="S277" s="557"/>
      <c r="T277" s="557"/>
      <c r="U277" s="557"/>
      <c r="V277" s="558"/>
      <c r="W277" s="37" t="s">
        <v>68</v>
      </c>
      <c r="X277" s="549">
        <f>IFERROR(SUM(X275:X275),"0")</f>
        <v>0</v>
      </c>
      <c r="Y277" s="549">
        <f>IFERROR(SUM(Y275:Y275),"0")</f>
        <v>0</v>
      </c>
      <c r="Z277" s="37"/>
      <c r="AA277" s="550"/>
      <c r="AB277" s="550"/>
      <c r="AC277" s="550"/>
    </row>
    <row r="278" spans="1:68" ht="14.25" hidden="1" customHeight="1" x14ac:dyDescent="0.25">
      <c r="A278" s="564" t="s">
        <v>72</v>
      </c>
      <c r="B278" s="560"/>
      <c r="C278" s="560"/>
      <c r="D278" s="560"/>
      <c r="E278" s="560"/>
      <c r="F278" s="560"/>
      <c r="G278" s="560"/>
      <c r="H278" s="560"/>
      <c r="I278" s="560"/>
      <c r="J278" s="560"/>
      <c r="K278" s="560"/>
      <c r="L278" s="560"/>
      <c r="M278" s="560"/>
      <c r="N278" s="560"/>
      <c r="O278" s="560"/>
      <c r="P278" s="560"/>
      <c r="Q278" s="560"/>
      <c r="R278" s="560"/>
      <c r="S278" s="560"/>
      <c r="T278" s="560"/>
      <c r="U278" s="560"/>
      <c r="V278" s="560"/>
      <c r="W278" s="560"/>
      <c r="X278" s="560"/>
      <c r="Y278" s="560"/>
      <c r="Z278" s="560"/>
      <c r="AA278" s="543"/>
      <c r="AB278" s="543"/>
      <c r="AC278" s="543"/>
    </row>
    <row r="279" spans="1:68" ht="27" hidden="1" customHeight="1" x14ac:dyDescent="0.25">
      <c r="A279" s="54" t="s">
        <v>442</v>
      </c>
      <c r="B279" s="54" t="s">
        <v>443</v>
      </c>
      <c r="C279" s="31">
        <v>4301051782</v>
      </c>
      <c r="D279" s="551">
        <v>4680115884618</v>
      </c>
      <c r="E279" s="552"/>
      <c r="F279" s="546">
        <v>0.6</v>
      </c>
      <c r="G279" s="32">
        <v>6</v>
      </c>
      <c r="H279" s="546">
        <v>3.6</v>
      </c>
      <c r="I279" s="546">
        <v>3.81</v>
      </c>
      <c r="J279" s="32">
        <v>132</v>
      </c>
      <c r="K279" s="32" t="s">
        <v>110</v>
      </c>
      <c r="L279" s="32"/>
      <c r="M279" s="33" t="s">
        <v>76</v>
      </c>
      <c r="N279" s="33"/>
      <c r="O279" s="32">
        <v>45</v>
      </c>
      <c r="P279" s="76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4"/>
      <c r="R279" s="554"/>
      <c r="S279" s="554"/>
      <c r="T279" s="555"/>
      <c r="U279" s="34"/>
      <c r="V279" s="34"/>
      <c r="W279" s="35" t="s">
        <v>68</v>
      </c>
      <c r="X279" s="547">
        <v>0</v>
      </c>
      <c r="Y279" s="54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59"/>
      <c r="B280" s="560"/>
      <c r="C280" s="560"/>
      <c r="D280" s="560"/>
      <c r="E280" s="560"/>
      <c r="F280" s="560"/>
      <c r="G280" s="560"/>
      <c r="H280" s="560"/>
      <c r="I280" s="560"/>
      <c r="J280" s="560"/>
      <c r="K280" s="560"/>
      <c r="L280" s="560"/>
      <c r="M280" s="560"/>
      <c r="N280" s="560"/>
      <c r="O280" s="561"/>
      <c r="P280" s="556" t="s">
        <v>70</v>
      </c>
      <c r="Q280" s="557"/>
      <c r="R280" s="557"/>
      <c r="S280" s="557"/>
      <c r="T280" s="557"/>
      <c r="U280" s="557"/>
      <c r="V280" s="558"/>
      <c r="W280" s="37" t="s">
        <v>71</v>
      </c>
      <c r="X280" s="549">
        <f>IFERROR(X279/H279,"0")</f>
        <v>0</v>
      </c>
      <c r="Y280" s="549">
        <f>IFERROR(Y279/H279,"0")</f>
        <v>0</v>
      </c>
      <c r="Z280" s="549">
        <f>IFERROR(IF(Z279="",0,Z279),"0")</f>
        <v>0</v>
      </c>
      <c r="AA280" s="550"/>
      <c r="AB280" s="550"/>
      <c r="AC280" s="550"/>
    </row>
    <row r="281" spans="1:68" hidden="1" x14ac:dyDescent="0.2">
      <c r="A281" s="560"/>
      <c r="B281" s="560"/>
      <c r="C281" s="560"/>
      <c r="D281" s="560"/>
      <c r="E281" s="560"/>
      <c r="F281" s="560"/>
      <c r="G281" s="560"/>
      <c r="H281" s="560"/>
      <c r="I281" s="560"/>
      <c r="J281" s="560"/>
      <c r="K281" s="560"/>
      <c r="L281" s="560"/>
      <c r="M281" s="560"/>
      <c r="N281" s="560"/>
      <c r="O281" s="561"/>
      <c r="P281" s="556" t="s">
        <v>70</v>
      </c>
      <c r="Q281" s="557"/>
      <c r="R281" s="557"/>
      <c r="S281" s="557"/>
      <c r="T281" s="557"/>
      <c r="U281" s="557"/>
      <c r="V281" s="558"/>
      <c r="W281" s="37" t="s">
        <v>68</v>
      </c>
      <c r="X281" s="549">
        <f>IFERROR(SUM(X279:X279),"0")</f>
        <v>0</v>
      </c>
      <c r="Y281" s="549">
        <f>IFERROR(SUM(Y279:Y279),"0")</f>
        <v>0</v>
      </c>
      <c r="Z281" s="37"/>
      <c r="AA281" s="550"/>
      <c r="AB281" s="550"/>
      <c r="AC281" s="550"/>
    </row>
    <row r="282" spans="1:68" ht="16.5" hidden="1" customHeight="1" x14ac:dyDescent="0.25">
      <c r="A282" s="579" t="s">
        <v>445</v>
      </c>
      <c r="B282" s="560"/>
      <c r="C282" s="560"/>
      <c r="D282" s="560"/>
      <c r="E282" s="560"/>
      <c r="F282" s="560"/>
      <c r="G282" s="560"/>
      <c r="H282" s="560"/>
      <c r="I282" s="560"/>
      <c r="J282" s="560"/>
      <c r="K282" s="560"/>
      <c r="L282" s="560"/>
      <c r="M282" s="560"/>
      <c r="N282" s="560"/>
      <c r="O282" s="560"/>
      <c r="P282" s="560"/>
      <c r="Q282" s="560"/>
      <c r="R282" s="560"/>
      <c r="S282" s="560"/>
      <c r="T282" s="560"/>
      <c r="U282" s="560"/>
      <c r="V282" s="560"/>
      <c r="W282" s="560"/>
      <c r="X282" s="560"/>
      <c r="Y282" s="560"/>
      <c r="Z282" s="560"/>
      <c r="AA282" s="542"/>
      <c r="AB282" s="542"/>
      <c r="AC282" s="542"/>
    </row>
    <row r="283" spans="1:68" ht="14.25" hidden="1" customHeight="1" x14ac:dyDescent="0.25">
      <c r="A283" s="564" t="s">
        <v>102</v>
      </c>
      <c r="B283" s="560"/>
      <c r="C283" s="560"/>
      <c r="D283" s="560"/>
      <c r="E283" s="560"/>
      <c r="F283" s="560"/>
      <c r="G283" s="560"/>
      <c r="H283" s="560"/>
      <c r="I283" s="560"/>
      <c r="J283" s="560"/>
      <c r="K283" s="560"/>
      <c r="L283" s="560"/>
      <c r="M283" s="560"/>
      <c r="N283" s="560"/>
      <c r="O283" s="560"/>
      <c r="P283" s="560"/>
      <c r="Q283" s="560"/>
      <c r="R283" s="560"/>
      <c r="S283" s="560"/>
      <c r="T283" s="560"/>
      <c r="U283" s="560"/>
      <c r="V283" s="560"/>
      <c r="W283" s="560"/>
      <c r="X283" s="560"/>
      <c r="Y283" s="560"/>
      <c r="Z283" s="560"/>
      <c r="AA283" s="543"/>
      <c r="AB283" s="543"/>
      <c r="AC283" s="543"/>
    </row>
    <row r="284" spans="1:68" ht="27" hidden="1" customHeight="1" x14ac:dyDescent="0.25">
      <c r="A284" s="54" t="s">
        <v>446</v>
      </c>
      <c r="B284" s="54" t="s">
        <v>447</v>
      </c>
      <c r="C284" s="31">
        <v>4301011662</v>
      </c>
      <c r="D284" s="551">
        <v>4680115883703</v>
      </c>
      <c r="E284" s="552"/>
      <c r="F284" s="546">
        <v>1.35</v>
      </c>
      <c r="G284" s="32">
        <v>8</v>
      </c>
      <c r="H284" s="546">
        <v>10.8</v>
      </c>
      <c r="I284" s="54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4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4"/>
      <c r="R284" s="554"/>
      <c r="S284" s="554"/>
      <c r="T284" s="555"/>
      <c r="U284" s="34"/>
      <c r="V284" s="34"/>
      <c r="W284" s="35" t="s">
        <v>68</v>
      </c>
      <c r="X284" s="547">
        <v>0</v>
      </c>
      <c r="Y284" s="548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59"/>
      <c r="B285" s="560"/>
      <c r="C285" s="560"/>
      <c r="D285" s="560"/>
      <c r="E285" s="560"/>
      <c r="F285" s="560"/>
      <c r="G285" s="560"/>
      <c r="H285" s="560"/>
      <c r="I285" s="560"/>
      <c r="J285" s="560"/>
      <c r="K285" s="560"/>
      <c r="L285" s="560"/>
      <c r="M285" s="560"/>
      <c r="N285" s="560"/>
      <c r="O285" s="561"/>
      <c r="P285" s="556" t="s">
        <v>70</v>
      </c>
      <c r="Q285" s="557"/>
      <c r="R285" s="557"/>
      <c r="S285" s="557"/>
      <c r="T285" s="557"/>
      <c r="U285" s="557"/>
      <c r="V285" s="558"/>
      <c r="W285" s="37" t="s">
        <v>71</v>
      </c>
      <c r="X285" s="549">
        <f>IFERROR(X284/H284,"0")</f>
        <v>0</v>
      </c>
      <c r="Y285" s="549">
        <f>IFERROR(Y284/H284,"0")</f>
        <v>0</v>
      </c>
      <c r="Z285" s="549">
        <f>IFERROR(IF(Z284="",0,Z284),"0")</f>
        <v>0</v>
      </c>
      <c r="AA285" s="550"/>
      <c r="AB285" s="550"/>
      <c r="AC285" s="550"/>
    </row>
    <row r="286" spans="1:68" hidden="1" x14ac:dyDescent="0.2">
      <c r="A286" s="560"/>
      <c r="B286" s="560"/>
      <c r="C286" s="560"/>
      <c r="D286" s="560"/>
      <c r="E286" s="560"/>
      <c r="F286" s="560"/>
      <c r="G286" s="560"/>
      <c r="H286" s="560"/>
      <c r="I286" s="560"/>
      <c r="J286" s="560"/>
      <c r="K286" s="560"/>
      <c r="L286" s="560"/>
      <c r="M286" s="560"/>
      <c r="N286" s="560"/>
      <c r="O286" s="561"/>
      <c r="P286" s="556" t="s">
        <v>70</v>
      </c>
      <c r="Q286" s="557"/>
      <c r="R286" s="557"/>
      <c r="S286" s="557"/>
      <c r="T286" s="557"/>
      <c r="U286" s="557"/>
      <c r="V286" s="558"/>
      <c r="W286" s="37" t="s">
        <v>68</v>
      </c>
      <c r="X286" s="549">
        <f>IFERROR(SUM(X284:X284),"0")</f>
        <v>0</v>
      </c>
      <c r="Y286" s="549">
        <f>IFERROR(SUM(Y284:Y284),"0")</f>
        <v>0</v>
      </c>
      <c r="Z286" s="37"/>
      <c r="AA286" s="550"/>
      <c r="AB286" s="550"/>
      <c r="AC286" s="550"/>
    </row>
    <row r="287" spans="1:68" ht="16.5" hidden="1" customHeight="1" x14ac:dyDescent="0.25">
      <c r="A287" s="579" t="s">
        <v>450</v>
      </c>
      <c r="B287" s="560"/>
      <c r="C287" s="560"/>
      <c r="D287" s="560"/>
      <c r="E287" s="560"/>
      <c r="F287" s="560"/>
      <c r="G287" s="560"/>
      <c r="H287" s="560"/>
      <c r="I287" s="560"/>
      <c r="J287" s="560"/>
      <c r="K287" s="560"/>
      <c r="L287" s="560"/>
      <c r="M287" s="560"/>
      <c r="N287" s="560"/>
      <c r="O287" s="560"/>
      <c r="P287" s="560"/>
      <c r="Q287" s="560"/>
      <c r="R287" s="560"/>
      <c r="S287" s="560"/>
      <c r="T287" s="560"/>
      <c r="U287" s="560"/>
      <c r="V287" s="560"/>
      <c r="W287" s="560"/>
      <c r="X287" s="560"/>
      <c r="Y287" s="560"/>
      <c r="Z287" s="560"/>
      <c r="AA287" s="542"/>
      <c r="AB287" s="542"/>
      <c r="AC287" s="542"/>
    </row>
    <row r="288" spans="1:68" ht="14.25" hidden="1" customHeight="1" x14ac:dyDescent="0.25">
      <c r="A288" s="564" t="s">
        <v>102</v>
      </c>
      <c r="B288" s="560"/>
      <c r="C288" s="560"/>
      <c r="D288" s="560"/>
      <c r="E288" s="560"/>
      <c r="F288" s="560"/>
      <c r="G288" s="560"/>
      <c r="H288" s="560"/>
      <c r="I288" s="560"/>
      <c r="J288" s="560"/>
      <c r="K288" s="560"/>
      <c r="L288" s="560"/>
      <c r="M288" s="560"/>
      <c r="N288" s="560"/>
      <c r="O288" s="560"/>
      <c r="P288" s="560"/>
      <c r="Q288" s="560"/>
      <c r="R288" s="560"/>
      <c r="S288" s="560"/>
      <c r="T288" s="560"/>
      <c r="U288" s="560"/>
      <c r="V288" s="560"/>
      <c r="W288" s="560"/>
      <c r="X288" s="560"/>
      <c r="Y288" s="560"/>
      <c r="Z288" s="560"/>
      <c r="AA288" s="543"/>
      <c r="AB288" s="543"/>
      <c r="AC288" s="543"/>
    </row>
    <row r="289" spans="1:68" ht="27" hidden="1" customHeight="1" x14ac:dyDescent="0.25">
      <c r="A289" s="54" t="s">
        <v>451</v>
      </c>
      <c r="B289" s="54" t="s">
        <v>452</v>
      </c>
      <c r="C289" s="31">
        <v>4301012024</v>
      </c>
      <c r="D289" s="551">
        <v>4680115885615</v>
      </c>
      <c r="E289" s="552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105</v>
      </c>
      <c r="L289" s="32"/>
      <c r="M289" s="33" t="s">
        <v>76</v>
      </c>
      <c r="N289" s="33"/>
      <c r="O289" s="32">
        <v>55</v>
      </c>
      <c r="P289" s="67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68</v>
      </c>
      <c r="X289" s="547">
        <v>0</v>
      </c>
      <c r="Y289" s="548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hidden="1" customHeight="1" x14ac:dyDescent="0.25">
      <c r="A290" s="54" t="s">
        <v>454</v>
      </c>
      <c r="B290" s="54" t="s">
        <v>455</v>
      </c>
      <c r="C290" s="31">
        <v>4301011858</v>
      </c>
      <c r="D290" s="551">
        <v>4680115885646</v>
      </c>
      <c r="E290" s="552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5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68</v>
      </c>
      <c r="X290" s="547">
        <v>0</v>
      </c>
      <c r="Y290" s="548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4301012016</v>
      </c>
      <c r="D291" s="551">
        <v>4680115885554</v>
      </c>
      <c r="E291" s="552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105</v>
      </c>
      <c r="L291" s="32"/>
      <c r="M291" s="33" t="s">
        <v>76</v>
      </c>
      <c r="N291" s="33"/>
      <c r="O291" s="32">
        <v>55</v>
      </c>
      <c r="P291" s="85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4"/>
      <c r="R291" s="554"/>
      <c r="S291" s="554"/>
      <c r="T291" s="555"/>
      <c r="U291" s="34"/>
      <c r="V291" s="34"/>
      <c r="W291" s="35" t="s">
        <v>68</v>
      </c>
      <c r="X291" s="547">
        <v>0</v>
      </c>
      <c r="Y291" s="548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460</v>
      </c>
      <c r="B292" s="54" t="s">
        <v>461</v>
      </c>
      <c r="C292" s="31">
        <v>4301011857</v>
      </c>
      <c r="D292" s="551">
        <v>4680115885622</v>
      </c>
      <c r="E292" s="552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68</v>
      </c>
      <c r="X292" s="547">
        <v>0</v>
      </c>
      <c r="Y292" s="548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462</v>
      </c>
      <c r="B293" s="54" t="s">
        <v>463</v>
      </c>
      <c r="C293" s="31">
        <v>4301011859</v>
      </c>
      <c r="D293" s="551">
        <v>4680115885608</v>
      </c>
      <c r="E293" s="552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4"/>
      <c r="R293" s="554"/>
      <c r="S293" s="554"/>
      <c r="T293" s="555"/>
      <c r="U293" s="34"/>
      <c r="V293" s="34"/>
      <c r="W293" s="35" t="s">
        <v>68</v>
      </c>
      <c r="X293" s="547">
        <v>0</v>
      </c>
      <c r="Y293" s="548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559"/>
      <c r="B294" s="560"/>
      <c r="C294" s="560"/>
      <c r="D294" s="560"/>
      <c r="E294" s="560"/>
      <c r="F294" s="560"/>
      <c r="G294" s="560"/>
      <c r="H294" s="560"/>
      <c r="I294" s="560"/>
      <c r="J294" s="560"/>
      <c r="K294" s="560"/>
      <c r="L294" s="560"/>
      <c r="M294" s="560"/>
      <c r="N294" s="560"/>
      <c r="O294" s="561"/>
      <c r="P294" s="556" t="s">
        <v>70</v>
      </c>
      <c r="Q294" s="557"/>
      <c r="R294" s="557"/>
      <c r="S294" s="557"/>
      <c r="T294" s="557"/>
      <c r="U294" s="557"/>
      <c r="V294" s="558"/>
      <c r="W294" s="37" t="s">
        <v>71</v>
      </c>
      <c r="X294" s="549">
        <f>IFERROR(X289/H289,"0")+IFERROR(X290/H290,"0")+IFERROR(X291/H291,"0")+IFERROR(X292/H292,"0")+IFERROR(X293/H293,"0")</f>
        <v>0</v>
      </c>
      <c r="Y294" s="549">
        <f>IFERROR(Y289/H289,"0")+IFERROR(Y290/H290,"0")+IFERROR(Y291/H291,"0")+IFERROR(Y292/H292,"0")+IFERROR(Y293/H293,"0")</f>
        <v>0</v>
      </c>
      <c r="Z294" s="549">
        <f>IFERROR(IF(Z289="",0,Z289),"0")+IFERROR(IF(Z290="",0,Z290),"0")+IFERROR(IF(Z291="",0,Z291),"0")+IFERROR(IF(Z292="",0,Z292),"0")+IFERROR(IF(Z293="",0,Z293),"0")</f>
        <v>0</v>
      </c>
      <c r="AA294" s="550"/>
      <c r="AB294" s="550"/>
      <c r="AC294" s="550"/>
    </row>
    <row r="295" spans="1:68" hidden="1" x14ac:dyDescent="0.2">
      <c r="A295" s="560"/>
      <c r="B295" s="560"/>
      <c r="C295" s="560"/>
      <c r="D295" s="560"/>
      <c r="E295" s="560"/>
      <c r="F295" s="560"/>
      <c r="G295" s="560"/>
      <c r="H295" s="560"/>
      <c r="I295" s="560"/>
      <c r="J295" s="560"/>
      <c r="K295" s="560"/>
      <c r="L295" s="560"/>
      <c r="M295" s="560"/>
      <c r="N295" s="560"/>
      <c r="O295" s="561"/>
      <c r="P295" s="556" t="s">
        <v>70</v>
      </c>
      <c r="Q295" s="557"/>
      <c r="R295" s="557"/>
      <c r="S295" s="557"/>
      <c r="T295" s="557"/>
      <c r="U295" s="557"/>
      <c r="V295" s="558"/>
      <c r="W295" s="37" t="s">
        <v>68</v>
      </c>
      <c r="X295" s="549">
        <f>IFERROR(SUM(X289:X293),"0")</f>
        <v>0</v>
      </c>
      <c r="Y295" s="549">
        <f>IFERROR(SUM(Y289:Y293),"0")</f>
        <v>0</v>
      </c>
      <c r="Z295" s="37"/>
      <c r="AA295" s="550"/>
      <c r="AB295" s="550"/>
      <c r="AC295" s="550"/>
    </row>
    <row r="296" spans="1:68" ht="14.25" hidden="1" customHeight="1" x14ac:dyDescent="0.25">
      <c r="A296" s="564" t="s">
        <v>63</v>
      </c>
      <c r="B296" s="560"/>
      <c r="C296" s="560"/>
      <c r="D296" s="560"/>
      <c r="E296" s="560"/>
      <c r="F296" s="560"/>
      <c r="G296" s="560"/>
      <c r="H296" s="560"/>
      <c r="I296" s="560"/>
      <c r="J296" s="560"/>
      <c r="K296" s="560"/>
      <c r="L296" s="560"/>
      <c r="M296" s="560"/>
      <c r="N296" s="560"/>
      <c r="O296" s="560"/>
      <c r="P296" s="560"/>
      <c r="Q296" s="560"/>
      <c r="R296" s="560"/>
      <c r="S296" s="560"/>
      <c r="T296" s="560"/>
      <c r="U296" s="560"/>
      <c r="V296" s="560"/>
      <c r="W296" s="560"/>
      <c r="X296" s="560"/>
      <c r="Y296" s="560"/>
      <c r="Z296" s="560"/>
      <c r="AA296" s="543"/>
      <c r="AB296" s="543"/>
      <c r="AC296" s="543"/>
    </row>
    <row r="297" spans="1:68" ht="27" hidden="1" customHeight="1" x14ac:dyDescent="0.25">
      <c r="A297" s="54" t="s">
        <v>465</v>
      </c>
      <c r="B297" s="54" t="s">
        <v>466</v>
      </c>
      <c r="C297" s="31">
        <v>4301030878</v>
      </c>
      <c r="D297" s="551">
        <v>4607091387193</v>
      </c>
      <c r="E297" s="552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35</v>
      </c>
      <c r="P297" s="8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68</v>
      </c>
      <c r="X297" s="547">
        <v>0</v>
      </c>
      <c r="Y297" s="548">
        <f t="shared" ref="Y297:Y303" si="33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ref="BM297:BM303" si="34">IFERROR(X297*I297/H297,"0")</f>
        <v>0</v>
      </c>
      <c r="BN297" s="64">
        <f t="shared" ref="BN297:BN303" si="35">IFERROR(Y297*I297/H297,"0")</f>
        <v>0</v>
      </c>
      <c r="BO297" s="64">
        <f t="shared" ref="BO297:BO303" si="36">IFERROR(1/J297*(X297/H297),"0")</f>
        <v>0</v>
      </c>
      <c r="BP297" s="64">
        <f t="shared" ref="BP297:BP303" si="37">IFERROR(1/J297*(Y297/H297),"0")</f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4301031153</v>
      </c>
      <c r="D298" s="551">
        <v>4607091387230</v>
      </c>
      <c r="E298" s="552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40</v>
      </c>
      <c r="P298" s="81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68</v>
      </c>
      <c r="X298" s="547">
        <v>0</v>
      </c>
      <c r="Y298" s="548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4301031154</v>
      </c>
      <c r="D299" s="551">
        <v>4607091387292</v>
      </c>
      <c r="E299" s="552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45</v>
      </c>
      <c r="P299" s="75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4"/>
      <c r="R299" s="554"/>
      <c r="S299" s="554"/>
      <c r="T299" s="555"/>
      <c r="U299" s="34"/>
      <c r="V299" s="34"/>
      <c r="W299" s="35" t="s">
        <v>68</v>
      </c>
      <c r="X299" s="547">
        <v>0</v>
      </c>
      <c r="Y299" s="548">
        <f t="shared" si="33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474</v>
      </c>
      <c r="B300" s="54" t="s">
        <v>475</v>
      </c>
      <c r="C300" s="31">
        <v>4301031152</v>
      </c>
      <c r="D300" s="551">
        <v>4607091387285</v>
      </c>
      <c r="E300" s="552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68</v>
      </c>
      <c r="X300" s="547">
        <v>0</v>
      </c>
      <c r="Y300" s="548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4301031305</v>
      </c>
      <c r="D301" s="551">
        <v>4607091389845</v>
      </c>
      <c r="E301" s="552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4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4"/>
      <c r="R301" s="554"/>
      <c r="S301" s="554"/>
      <c r="T301" s="555"/>
      <c r="U301" s="34"/>
      <c r="V301" s="34"/>
      <c r="W301" s="35" t="s">
        <v>68</v>
      </c>
      <c r="X301" s="547">
        <v>0</v>
      </c>
      <c r="Y301" s="548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4301031306</v>
      </c>
      <c r="D302" s="551">
        <v>4680115882881</v>
      </c>
      <c r="E302" s="552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60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4"/>
      <c r="R302" s="554"/>
      <c r="S302" s="554"/>
      <c r="T302" s="555"/>
      <c r="U302" s="34"/>
      <c r="V302" s="34"/>
      <c r="W302" s="35" t="s">
        <v>68</v>
      </c>
      <c r="X302" s="547">
        <v>0</v>
      </c>
      <c r="Y302" s="548">
        <f t="shared" si="33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4301031066</v>
      </c>
      <c r="D303" s="551">
        <v>4607091383836</v>
      </c>
      <c r="E303" s="552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68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4"/>
      <c r="R303" s="554"/>
      <c r="S303" s="554"/>
      <c r="T303" s="555"/>
      <c r="U303" s="34"/>
      <c r="V303" s="34"/>
      <c r="W303" s="35" t="s">
        <v>68</v>
      </c>
      <c r="X303" s="547">
        <v>4</v>
      </c>
      <c r="Y303" s="548">
        <f t="shared" si="33"/>
        <v>5.4</v>
      </c>
      <c r="Z303" s="36">
        <f>IFERROR(IF(Y303=0,"",ROUNDUP(Y303/H303,0)*0.00651),"")</f>
        <v>1.9529999999999999E-2</v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34"/>
        <v>4.5066666666666668</v>
      </c>
      <c r="BN303" s="64">
        <f t="shared" si="35"/>
        <v>6.0839999999999996</v>
      </c>
      <c r="BO303" s="64">
        <f t="shared" si="36"/>
        <v>1.2210012210012212E-2</v>
      </c>
      <c r="BP303" s="64">
        <f t="shared" si="37"/>
        <v>1.6483516483516484E-2</v>
      </c>
    </row>
    <row r="304" spans="1:68" x14ac:dyDescent="0.2">
      <c r="A304" s="559"/>
      <c r="B304" s="560"/>
      <c r="C304" s="560"/>
      <c r="D304" s="560"/>
      <c r="E304" s="560"/>
      <c r="F304" s="560"/>
      <c r="G304" s="560"/>
      <c r="H304" s="560"/>
      <c r="I304" s="560"/>
      <c r="J304" s="560"/>
      <c r="K304" s="560"/>
      <c r="L304" s="560"/>
      <c r="M304" s="560"/>
      <c r="N304" s="560"/>
      <c r="O304" s="561"/>
      <c r="P304" s="556" t="s">
        <v>70</v>
      </c>
      <c r="Q304" s="557"/>
      <c r="R304" s="557"/>
      <c r="S304" s="557"/>
      <c r="T304" s="557"/>
      <c r="U304" s="557"/>
      <c r="V304" s="558"/>
      <c r="W304" s="37" t="s">
        <v>71</v>
      </c>
      <c r="X304" s="549">
        <f>IFERROR(X297/H297,"0")+IFERROR(X298/H298,"0")+IFERROR(X299/H299,"0")+IFERROR(X300/H300,"0")+IFERROR(X301/H301,"0")+IFERROR(X302/H302,"0")+IFERROR(X303/H303,"0")</f>
        <v>2.2222222222222223</v>
      </c>
      <c r="Y304" s="549">
        <f>IFERROR(Y297/H297,"0")+IFERROR(Y298/H298,"0")+IFERROR(Y299/H299,"0")+IFERROR(Y300/H300,"0")+IFERROR(Y301/H301,"0")+IFERROR(Y302/H302,"0")+IFERROR(Y303/H303,"0")</f>
        <v>3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1.9529999999999999E-2</v>
      </c>
      <c r="AA304" s="550"/>
      <c r="AB304" s="550"/>
      <c r="AC304" s="550"/>
    </row>
    <row r="305" spans="1:68" x14ac:dyDescent="0.2">
      <c r="A305" s="560"/>
      <c r="B305" s="560"/>
      <c r="C305" s="560"/>
      <c r="D305" s="560"/>
      <c r="E305" s="560"/>
      <c r="F305" s="560"/>
      <c r="G305" s="560"/>
      <c r="H305" s="560"/>
      <c r="I305" s="560"/>
      <c r="J305" s="560"/>
      <c r="K305" s="560"/>
      <c r="L305" s="560"/>
      <c r="M305" s="560"/>
      <c r="N305" s="560"/>
      <c r="O305" s="561"/>
      <c r="P305" s="556" t="s">
        <v>70</v>
      </c>
      <c r="Q305" s="557"/>
      <c r="R305" s="557"/>
      <c r="S305" s="557"/>
      <c r="T305" s="557"/>
      <c r="U305" s="557"/>
      <c r="V305" s="558"/>
      <c r="W305" s="37" t="s">
        <v>68</v>
      </c>
      <c r="X305" s="549">
        <f>IFERROR(SUM(X297:X303),"0")</f>
        <v>4</v>
      </c>
      <c r="Y305" s="549">
        <f>IFERROR(SUM(Y297:Y303),"0")</f>
        <v>5.4</v>
      </c>
      <c r="Z305" s="37"/>
      <c r="AA305" s="550"/>
      <c r="AB305" s="550"/>
      <c r="AC305" s="550"/>
    </row>
    <row r="306" spans="1:68" ht="14.25" hidden="1" customHeight="1" x14ac:dyDescent="0.25">
      <c r="A306" s="564" t="s">
        <v>72</v>
      </c>
      <c r="B306" s="560"/>
      <c r="C306" s="560"/>
      <c r="D306" s="560"/>
      <c r="E306" s="560"/>
      <c r="F306" s="560"/>
      <c r="G306" s="560"/>
      <c r="H306" s="560"/>
      <c r="I306" s="560"/>
      <c r="J306" s="560"/>
      <c r="K306" s="560"/>
      <c r="L306" s="560"/>
      <c r="M306" s="560"/>
      <c r="N306" s="560"/>
      <c r="O306" s="560"/>
      <c r="P306" s="560"/>
      <c r="Q306" s="560"/>
      <c r="R306" s="560"/>
      <c r="S306" s="560"/>
      <c r="T306" s="560"/>
      <c r="U306" s="560"/>
      <c r="V306" s="560"/>
      <c r="W306" s="560"/>
      <c r="X306" s="560"/>
      <c r="Y306" s="560"/>
      <c r="Z306" s="560"/>
      <c r="AA306" s="543"/>
      <c r="AB306" s="543"/>
      <c r="AC306" s="543"/>
    </row>
    <row r="307" spans="1:68" ht="27" hidden="1" customHeight="1" x14ac:dyDescent="0.25">
      <c r="A307" s="54" t="s">
        <v>484</v>
      </c>
      <c r="B307" s="54" t="s">
        <v>485</v>
      </c>
      <c r="C307" s="31">
        <v>4301051100</v>
      </c>
      <c r="D307" s="551">
        <v>4607091387766</v>
      </c>
      <c r="E307" s="552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4"/>
      <c r="R307" s="554"/>
      <c r="S307" s="554"/>
      <c r="T307" s="555"/>
      <c r="U307" s="34"/>
      <c r="V307" s="34"/>
      <c r="W307" s="35" t="s">
        <v>68</v>
      </c>
      <c r="X307" s="547">
        <v>0</v>
      </c>
      <c r="Y307" s="54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4301051818</v>
      </c>
      <c r="D308" s="551">
        <v>4607091387957</v>
      </c>
      <c r="E308" s="552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68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4301051819</v>
      </c>
      <c r="D309" s="551">
        <v>4607091387964</v>
      </c>
      <c r="E309" s="552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105</v>
      </c>
      <c r="L309" s="32"/>
      <c r="M309" s="33" t="s">
        <v>76</v>
      </c>
      <c r="N309" s="33"/>
      <c r="O309" s="32">
        <v>40</v>
      </c>
      <c r="P309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4"/>
      <c r="R309" s="554"/>
      <c r="S309" s="554"/>
      <c r="T309" s="555"/>
      <c r="U309" s="34"/>
      <c r="V309" s="34"/>
      <c r="W309" s="35" t="s">
        <v>68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4301051734</v>
      </c>
      <c r="D310" s="551">
        <v>4680115884588</v>
      </c>
      <c r="E310" s="552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4"/>
      <c r="R310" s="554"/>
      <c r="S310" s="554"/>
      <c r="T310" s="555"/>
      <c r="U310" s="34"/>
      <c r="V310" s="34"/>
      <c r="W310" s="35" t="s">
        <v>68</v>
      </c>
      <c r="X310" s="547">
        <v>0</v>
      </c>
      <c r="Y310" s="54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496</v>
      </c>
      <c r="B311" s="54" t="s">
        <v>497</v>
      </c>
      <c r="C311" s="31">
        <v>4301051578</v>
      </c>
      <c r="D311" s="551">
        <v>4607091387513</v>
      </c>
      <c r="E311" s="552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75</v>
      </c>
      <c r="L311" s="32"/>
      <c r="M311" s="33" t="s">
        <v>92</v>
      </c>
      <c r="N311" s="33"/>
      <c r="O311" s="32">
        <v>40</v>
      </c>
      <c r="P311" s="7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4"/>
      <c r="R311" s="554"/>
      <c r="S311" s="554"/>
      <c r="T311" s="555"/>
      <c r="U311" s="34"/>
      <c r="V311" s="34"/>
      <c r="W311" s="35" t="s">
        <v>68</v>
      </c>
      <c r="X311" s="547">
        <v>0</v>
      </c>
      <c r="Y311" s="54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59"/>
      <c r="B312" s="560"/>
      <c r="C312" s="560"/>
      <c r="D312" s="560"/>
      <c r="E312" s="560"/>
      <c r="F312" s="560"/>
      <c r="G312" s="560"/>
      <c r="H312" s="560"/>
      <c r="I312" s="560"/>
      <c r="J312" s="560"/>
      <c r="K312" s="560"/>
      <c r="L312" s="560"/>
      <c r="M312" s="560"/>
      <c r="N312" s="560"/>
      <c r="O312" s="561"/>
      <c r="P312" s="556" t="s">
        <v>70</v>
      </c>
      <c r="Q312" s="557"/>
      <c r="R312" s="557"/>
      <c r="S312" s="557"/>
      <c r="T312" s="557"/>
      <c r="U312" s="557"/>
      <c r="V312" s="558"/>
      <c r="W312" s="37" t="s">
        <v>71</v>
      </c>
      <c r="X312" s="549">
        <f>IFERROR(X307/H307,"0")+IFERROR(X308/H308,"0")+IFERROR(X309/H309,"0")+IFERROR(X310/H310,"0")+IFERROR(X311/H311,"0")</f>
        <v>0</v>
      </c>
      <c r="Y312" s="549">
        <f>IFERROR(Y307/H307,"0")+IFERROR(Y308/H308,"0")+IFERROR(Y309/H309,"0")+IFERROR(Y310/H310,"0")+IFERROR(Y311/H311,"0")</f>
        <v>0</v>
      </c>
      <c r="Z312" s="549">
        <f>IFERROR(IF(Z307="",0,Z307),"0")+IFERROR(IF(Z308="",0,Z308),"0")+IFERROR(IF(Z309="",0,Z309),"0")+IFERROR(IF(Z310="",0,Z310),"0")+IFERROR(IF(Z311="",0,Z311),"0")</f>
        <v>0</v>
      </c>
      <c r="AA312" s="550"/>
      <c r="AB312" s="550"/>
      <c r="AC312" s="550"/>
    </row>
    <row r="313" spans="1:68" hidden="1" x14ac:dyDescent="0.2">
      <c r="A313" s="560"/>
      <c r="B313" s="560"/>
      <c r="C313" s="560"/>
      <c r="D313" s="560"/>
      <c r="E313" s="560"/>
      <c r="F313" s="560"/>
      <c r="G313" s="560"/>
      <c r="H313" s="560"/>
      <c r="I313" s="560"/>
      <c r="J313" s="560"/>
      <c r="K313" s="560"/>
      <c r="L313" s="560"/>
      <c r="M313" s="560"/>
      <c r="N313" s="560"/>
      <c r="O313" s="561"/>
      <c r="P313" s="556" t="s">
        <v>70</v>
      </c>
      <c r="Q313" s="557"/>
      <c r="R313" s="557"/>
      <c r="S313" s="557"/>
      <c r="T313" s="557"/>
      <c r="U313" s="557"/>
      <c r="V313" s="558"/>
      <c r="W313" s="37" t="s">
        <v>68</v>
      </c>
      <c r="X313" s="549">
        <f>IFERROR(SUM(X307:X311),"0")</f>
        <v>0</v>
      </c>
      <c r="Y313" s="549">
        <f>IFERROR(SUM(Y307:Y311),"0")</f>
        <v>0</v>
      </c>
      <c r="Z313" s="37"/>
      <c r="AA313" s="550"/>
      <c r="AB313" s="550"/>
      <c r="AC313" s="550"/>
    </row>
    <row r="314" spans="1:68" ht="14.25" hidden="1" customHeight="1" x14ac:dyDescent="0.25">
      <c r="A314" s="564" t="s">
        <v>164</v>
      </c>
      <c r="B314" s="560"/>
      <c r="C314" s="560"/>
      <c r="D314" s="560"/>
      <c r="E314" s="560"/>
      <c r="F314" s="560"/>
      <c r="G314" s="560"/>
      <c r="H314" s="560"/>
      <c r="I314" s="560"/>
      <c r="J314" s="560"/>
      <c r="K314" s="560"/>
      <c r="L314" s="560"/>
      <c r="M314" s="560"/>
      <c r="N314" s="560"/>
      <c r="O314" s="560"/>
      <c r="P314" s="560"/>
      <c r="Q314" s="560"/>
      <c r="R314" s="560"/>
      <c r="S314" s="560"/>
      <c r="T314" s="560"/>
      <c r="U314" s="560"/>
      <c r="V314" s="560"/>
      <c r="W314" s="560"/>
      <c r="X314" s="560"/>
      <c r="Y314" s="560"/>
      <c r="Z314" s="560"/>
      <c r="AA314" s="543"/>
      <c r="AB314" s="543"/>
      <c r="AC314" s="543"/>
    </row>
    <row r="315" spans="1:68" ht="27" customHeight="1" x14ac:dyDescent="0.25">
      <c r="A315" s="54" t="s">
        <v>499</v>
      </c>
      <c r="B315" s="54" t="s">
        <v>500</v>
      </c>
      <c r="C315" s="31">
        <v>4301060387</v>
      </c>
      <c r="D315" s="551">
        <v>4607091380880</v>
      </c>
      <c r="E315" s="552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60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4"/>
      <c r="R315" s="554"/>
      <c r="S315" s="554"/>
      <c r="T315" s="555"/>
      <c r="U315" s="34"/>
      <c r="V315" s="34"/>
      <c r="W315" s="35" t="s">
        <v>68</v>
      </c>
      <c r="X315" s="547">
        <v>17</v>
      </c>
      <c r="Y315" s="548">
        <f>IFERROR(IF(X315="",0,CEILING((X315/$H315),1)*$H315),"")</f>
        <v>25.200000000000003</v>
      </c>
      <c r="Z315" s="36">
        <f>IFERROR(IF(Y315=0,"",ROUNDUP(Y315/H315,0)*0.01898),"")</f>
        <v>5.6940000000000004E-2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18.050357142857145</v>
      </c>
      <c r="BN315" s="64">
        <f>IFERROR(Y315*I315/H315,"0")</f>
        <v>26.757000000000001</v>
      </c>
      <c r="BO315" s="64">
        <f>IFERROR(1/J315*(X315/H315),"0")</f>
        <v>3.1622023809523808E-2</v>
      </c>
      <c r="BP315" s="64">
        <f>IFERROR(1/J315*(Y315/H315),"0")</f>
        <v>4.6875E-2</v>
      </c>
    </row>
    <row r="316" spans="1:68" ht="27" hidden="1" customHeight="1" x14ac:dyDescent="0.25">
      <c r="A316" s="54" t="s">
        <v>502</v>
      </c>
      <c r="B316" s="54" t="s">
        <v>503</v>
      </c>
      <c r="C316" s="31">
        <v>4301060406</v>
      </c>
      <c r="D316" s="551">
        <v>4607091384482</v>
      </c>
      <c r="E316" s="552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5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4"/>
      <c r="R316" s="554"/>
      <c r="S316" s="554"/>
      <c r="T316" s="555"/>
      <c r="U316" s="34"/>
      <c r="V316" s="34"/>
      <c r="W316" s="35" t="s">
        <v>68</v>
      </c>
      <c r="X316" s="547">
        <v>0</v>
      </c>
      <c r="Y316" s="54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customHeight="1" x14ac:dyDescent="0.25">
      <c r="A317" s="54" t="s">
        <v>505</v>
      </c>
      <c r="B317" s="54" t="s">
        <v>506</v>
      </c>
      <c r="C317" s="31">
        <v>4301060484</v>
      </c>
      <c r="D317" s="551">
        <v>4607091380897</v>
      </c>
      <c r="E317" s="552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105</v>
      </c>
      <c r="L317" s="32"/>
      <c r="M317" s="33" t="s">
        <v>92</v>
      </c>
      <c r="N317" s="33"/>
      <c r="O317" s="32">
        <v>30</v>
      </c>
      <c r="P317" s="84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4"/>
      <c r="R317" s="554"/>
      <c r="S317" s="554"/>
      <c r="T317" s="555"/>
      <c r="U317" s="34"/>
      <c r="V317" s="34"/>
      <c r="W317" s="35" t="s">
        <v>68</v>
      </c>
      <c r="X317" s="547">
        <v>10</v>
      </c>
      <c r="Y317" s="548">
        <f>IFERROR(IF(X317="",0,CEILING((X317/$H317),1)*$H317),"")</f>
        <v>16.8</v>
      </c>
      <c r="Z317" s="36">
        <f>IFERROR(IF(Y317=0,"",ROUNDUP(Y317/H317,0)*0.01898),"")</f>
        <v>3.7960000000000001E-2</v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10.617857142857142</v>
      </c>
      <c r="BN317" s="64">
        <f>IFERROR(Y317*I317/H317,"0")</f>
        <v>17.838000000000001</v>
      </c>
      <c r="BO317" s="64">
        <f>IFERROR(1/J317*(X317/H317),"0")</f>
        <v>1.8601190476190476E-2</v>
      </c>
      <c r="BP317" s="64">
        <f>IFERROR(1/J317*(Y317/H317),"0")</f>
        <v>3.125E-2</v>
      </c>
    </row>
    <row r="318" spans="1:68" x14ac:dyDescent="0.2">
      <c r="A318" s="559"/>
      <c r="B318" s="560"/>
      <c r="C318" s="560"/>
      <c r="D318" s="560"/>
      <c r="E318" s="560"/>
      <c r="F318" s="560"/>
      <c r="G318" s="560"/>
      <c r="H318" s="560"/>
      <c r="I318" s="560"/>
      <c r="J318" s="560"/>
      <c r="K318" s="560"/>
      <c r="L318" s="560"/>
      <c r="M318" s="560"/>
      <c r="N318" s="560"/>
      <c r="O318" s="561"/>
      <c r="P318" s="556" t="s">
        <v>70</v>
      </c>
      <c r="Q318" s="557"/>
      <c r="R318" s="557"/>
      <c r="S318" s="557"/>
      <c r="T318" s="557"/>
      <c r="U318" s="557"/>
      <c r="V318" s="558"/>
      <c r="W318" s="37" t="s">
        <v>71</v>
      </c>
      <c r="X318" s="549">
        <f>IFERROR(X315/H315,"0")+IFERROR(X316/H316,"0")+IFERROR(X317/H317,"0")</f>
        <v>3.2142857142857144</v>
      </c>
      <c r="Y318" s="549">
        <f>IFERROR(Y315/H315,"0")+IFERROR(Y316/H316,"0")+IFERROR(Y317/H317,"0")</f>
        <v>5</v>
      </c>
      <c r="Z318" s="549">
        <f>IFERROR(IF(Z315="",0,Z315),"0")+IFERROR(IF(Z316="",0,Z316),"0")+IFERROR(IF(Z317="",0,Z317),"0")</f>
        <v>9.4900000000000012E-2</v>
      </c>
      <c r="AA318" s="550"/>
      <c r="AB318" s="550"/>
      <c r="AC318" s="550"/>
    </row>
    <row r="319" spans="1:68" x14ac:dyDescent="0.2">
      <c r="A319" s="560"/>
      <c r="B319" s="560"/>
      <c r="C319" s="560"/>
      <c r="D319" s="560"/>
      <c r="E319" s="560"/>
      <c r="F319" s="560"/>
      <c r="G319" s="560"/>
      <c r="H319" s="560"/>
      <c r="I319" s="560"/>
      <c r="J319" s="560"/>
      <c r="K319" s="560"/>
      <c r="L319" s="560"/>
      <c r="M319" s="560"/>
      <c r="N319" s="560"/>
      <c r="O319" s="561"/>
      <c r="P319" s="556" t="s">
        <v>70</v>
      </c>
      <c r="Q319" s="557"/>
      <c r="R319" s="557"/>
      <c r="S319" s="557"/>
      <c r="T319" s="557"/>
      <c r="U319" s="557"/>
      <c r="V319" s="558"/>
      <c r="W319" s="37" t="s">
        <v>68</v>
      </c>
      <c r="X319" s="549">
        <f>IFERROR(SUM(X315:X317),"0")</f>
        <v>27</v>
      </c>
      <c r="Y319" s="549">
        <f>IFERROR(SUM(Y315:Y317),"0")</f>
        <v>42</v>
      </c>
      <c r="Z319" s="37"/>
      <c r="AA319" s="550"/>
      <c r="AB319" s="550"/>
      <c r="AC319" s="550"/>
    </row>
    <row r="320" spans="1:68" ht="14.25" hidden="1" customHeight="1" x14ac:dyDescent="0.25">
      <c r="A320" s="564" t="s">
        <v>94</v>
      </c>
      <c r="B320" s="560"/>
      <c r="C320" s="560"/>
      <c r="D320" s="560"/>
      <c r="E320" s="560"/>
      <c r="F320" s="560"/>
      <c r="G320" s="560"/>
      <c r="H320" s="560"/>
      <c r="I320" s="560"/>
      <c r="J320" s="560"/>
      <c r="K320" s="560"/>
      <c r="L320" s="560"/>
      <c r="M320" s="560"/>
      <c r="N320" s="560"/>
      <c r="O320" s="560"/>
      <c r="P320" s="560"/>
      <c r="Q320" s="560"/>
      <c r="R320" s="560"/>
      <c r="S320" s="560"/>
      <c r="T320" s="560"/>
      <c r="U320" s="560"/>
      <c r="V320" s="560"/>
      <c r="W320" s="560"/>
      <c r="X320" s="560"/>
      <c r="Y320" s="560"/>
      <c r="Z320" s="560"/>
      <c r="AA320" s="543"/>
      <c r="AB320" s="543"/>
      <c r="AC320" s="543"/>
    </row>
    <row r="321" spans="1:68" ht="27" customHeight="1" x14ac:dyDescent="0.25">
      <c r="A321" s="54" t="s">
        <v>508</v>
      </c>
      <c r="B321" s="54" t="s">
        <v>509</v>
      </c>
      <c r="C321" s="31">
        <v>4301030235</v>
      </c>
      <c r="D321" s="551">
        <v>4607091388381</v>
      </c>
      <c r="E321" s="552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2" t="s">
        <v>510</v>
      </c>
      <c r="Q321" s="554"/>
      <c r="R321" s="554"/>
      <c r="S321" s="554"/>
      <c r="T321" s="555"/>
      <c r="U321" s="34"/>
      <c r="V321" s="34"/>
      <c r="W321" s="35" t="s">
        <v>68</v>
      </c>
      <c r="X321" s="547">
        <v>20</v>
      </c>
      <c r="Y321" s="548">
        <f>IFERROR(IF(X321="",0,CEILING((X321/$H321),1)*$H321),"")</f>
        <v>21.28</v>
      </c>
      <c r="Z321" s="36">
        <f>IFERROR(IF(Y321=0,"",ROUNDUP(Y321/H321,0)*0.00902),"")</f>
        <v>6.3140000000000002E-2</v>
      </c>
      <c r="AA321" s="56"/>
      <c r="AB321" s="57"/>
      <c r="AC321" s="369" t="s">
        <v>511</v>
      </c>
      <c r="AG321" s="64"/>
      <c r="AJ321" s="68"/>
      <c r="AK321" s="68">
        <v>0</v>
      </c>
      <c r="BB321" s="370" t="s">
        <v>1</v>
      </c>
      <c r="BM321" s="64">
        <f>IFERROR(X321*I321/H321,"0")</f>
        <v>21.907894736842103</v>
      </c>
      <c r="BN321" s="64">
        <f>IFERROR(Y321*I321/H321,"0")</f>
        <v>23.310000000000002</v>
      </c>
      <c r="BO321" s="64">
        <f>IFERROR(1/J321*(X321/H321),"0")</f>
        <v>4.9840510366826157E-2</v>
      </c>
      <c r="BP321" s="64">
        <f>IFERROR(1/J321*(Y321/H321),"0")</f>
        <v>5.3030303030303032E-2</v>
      </c>
    </row>
    <row r="322" spans="1:68" ht="27" customHeight="1" x14ac:dyDescent="0.25">
      <c r="A322" s="54" t="s">
        <v>512</v>
      </c>
      <c r="B322" s="54" t="s">
        <v>513</v>
      </c>
      <c r="C322" s="31">
        <v>4301030232</v>
      </c>
      <c r="D322" s="551">
        <v>4607091388374</v>
      </c>
      <c r="E322" s="552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28" t="s">
        <v>514</v>
      </c>
      <c r="Q322" s="554"/>
      <c r="R322" s="554"/>
      <c r="S322" s="554"/>
      <c r="T322" s="555"/>
      <c r="U322" s="34"/>
      <c r="V322" s="34"/>
      <c r="W322" s="35" t="s">
        <v>68</v>
      </c>
      <c r="X322" s="547">
        <v>20</v>
      </c>
      <c r="Y322" s="548">
        <f>IFERROR(IF(X322="",0,CEILING((X322/$H322),1)*$H322),"")</f>
        <v>21.28</v>
      </c>
      <c r="Z322" s="36">
        <f>IFERROR(IF(Y322=0,"",ROUNDUP(Y322/H322,0)*0.00902),"")</f>
        <v>6.3140000000000002E-2</v>
      </c>
      <c r="AA322" s="56"/>
      <c r="AB322" s="57"/>
      <c r="AC322" s="371" t="s">
        <v>511</v>
      </c>
      <c r="AG322" s="64"/>
      <c r="AJ322" s="68"/>
      <c r="AK322" s="68">
        <v>0</v>
      </c>
      <c r="BB322" s="372" t="s">
        <v>1</v>
      </c>
      <c r="BM322" s="64">
        <f>IFERROR(X322*I322/H322,"0")</f>
        <v>21.644736842105264</v>
      </c>
      <c r="BN322" s="64">
        <f>IFERROR(Y322*I322/H322,"0")</f>
        <v>23.03</v>
      </c>
      <c r="BO322" s="64">
        <f>IFERROR(1/J322*(X322/H322),"0")</f>
        <v>4.9840510366826157E-2</v>
      </c>
      <c r="BP322" s="64">
        <f>IFERROR(1/J322*(Y322/H322),"0")</f>
        <v>5.3030303030303032E-2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4301032015</v>
      </c>
      <c r="D323" s="551">
        <v>4607091383102</v>
      </c>
      <c r="E323" s="552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4"/>
      <c r="R323" s="554"/>
      <c r="S323" s="554"/>
      <c r="T323" s="555"/>
      <c r="U323" s="34"/>
      <c r="V323" s="34"/>
      <c r="W323" s="35" t="s">
        <v>68</v>
      </c>
      <c r="X323" s="547">
        <v>0</v>
      </c>
      <c r="Y323" s="54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518</v>
      </c>
      <c r="B324" s="54" t="s">
        <v>519</v>
      </c>
      <c r="C324" s="31">
        <v>4301030233</v>
      </c>
      <c r="D324" s="551">
        <v>4607091388404</v>
      </c>
      <c r="E324" s="552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4"/>
      <c r="R324" s="554"/>
      <c r="S324" s="554"/>
      <c r="T324" s="555"/>
      <c r="U324" s="34"/>
      <c r="V324" s="34"/>
      <c r="W324" s="35" t="s">
        <v>68</v>
      </c>
      <c r="X324" s="547">
        <v>4</v>
      </c>
      <c r="Y324" s="548">
        <f>IFERROR(IF(X324="",0,CEILING((X324/$H324),1)*$H324),"")</f>
        <v>5.0999999999999996</v>
      </c>
      <c r="Z324" s="36">
        <f>IFERROR(IF(Y324=0,"",ROUNDUP(Y324/H324,0)*0.00651),"")</f>
        <v>1.302E-2</v>
      </c>
      <c r="AA324" s="56"/>
      <c r="AB324" s="57"/>
      <c r="AC324" s="375" t="s">
        <v>511</v>
      </c>
      <c r="AG324" s="64"/>
      <c r="AJ324" s="68"/>
      <c r="AK324" s="68">
        <v>0</v>
      </c>
      <c r="BB324" s="376" t="s">
        <v>1</v>
      </c>
      <c r="BM324" s="64">
        <f>IFERROR(X324*I324/H324,"0")</f>
        <v>4.5176470588235293</v>
      </c>
      <c r="BN324" s="64">
        <f>IFERROR(Y324*I324/H324,"0")</f>
        <v>5.76</v>
      </c>
      <c r="BO324" s="64">
        <f>IFERROR(1/J324*(X324/H324),"0")</f>
        <v>8.6188321482439153E-3</v>
      </c>
      <c r="BP324" s="64">
        <f>IFERROR(1/J324*(Y324/H324),"0")</f>
        <v>1.098901098901099E-2</v>
      </c>
    </row>
    <row r="325" spans="1:68" x14ac:dyDescent="0.2">
      <c r="A325" s="559"/>
      <c r="B325" s="560"/>
      <c r="C325" s="560"/>
      <c r="D325" s="560"/>
      <c r="E325" s="560"/>
      <c r="F325" s="560"/>
      <c r="G325" s="560"/>
      <c r="H325" s="560"/>
      <c r="I325" s="560"/>
      <c r="J325" s="560"/>
      <c r="K325" s="560"/>
      <c r="L325" s="560"/>
      <c r="M325" s="560"/>
      <c r="N325" s="560"/>
      <c r="O325" s="561"/>
      <c r="P325" s="556" t="s">
        <v>70</v>
      </c>
      <c r="Q325" s="557"/>
      <c r="R325" s="557"/>
      <c r="S325" s="557"/>
      <c r="T325" s="557"/>
      <c r="U325" s="557"/>
      <c r="V325" s="558"/>
      <c r="W325" s="37" t="s">
        <v>71</v>
      </c>
      <c r="X325" s="549">
        <f>IFERROR(X321/H321,"0")+IFERROR(X322/H322,"0")+IFERROR(X323/H323,"0")+IFERROR(X324/H324,"0")</f>
        <v>14.726522187822496</v>
      </c>
      <c r="Y325" s="549">
        <f>IFERROR(Y321/H321,"0")+IFERROR(Y322/H322,"0")+IFERROR(Y323/H323,"0")+IFERROR(Y324/H324,"0")</f>
        <v>16</v>
      </c>
      <c r="Z325" s="549">
        <f>IFERROR(IF(Z321="",0,Z321),"0")+IFERROR(IF(Z322="",0,Z322),"0")+IFERROR(IF(Z323="",0,Z323),"0")+IFERROR(IF(Z324="",0,Z324),"0")</f>
        <v>0.13930000000000001</v>
      </c>
      <c r="AA325" s="550"/>
      <c r="AB325" s="550"/>
      <c r="AC325" s="550"/>
    </row>
    <row r="326" spans="1:68" x14ac:dyDescent="0.2">
      <c r="A326" s="560"/>
      <c r="B326" s="560"/>
      <c r="C326" s="560"/>
      <c r="D326" s="560"/>
      <c r="E326" s="560"/>
      <c r="F326" s="560"/>
      <c r="G326" s="560"/>
      <c r="H326" s="560"/>
      <c r="I326" s="560"/>
      <c r="J326" s="560"/>
      <c r="K326" s="560"/>
      <c r="L326" s="560"/>
      <c r="M326" s="560"/>
      <c r="N326" s="560"/>
      <c r="O326" s="561"/>
      <c r="P326" s="556" t="s">
        <v>70</v>
      </c>
      <c r="Q326" s="557"/>
      <c r="R326" s="557"/>
      <c r="S326" s="557"/>
      <c r="T326" s="557"/>
      <c r="U326" s="557"/>
      <c r="V326" s="558"/>
      <c r="W326" s="37" t="s">
        <v>68</v>
      </c>
      <c r="X326" s="549">
        <f>IFERROR(SUM(X321:X324),"0")</f>
        <v>44</v>
      </c>
      <c r="Y326" s="549">
        <f>IFERROR(SUM(Y321:Y324),"0")</f>
        <v>47.660000000000004</v>
      </c>
      <c r="Z326" s="37"/>
      <c r="AA326" s="550"/>
      <c r="AB326" s="550"/>
      <c r="AC326" s="550"/>
    </row>
    <row r="327" spans="1:68" ht="14.25" hidden="1" customHeight="1" x14ac:dyDescent="0.25">
      <c r="A327" s="564" t="s">
        <v>520</v>
      </c>
      <c r="B327" s="560"/>
      <c r="C327" s="560"/>
      <c r="D327" s="560"/>
      <c r="E327" s="560"/>
      <c r="F327" s="560"/>
      <c r="G327" s="560"/>
      <c r="H327" s="560"/>
      <c r="I327" s="560"/>
      <c r="J327" s="560"/>
      <c r="K327" s="560"/>
      <c r="L327" s="560"/>
      <c r="M327" s="560"/>
      <c r="N327" s="560"/>
      <c r="O327" s="560"/>
      <c r="P327" s="560"/>
      <c r="Q327" s="560"/>
      <c r="R327" s="560"/>
      <c r="S327" s="560"/>
      <c r="T327" s="560"/>
      <c r="U327" s="560"/>
      <c r="V327" s="560"/>
      <c r="W327" s="560"/>
      <c r="X327" s="560"/>
      <c r="Y327" s="560"/>
      <c r="Z327" s="560"/>
      <c r="AA327" s="543"/>
      <c r="AB327" s="543"/>
      <c r="AC327" s="543"/>
    </row>
    <row r="328" spans="1:68" ht="16.5" customHeight="1" x14ac:dyDescent="0.25">
      <c r="A328" s="54" t="s">
        <v>521</v>
      </c>
      <c r="B328" s="54" t="s">
        <v>522</v>
      </c>
      <c r="C328" s="31">
        <v>4301180007</v>
      </c>
      <c r="D328" s="551">
        <v>4680115881808</v>
      </c>
      <c r="E328" s="552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75</v>
      </c>
      <c r="L328" s="32"/>
      <c r="M328" s="33" t="s">
        <v>523</v>
      </c>
      <c r="N328" s="33"/>
      <c r="O328" s="32">
        <v>730</v>
      </c>
      <c r="P328" s="5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68</v>
      </c>
      <c r="X328" s="547">
        <v>6</v>
      </c>
      <c r="Y328" s="548">
        <f>IFERROR(IF(X328="",0,CEILING((X328/$H328),1)*$H328),"")</f>
        <v>6</v>
      </c>
      <c r="Z328" s="36">
        <f>IFERROR(IF(Y328=0,"",ROUNDUP(Y328/H328,0)*0.00474),"")</f>
        <v>1.422E-2</v>
      </c>
      <c r="AA328" s="56"/>
      <c r="AB328" s="57"/>
      <c r="AC328" s="377" t="s">
        <v>524</v>
      </c>
      <c r="AG328" s="64"/>
      <c r="AJ328" s="68"/>
      <c r="AK328" s="68">
        <v>0</v>
      </c>
      <c r="BB328" s="378" t="s">
        <v>1</v>
      </c>
      <c r="BM328" s="64">
        <f>IFERROR(X328*I328/H328,"0")</f>
        <v>6.7200000000000006</v>
      </c>
      <c r="BN328" s="64">
        <f>IFERROR(Y328*I328/H328,"0")</f>
        <v>6.7200000000000006</v>
      </c>
      <c r="BO328" s="64">
        <f>IFERROR(1/J328*(X328/H328),"0")</f>
        <v>1.2605042016806723E-2</v>
      </c>
      <c r="BP328" s="64">
        <f>IFERROR(1/J328*(Y328/H328),"0")</f>
        <v>1.2605042016806723E-2</v>
      </c>
    </row>
    <row r="329" spans="1:68" ht="27" customHeight="1" x14ac:dyDescent="0.25">
      <c r="A329" s="54" t="s">
        <v>525</v>
      </c>
      <c r="B329" s="54" t="s">
        <v>526</v>
      </c>
      <c r="C329" s="31">
        <v>4301180006</v>
      </c>
      <c r="D329" s="551">
        <v>4680115881822</v>
      </c>
      <c r="E329" s="552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75</v>
      </c>
      <c r="L329" s="32"/>
      <c r="M329" s="33" t="s">
        <v>523</v>
      </c>
      <c r="N329" s="33"/>
      <c r="O329" s="32">
        <v>730</v>
      </c>
      <c r="P329" s="6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4"/>
      <c r="R329" s="554"/>
      <c r="S329" s="554"/>
      <c r="T329" s="555"/>
      <c r="U329" s="34"/>
      <c r="V329" s="34"/>
      <c r="W329" s="35" t="s">
        <v>68</v>
      </c>
      <c r="X329" s="547">
        <v>6</v>
      </c>
      <c r="Y329" s="548">
        <f>IFERROR(IF(X329="",0,CEILING((X329/$H329),1)*$H329),"")</f>
        <v>6</v>
      </c>
      <c r="Z329" s="36">
        <f>IFERROR(IF(Y329=0,"",ROUNDUP(Y329/H329,0)*0.00474),"")</f>
        <v>1.422E-2</v>
      </c>
      <c r="AA329" s="56"/>
      <c r="AB329" s="57"/>
      <c r="AC329" s="379" t="s">
        <v>524</v>
      </c>
      <c r="AG329" s="64"/>
      <c r="AJ329" s="68"/>
      <c r="AK329" s="68">
        <v>0</v>
      </c>
      <c r="BB329" s="380" t="s">
        <v>1</v>
      </c>
      <c r="BM329" s="64">
        <f>IFERROR(X329*I329/H329,"0")</f>
        <v>6.7200000000000006</v>
      </c>
      <c r="BN329" s="64">
        <f>IFERROR(Y329*I329/H329,"0")</f>
        <v>6.7200000000000006</v>
      </c>
      <c r="BO329" s="64">
        <f>IFERROR(1/J329*(X329/H329),"0")</f>
        <v>1.2605042016806723E-2</v>
      </c>
      <c r="BP329" s="64">
        <f>IFERROR(1/J329*(Y329/H329),"0")</f>
        <v>1.2605042016806723E-2</v>
      </c>
    </row>
    <row r="330" spans="1:68" ht="27" customHeight="1" x14ac:dyDescent="0.25">
      <c r="A330" s="54" t="s">
        <v>527</v>
      </c>
      <c r="B330" s="54" t="s">
        <v>528</v>
      </c>
      <c r="C330" s="31">
        <v>4301180001</v>
      </c>
      <c r="D330" s="551">
        <v>4680115880016</v>
      </c>
      <c r="E330" s="552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75</v>
      </c>
      <c r="L330" s="32"/>
      <c r="M330" s="33" t="s">
        <v>523</v>
      </c>
      <c r="N330" s="33"/>
      <c r="O330" s="32">
        <v>730</v>
      </c>
      <c r="P330" s="7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4"/>
      <c r="R330" s="554"/>
      <c r="S330" s="554"/>
      <c r="T330" s="555"/>
      <c r="U330" s="34"/>
      <c r="V330" s="34"/>
      <c r="W330" s="35" t="s">
        <v>68</v>
      </c>
      <c r="X330" s="547">
        <v>6</v>
      </c>
      <c r="Y330" s="548">
        <f>IFERROR(IF(X330="",0,CEILING((X330/$H330),1)*$H330),"")</f>
        <v>6</v>
      </c>
      <c r="Z330" s="36">
        <f>IFERROR(IF(Y330=0,"",ROUNDUP(Y330/H330,0)*0.00474),"")</f>
        <v>1.422E-2</v>
      </c>
      <c r="AA330" s="56"/>
      <c r="AB330" s="57"/>
      <c r="AC330" s="381" t="s">
        <v>524</v>
      </c>
      <c r="AG330" s="64"/>
      <c r="AJ330" s="68"/>
      <c r="AK330" s="68">
        <v>0</v>
      </c>
      <c r="BB330" s="382" t="s">
        <v>1</v>
      </c>
      <c r="BM330" s="64">
        <f>IFERROR(X330*I330/H330,"0")</f>
        <v>6.7200000000000006</v>
      </c>
      <c r="BN330" s="64">
        <f>IFERROR(Y330*I330/H330,"0")</f>
        <v>6.7200000000000006</v>
      </c>
      <c r="BO330" s="64">
        <f>IFERROR(1/J330*(X330/H330),"0")</f>
        <v>1.2605042016806723E-2</v>
      </c>
      <c r="BP330" s="64">
        <f>IFERROR(1/J330*(Y330/H330),"0")</f>
        <v>1.2605042016806723E-2</v>
      </c>
    </row>
    <row r="331" spans="1:68" x14ac:dyDescent="0.2">
      <c r="A331" s="559"/>
      <c r="B331" s="560"/>
      <c r="C331" s="560"/>
      <c r="D331" s="560"/>
      <c r="E331" s="560"/>
      <c r="F331" s="560"/>
      <c r="G331" s="560"/>
      <c r="H331" s="560"/>
      <c r="I331" s="560"/>
      <c r="J331" s="560"/>
      <c r="K331" s="560"/>
      <c r="L331" s="560"/>
      <c r="M331" s="560"/>
      <c r="N331" s="560"/>
      <c r="O331" s="561"/>
      <c r="P331" s="556" t="s">
        <v>70</v>
      </c>
      <c r="Q331" s="557"/>
      <c r="R331" s="557"/>
      <c r="S331" s="557"/>
      <c r="T331" s="557"/>
      <c r="U331" s="557"/>
      <c r="V331" s="558"/>
      <c r="W331" s="37" t="s">
        <v>71</v>
      </c>
      <c r="X331" s="549">
        <f>IFERROR(X328/H328,"0")+IFERROR(X329/H329,"0")+IFERROR(X330/H330,"0")</f>
        <v>9</v>
      </c>
      <c r="Y331" s="549">
        <f>IFERROR(Y328/H328,"0")+IFERROR(Y329/H329,"0")+IFERROR(Y330/H330,"0")</f>
        <v>9</v>
      </c>
      <c r="Z331" s="549">
        <f>IFERROR(IF(Z328="",0,Z328),"0")+IFERROR(IF(Z329="",0,Z329),"0")+IFERROR(IF(Z330="",0,Z330),"0")</f>
        <v>4.2660000000000003E-2</v>
      </c>
      <c r="AA331" s="550"/>
      <c r="AB331" s="550"/>
      <c r="AC331" s="550"/>
    </row>
    <row r="332" spans="1:68" x14ac:dyDescent="0.2">
      <c r="A332" s="560"/>
      <c r="B332" s="560"/>
      <c r="C332" s="560"/>
      <c r="D332" s="560"/>
      <c r="E332" s="560"/>
      <c r="F332" s="560"/>
      <c r="G332" s="560"/>
      <c r="H332" s="560"/>
      <c r="I332" s="560"/>
      <c r="J332" s="560"/>
      <c r="K332" s="560"/>
      <c r="L332" s="560"/>
      <c r="M332" s="560"/>
      <c r="N332" s="560"/>
      <c r="O332" s="561"/>
      <c r="P332" s="556" t="s">
        <v>70</v>
      </c>
      <c r="Q332" s="557"/>
      <c r="R332" s="557"/>
      <c r="S332" s="557"/>
      <c r="T332" s="557"/>
      <c r="U332" s="557"/>
      <c r="V332" s="558"/>
      <c r="W332" s="37" t="s">
        <v>68</v>
      </c>
      <c r="X332" s="549">
        <f>IFERROR(SUM(X328:X330),"0")</f>
        <v>18</v>
      </c>
      <c r="Y332" s="549">
        <f>IFERROR(SUM(Y328:Y330),"0")</f>
        <v>18</v>
      </c>
      <c r="Z332" s="37"/>
      <c r="AA332" s="550"/>
      <c r="AB332" s="550"/>
      <c r="AC332" s="550"/>
    </row>
    <row r="333" spans="1:68" ht="16.5" hidden="1" customHeight="1" x14ac:dyDescent="0.25">
      <c r="A333" s="579" t="s">
        <v>529</v>
      </c>
      <c r="B333" s="560"/>
      <c r="C333" s="560"/>
      <c r="D333" s="560"/>
      <c r="E333" s="560"/>
      <c r="F333" s="560"/>
      <c r="G333" s="560"/>
      <c r="H333" s="560"/>
      <c r="I333" s="560"/>
      <c r="J333" s="560"/>
      <c r="K333" s="560"/>
      <c r="L333" s="560"/>
      <c r="M333" s="560"/>
      <c r="N333" s="560"/>
      <c r="O333" s="560"/>
      <c r="P333" s="560"/>
      <c r="Q333" s="560"/>
      <c r="R333" s="560"/>
      <c r="S333" s="560"/>
      <c r="T333" s="560"/>
      <c r="U333" s="560"/>
      <c r="V333" s="560"/>
      <c r="W333" s="560"/>
      <c r="X333" s="560"/>
      <c r="Y333" s="560"/>
      <c r="Z333" s="560"/>
      <c r="AA333" s="542"/>
      <c r="AB333" s="542"/>
      <c r="AC333" s="542"/>
    </row>
    <row r="334" spans="1:68" ht="14.25" hidden="1" customHeight="1" x14ac:dyDescent="0.25">
      <c r="A334" s="564" t="s">
        <v>72</v>
      </c>
      <c r="B334" s="560"/>
      <c r="C334" s="560"/>
      <c r="D334" s="560"/>
      <c r="E334" s="560"/>
      <c r="F334" s="560"/>
      <c r="G334" s="560"/>
      <c r="H334" s="560"/>
      <c r="I334" s="560"/>
      <c r="J334" s="560"/>
      <c r="K334" s="560"/>
      <c r="L334" s="560"/>
      <c r="M334" s="560"/>
      <c r="N334" s="560"/>
      <c r="O334" s="560"/>
      <c r="P334" s="560"/>
      <c r="Q334" s="560"/>
      <c r="R334" s="560"/>
      <c r="S334" s="560"/>
      <c r="T334" s="560"/>
      <c r="U334" s="560"/>
      <c r="V334" s="560"/>
      <c r="W334" s="560"/>
      <c r="X334" s="560"/>
      <c r="Y334" s="560"/>
      <c r="Z334" s="560"/>
      <c r="AA334" s="543"/>
      <c r="AB334" s="543"/>
      <c r="AC334" s="543"/>
    </row>
    <row r="335" spans="1:68" ht="27" hidden="1" customHeight="1" x14ac:dyDescent="0.25">
      <c r="A335" s="54" t="s">
        <v>530</v>
      </c>
      <c r="B335" s="54" t="s">
        <v>531</v>
      </c>
      <c r="C335" s="31">
        <v>4301051489</v>
      </c>
      <c r="D335" s="551">
        <v>4607091387919</v>
      </c>
      <c r="E335" s="552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105</v>
      </c>
      <c r="L335" s="32"/>
      <c r="M335" s="33" t="s">
        <v>92</v>
      </c>
      <c r="N335" s="33"/>
      <c r="O335" s="32">
        <v>45</v>
      </c>
      <c r="P335" s="7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4"/>
      <c r="R335" s="554"/>
      <c r="S335" s="554"/>
      <c r="T335" s="555"/>
      <c r="U335" s="34"/>
      <c r="V335" s="34"/>
      <c r="W335" s="35" t="s">
        <v>68</v>
      </c>
      <c r="X335" s="547">
        <v>0</v>
      </c>
      <c r="Y335" s="548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4301051461</v>
      </c>
      <c r="D336" s="551">
        <v>4680115883604</v>
      </c>
      <c r="E336" s="552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45</v>
      </c>
      <c r="P336" s="84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68</v>
      </c>
      <c r="X336" s="547">
        <v>0</v>
      </c>
      <c r="Y336" s="54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536</v>
      </c>
      <c r="B337" s="54" t="s">
        <v>537</v>
      </c>
      <c r="C337" s="31">
        <v>4301051864</v>
      </c>
      <c r="D337" s="551">
        <v>4680115883567</v>
      </c>
      <c r="E337" s="552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75</v>
      </c>
      <c r="L337" s="32"/>
      <c r="M337" s="33" t="s">
        <v>92</v>
      </c>
      <c r="N337" s="33"/>
      <c r="O337" s="32">
        <v>40</v>
      </c>
      <c r="P337" s="64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4"/>
      <c r="R337" s="554"/>
      <c r="S337" s="554"/>
      <c r="T337" s="555"/>
      <c r="U337" s="34"/>
      <c r="V337" s="34"/>
      <c r="W337" s="35" t="s">
        <v>68</v>
      </c>
      <c r="X337" s="547">
        <v>0</v>
      </c>
      <c r="Y337" s="54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59"/>
      <c r="B338" s="560"/>
      <c r="C338" s="560"/>
      <c r="D338" s="560"/>
      <c r="E338" s="560"/>
      <c r="F338" s="560"/>
      <c r="G338" s="560"/>
      <c r="H338" s="560"/>
      <c r="I338" s="560"/>
      <c r="J338" s="560"/>
      <c r="K338" s="560"/>
      <c r="L338" s="560"/>
      <c r="M338" s="560"/>
      <c r="N338" s="560"/>
      <c r="O338" s="561"/>
      <c r="P338" s="556" t="s">
        <v>70</v>
      </c>
      <c r="Q338" s="557"/>
      <c r="R338" s="557"/>
      <c r="S338" s="557"/>
      <c r="T338" s="557"/>
      <c r="U338" s="557"/>
      <c r="V338" s="558"/>
      <c r="W338" s="37" t="s">
        <v>71</v>
      </c>
      <c r="X338" s="549">
        <f>IFERROR(X335/H335,"0")+IFERROR(X336/H336,"0")+IFERROR(X337/H337,"0")</f>
        <v>0</v>
      </c>
      <c r="Y338" s="549">
        <f>IFERROR(Y335/H335,"0")+IFERROR(Y336/H336,"0")+IFERROR(Y337/H337,"0")</f>
        <v>0</v>
      </c>
      <c r="Z338" s="549">
        <f>IFERROR(IF(Z335="",0,Z335),"0")+IFERROR(IF(Z336="",0,Z336),"0")+IFERROR(IF(Z337="",0,Z337),"0")</f>
        <v>0</v>
      </c>
      <c r="AA338" s="550"/>
      <c r="AB338" s="550"/>
      <c r="AC338" s="550"/>
    </row>
    <row r="339" spans="1:68" hidden="1" x14ac:dyDescent="0.2">
      <c r="A339" s="560"/>
      <c r="B339" s="560"/>
      <c r="C339" s="560"/>
      <c r="D339" s="560"/>
      <c r="E339" s="560"/>
      <c r="F339" s="560"/>
      <c r="G339" s="560"/>
      <c r="H339" s="560"/>
      <c r="I339" s="560"/>
      <c r="J339" s="560"/>
      <c r="K339" s="560"/>
      <c r="L339" s="560"/>
      <c r="M339" s="560"/>
      <c r="N339" s="560"/>
      <c r="O339" s="561"/>
      <c r="P339" s="556" t="s">
        <v>70</v>
      </c>
      <c r="Q339" s="557"/>
      <c r="R339" s="557"/>
      <c r="S339" s="557"/>
      <c r="T339" s="557"/>
      <c r="U339" s="557"/>
      <c r="V339" s="558"/>
      <c r="W339" s="37" t="s">
        <v>68</v>
      </c>
      <c r="X339" s="549">
        <f>IFERROR(SUM(X335:X337),"0")</f>
        <v>0</v>
      </c>
      <c r="Y339" s="549">
        <f>IFERROR(SUM(Y335:Y337),"0")</f>
        <v>0</v>
      </c>
      <c r="Z339" s="37"/>
      <c r="AA339" s="550"/>
      <c r="AB339" s="550"/>
      <c r="AC339" s="550"/>
    </row>
    <row r="340" spans="1:68" ht="27.75" hidden="1" customHeight="1" x14ac:dyDescent="0.2">
      <c r="A340" s="699" t="s">
        <v>539</v>
      </c>
      <c r="B340" s="700"/>
      <c r="C340" s="700"/>
      <c r="D340" s="700"/>
      <c r="E340" s="700"/>
      <c r="F340" s="700"/>
      <c r="G340" s="700"/>
      <c r="H340" s="700"/>
      <c r="I340" s="700"/>
      <c r="J340" s="700"/>
      <c r="K340" s="700"/>
      <c r="L340" s="700"/>
      <c r="M340" s="700"/>
      <c r="N340" s="700"/>
      <c r="O340" s="700"/>
      <c r="P340" s="700"/>
      <c r="Q340" s="700"/>
      <c r="R340" s="700"/>
      <c r="S340" s="700"/>
      <c r="T340" s="700"/>
      <c r="U340" s="700"/>
      <c r="V340" s="700"/>
      <c r="W340" s="700"/>
      <c r="X340" s="700"/>
      <c r="Y340" s="700"/>
      <c r="Z340" s="700"/>
      <c r="AA340" s="48"/>
      <c r="AB340" s="48"/>
      <c r="AC340" s="48"/>
    </row>
    <row r="341" spans="1:68" ht="16.5" hidden="1" customHeight="1" x14ac:dyDescent="0.25">
      <c r="A341" s="579" t="s">
        <v>540</v>
      </c>
      <c r="B341" s="560"/>
      <c r="C341" s="560"/>
      <c r="D341" s="560"/>
      <c r="E341" s="560"/>
      <c r="F341" s="560"/>
      <c r="G341" s="560"/>
      <c r="H341" s="560"/>
      <c r="I341" s="560"/>
      <c r="J341" s="560"/>
      <c r="K341" s="560"/>
      <c r="L341" s="560"/>
      <c r="M341" s="560"/>
      <c r="N341" s="560"/>
      <c r="O341" s="560"/>
      <c r="P341" s="560"/>
      <c r="Q341" s="560"/>
      <c r="R341" s="560"/>
      <c r="S341" s="560"/>
      <c r="T341" s="560"/>
      <c r="U341" s="560"/>
      <c r="V341" s="560"/>
      <c r="W341" s="560"/>
      <c r="X341" s="560"/>
      <c r="Y341" s="560"/>
      <c r="Z341" s="560"/>
      <c r="AA341" s="542"/>
      <c r="AB341" s="542"/>
      <c r="AC341" s="542"/>
    </row>
    <row r="342" spans="1:68" ht="14.25" hidden="1" customHeight="1" x14ac:dyDescent="0.25">
      <c r="A342" s="564" t="s">
        <v>102</v>
      </c>
      <c r="B342" s="560"/>
      <c r="C342" s="560"/>
      <c r="D342" s="560"/>
      <c r="E342" s="560"/>
      <c r="F342" s="560"/>
      <c r="G342" s="560"/>
      <c r="H342" s="560"/>
      <c r="I342" s="560"/>
      <c r="J342" s="560"/>
      <c r="K342" s="560"/>
      <c r="L342" s="560"/>
      <c r="M342" s="560"/>
      <c r="N342" s="560"/>
      <c r="O342" s="560"/>
      <c r="P342" s="560"/>
      <c r="Q342" s="560"/>
      <c r="R342" s="560"/>
      <c r="S342" s="560"/>
      <c r="T342" s="560"/>
      <c r="U342" s="560"/>
      <c r="V342" s="560"/>
      <c r="W342" s="560"/>
      <c r="X342" s="560"/>
      <c r="Y342" s="560"/>
      <c r="Z342" s="560"/>
      <c r="AA342" s="543"/>
      <c r="AB342" s="543"/>
      <c r="AC342" s="543"/>
    </row>
    <row r="343" spans="1:68" ht="37.5" customHeight="1" x14ac:dyDescent="0.25">
      <c r="A343" s="54" t="s">
        <v>541</v>
      </c>
      <c r="B343" s="54" t="s">
        <v>542</v>
      </c>
      <c r="C343" s="31">
        <v>4301011869</v>
      </c>
      <c r="D343" s="551">
        <v>4680115884847</v>
      </c>
      <c r="E343" s="552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4"/>
      <c r="R343" s="554"/>
      <c r="S343" s="554"/>
      <c r="T343" s="555"/>
      <c r="U343" s="34"/>
      <c r="V343" s="34"/>
      <c r="W343" s="35" t="s">
        <v>68</v>
      </c>
      <c r="X343" s="547">
        <v>816</v>
      </c>
      <c r="Y343" s="548">
        <f t="shared" ref="Y343:Y349" si="38">IFERROR(IF(X343="",0,CEILING((X343/$H343),1)*$H343),"")</f>
        <v>825</v>
      </c>
      <c r="Z343" s="36">
        <f>IFERROR(IF(Y343=0,"",ROUNDUP(Y343/H343,0)*0.02175),"")</f>
        <v>1.1962499999999998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ref="BM343:BM349" si="39">IFERROR(X343*I343/H343,"0")</f>
        <v>842.11199999999997</v>
      </c>
      <c r="BN343" s="64">
        <f t="shared" ref="BN343:BN349" si="40">IFERROR(Y343*I343/H343,"0")</f>
        <v>851.4</v>
      </c>
      <c r="BO343" s="64">
        <f t="shared" ref="BO343:BO349" si="41">IFERROR(1/J343*(X343/H343),"0")</f>
        <v>1.1333333333333333</v>
      </c>
      <c r="BP343" s="64">
        <f t="shared" ref="BP343:BP349" si="42">IFERROR(1/J343*(Y343/H343),"0")</f>
        <v>1.1458333333333333</v>
      </c>
    </row>
    <row r="344" spans="1:68" ht="27" customHeight="1" x14ac:dyDescent="0.25">
      <c r="A344" s="54" t="s">
        <v>544</v>
      </c>
      <c r="B344" s="54" t="s">
        <v>545</v>
      </c>
      <c r="C344" s="31">
        <v>4301011870</v>
      </c>
      <c r="D344" s="551">
        <v>4680115884854</v>
      </c>
      <c r="E344" s="552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2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4"/>
      <c r="R344" s="554"/>
      <c r="S344" s="554"/>
      <c r="T344" s="555"/>
      <c r="U344" s="34"/>
      <c r="V344" s="34"/>
      <c r="W344" s="35" t="s">
        <v>68</v>
      </c>
      <c r="X344" s="547">
        <v>298</v>
      </c>
      <c r="Y344" s="548">
        <f t="shared" si="38"/>
        <v>300</v>
      </c>
      <c r="Z344" s="36">
        <f>IFERROR(IF(Y344=0,"",ROUNDUP(Y344/H344,0)*0.02175),"")</f>
        <v>0.43499999999999994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307.536</v>
      </c>
      <c r="BN344" s="64">
        <f t="shared" si="40"/>
        <v>309.60000000000002</v>
      </c>
      <c r="BO344" s="64">
        <f t="shared" si="41"/>
        <v>0.41388888888888886</v>
      </c>
      <c r="BP344" s="64">
        <f t="shared" si="42"/>
        <v>0.41666666666666663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51">
        <v>4607091383997</v>
      </c>
      <c r="E345" s="552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105</v>
      </c>
      <c r="L345" s="32"/>
      <c r="M345" s="33" t="s">
        <v>92</v>
      </c>
      <c r="N345" s="33"/>
      <c r="O345" s="32">
        <v>60</v>
      </c>
      <c r="P345" s="78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4"/>
      <c r="R345" s="554"/>
      <c r="S345" s="554"/>
      <c r="T345" s="555"/>
      <c r="U345" s="34"/>
      <c r="V345" s="34"/>
      <c r="W345" s="35" t="s">
        <v>68</v>
      </c>
      <c r="X345" s="547">
        <v>332</v>
      </c>
      <c r="Y345" s="548">
        <f t="shared" si="38"/>
        <v>345</v>
      </c>
      <c r="Z345" s="36">
        <f>IFERROR(IF(Y345=0,"",ROUNDUP(Y345/H345,0)*0.02175),"")</f>
        <v>0.50024999999999997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342.62400000000002</v>
      </c>
      <c r="BN345" s="64">
        <f t="shared" si="40"/>
        <v>356.04</v>
      </c>
      <c r="BO345" s="64">
        <f t="shared" si="41"/>
        <v>0.46111111111111108</v>
      </c>
      <c r="BP345" s="64">
        <f t="shared" si="42"/>
        <v>0.47916666666666663</v>
      </c>
    </row>
    <row r="346" spans="1:68" ht="37.5" customHeight="1" x14ac:dyDescent="0.25">
      <c r="A346" s="54" t="s">
        <v>550</v>
      </c>
      <c r="B346" s="54" t="s">
        <v>551</v>
      </c>
      <c r="C346" s="31">
        <v>4301011867</v>
      </c>
      <c r="D346" s="551">
        <v>4680115884830</v>
      </c>
      <c r="E346" s="552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56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4"/>
      <c r="R346" s="554"/>
      <c r="S346" s="554"/>
      <c r="T346" s="555"/>
      <c r="U346" s="34"/>
      <c r="V346" s="34"/>
      <c r="W346" s="35" t="s">
        <v>68</v>
      </c>
      <c r="X346" s="547">
        <v>53</v>
      </c>
      <c r="Y346" s="548">
        <f t="shared" si="38"/>
        <v>60</v>
      </c>
      <c r="Z346" s="36">
        <f>IFERROR(IF(Y346=0,"",ROUNDUP(Y346/H346,0)*0.02175),"")</f>
        <v>8.6999999999999994E-2</v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54.696000000000005</v>
      </c>
      <c r="BN346" s="64">
        <f t="shared" si="40"/>
        <v>61.92</v>
      </c>
      <c r="BO346" s="64">
        <f t="shared" si="41"/>
        <v>7.3611111111111099E-2</v>
      </c>
      <c r="BP346" s="64">
        <f t="shared" si="42"/>
        <v>8.3333333333333329E-2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4301011433</v>
      </c>
      <c r="D347" s="551">
        <v>4680115882638</v>
      </c>
      <c r="E347" s="552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8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4"/>
      <c r="R347" s="554"/>
      <c r="S347" s="554"/>
      <c r="T347" s="555"/>
      <c r="U347" s="34"/>
      <c r="V347" s="34"/>
      <c r="W347" s="35" t="s">
        <v>68</v>
      </c>
      <c r="X347" s="547">
        <v>0</v>
      </c>
      <c r="Y347" s="548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27" hidden="1" customHeight="1" x14ac:dyDescent="0.25">
      <c r="A348" s="54" t="s">
        <v>556</v>
      </c>
      <c r="B348" s="54" t="s">
        <v>557</v>
      </c>
      <c r="C348" s="31">
        <v>4301011952</v>
      </c>
      <c r="D348" s="551">
        <v>4680115884922</v>
      </c>
      <c r="E348" s="552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4"/>
      <c r="R348" s="554"/>
      <c r="S348" s="554"/>
      <c r="T348" s="555"/>
      <c r="U348" s="34"/>
      <c r="V348" s="34"/>
      <c r="W348" s="35" t="s">
        <v>68</v>
      </c>
      <c r="X348" s="547">
        <v>0</v>
      </c>
      <c r="Y348" s="548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ht="37.5" hidden="1" customHeight="1" x14ac:dyDescent="0.25">
      <c r="A349" s="54" t="s">
        <v>558</v>
      </c>
      <c r="B349" s="54" t="s">
        <v>559</v>
      </c>
      <c r="C349" s="31">
        <v>4301011868</v>
      </c>
      <c r="D349" s="551">
        <v>4680115884861</v>
      </c>
      <c r="E349" s="552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2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4"/>
      <c r="R349" s="554"/>
      <c r="S349" s="554"/>
      <c r="T349" s="555"/>
      <c r="U349" s="34"/>
      <c r="V349" s="34"/>
      <c r="W349" s="35" t="s">
        <v>68</v>
      </c>
      <c r="X349" s="547">
        <v>0</v>
      </c>
      <c r="Y349" s="548">
        <f t="shared" si="38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39"/>
        <v>0</v>
      </c>
      <c r="BN349" s="64">
        <f t="shared" si="40"/>
        <v>0</v>
      </c>
      <c r="BO349" s="64">
        <f t="shared" si="41"/>
        <v>0</v>
      </c>
      <c r="BP349" s="64">
        <f t="shared" si="42"/>
        <v>0</v>
      </c>
    </row>
    <row r="350" spans="1:68" x14ac:dyDescent="0.2">
      <c r="A350" s="559"/>
      <c r="B350" s="560"/>
      <c r="C350" s="560"/>
      <c r="D350" s="560"/>
      <c r="E350" s="560"/>
      <c r="F350" s="560"/>
      <c r="G350" s="560"/>
      <c r="H350" s="560"/>
      <c r="I350" s="560"/>
      <c r="J350" s="560"/>
      <c r="K350" s="560"/>
      <c r="L350" s="560"/>
      <c r="M350" s="560"/>
      <c r="N350" s="560"/>
      <c r="O350" s="561"/>
      <c r="P350" s="556" t="s">
        <v>70</v>
      </c>
      <c r="Q350" s="557"/>
      <c r="R350" s="557"/>
      <c r="S350" s="557"/>
      <c r="T350" s="557"/>
      <c r="U350" s="557"/>
      <c r="V350" s="558"/>
      <c r="W350" s="37" t="s">
        <v>71</v>
      </c>
      <c r="X350" s="549">
        <f>IFERROR(X343/H343,"0")+IFERROR(X344/H344,"0")+IFERROR(X345/H345,"0")+IFERROR(X346/H346,"0")+IFERROR(X347/H347,"0")+IFERROR(X348/H348,"0")+IFERROR(X349/H349,"0")</f>
        <v>99.933333333333337</v>
      </c>
      <c r="Y350" s="549">
        <f>IFERROR(Y343/H343,"0")+IFERROR(Y344/H344,"0")+IFERROR(Y345/H345,"0")+IFERROR(Y346/H346,"0")+IFERROR(Y347/H347,"0")+IFERROR(Y348/H348,"0")+IFERROR(Y349/H349,"0")</f>
        <v>102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2.2184999999999997</v>
      </c>
      <c r="AA350" s="550"/>
      <c r="AB350" s="550"/>
      <c r="AC350" s="550"/>
    </row>
    <row r="351" spans="1:68" x14ac:dyDescent="0.2">
      <c r="A351" s="560"/>
      <c r="B351" s="560"/>
      <c r="C351" s="560"/>
      <c r="D351" s="560"/>
      <c r="E351" s="560"/>
      <c r="F351" s="560"/>
      <c r="G351" s="560"/>
      <c r="H351" s="560"/>
      <c r="I351" s="560"/>
      <c r="J351" s="560"/>
      <c r="K351" s="560"/>
      <c r="L351" s="560"/>
      <c r="M351" s="560"/>
      <c r="N351" s="560"/>
      <c r="O351" s="561"/>
      <c r="P351" s="556" t="s">
        <v>70</v>
      </c>
      <c r="Q351" s="557"/>
      <c r="R351" s="557"/>
      <c r="S351" s="557"/>
      <c r="T351" s="557"/>
      <c r="U351" s="557"/>
      <c r="V351" s="558"/>
      <c r="W351" s="37" t="s">
        <v>68</v>
      </c>
      <c r="X351" s="549">
        <f>IFERROR(SUM(X343:X349),"0")</f>
        <v>1499</v>
      </c>
      <c r="Y351" s="549">
        <f>IFERROR(SUM(Y343:Y349),"0")</f>
        <v>1530</v>
      </c>
      <c r="Z351" s="37"/>
      <c r="AA351" s="550"/>
      <c r="AB351" s="550"/>
      <c r="AC351" s="550"/>
    </row>
    <row r="352" spans="1:68" ht="14.25" hidden="1" customHeight="1" x14ac:dyDescent="0.25">
      <c r="A352" s="564" t="s">
        <v>134</v>
      </c>
      <c r="B352" s="560"/>
      <c r="C352" s="560"/>
      <c r="D352" s="560"/>
      <c r="E352" s="560"/>
      <c r="F352" s="560"/>
      <c r="G352" s="560"/>
      <c r="H352" s="560"/>
      <c r="I352" s="560"/>
      <c r="J352" s="560"/>
      <c r="K352" s="560"/>
      <c r="L352" s="560"/>
      <c r="M352" s="560"/>
      <c r="N352" s="560"/>
      <c r="O352" s="560"/>
      <c r="P352" s="560"/>
      <c r="Q352" s="560"/>
      <c r="R352" s="560"/>
      <c r="S352" s="560"/>
      <c r="T352" s="560"/>
      <c r="U352" s="560"/>
      <c r="V352" s="560"/>
      <c r="W352" s="560"/>
      <c r="X352" s="560"/>
      <c r="Y352" s="560"/>
      <c r="Z352" s="560"/>
      <c r="AA352" s="543"/>
      <c r="AB352" s="543"/>
      <c r="AC352" s="543"/>
    </row>
    <row r="353" spans="1:68" ht="27" customHeight="1" x14ac:dyDescent="0.25">
      <c r="A353" s="54" t="s">
        <v>560</v>
      </c>
      <c r="B353" s="54" t="s">
        <v>561</v>
      </c>
      <c r="C353" s="31">
        <v>4301020178</v>
      </c>
      <c r="D353" s="551">
        <v>4607091383980</v>
      </c>
      <c r="E353" s="552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105</v>
      </c>
      <c r="L353" s="32"/>
      <c r="M353" s="33" t="s">
        <v>106</v>
      </c>
      <c r="N353" s="33"/>
      <c r="O353" s="32">
        <v>50</v>
      </c>
      <c r="P353" s="6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4"/>
      <c r="R353" s="554"/>
      <c r="S353" s="554"/>
      <c r="T353" s="555"/>
      <c r="U353" s="34"/>
      <c r="V353" s="34"/>
      <c r="W353" s="35" t="s">
        <v>68</v>
      </c>
      <c r="X353" s="547">
        <v>491</v>
      </c>
      <c r="Y353" s="548">
        <f>IFERROR(IF(X353="",0,CEILING((X353/$H353),1)*$H353),"")</f>
        <v>495</v>
      </c>
      <c r="Z353" s="36">
        <f>IFERROR(IF(Y353=0,"",ROUNDUP(Y353/H353,0)*0.02175),"")</f>
        <v>0.71775</v>
      </c>
      <c r="AA353" s="56"/>
      <c r="AB353" s="57"/>
      <c r="AC353" s="403" t="s">
        <v>562</v>
      </c>
      <c r="AG353" s="64"/>
      <c r="AJ353" s="68"/>
      <c r="AK353" s="68">
        <v>0</v>
      </c>
      <c r="BB353" s="404" t="s">
        <v>1</v>
      </c>
      <c r="BM353" s="64">
        <f>IFERROR(X353*I353/H353,"0")</f>
        <v>506.71200000000005</v>
      </c>
      <c r="BN353" s="64">
        <f>IFERROR(Y353*I353/H353,"0")</f>
        <v>510.84000000000003</v>
      </c>
      <c r="BO353" s="64">
        <f>IFERROR(1/J353*(X353/H353),"0")</f>
        <v>0.68194444444444446</v>
      </c>
      <c r="BP353" s="64">
        <f>IFERROR(1/J353*(Y353/H353),"0")</f>
        <v>0.6875</v>
      </c>
    </row>
    <row r="354" spans="1:68" ht="16.5" hidden="1" customHeight="1" x14ac:dyDescent="0.25">
      <c r="A354" s="54" t="s">
        <v>563</v>
      </c>
      <c r="B354" s="54" t="s">
        <v>564</v>
      </c>
      <c r="C354" s="31">
        <v>4301020179</v>
      </c>
      <c r="D354" s="551">
        <v>4607091384178</v>
      </c>
      <c r="E354" s="552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8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4"/>
      <c r="R354" s="554"/>
      <c r="S354" s="554"/>
      <c r="T354" s="555"/>
      <c r="U354" s="34"/>
      <c r="V354" s="34"/>
      <c r="W354" s="35" t="s">
        <v>68</v>
      </c>
      <c r="X354" s="547">
        <v>0</v>
      </c>
      <c r="Y354" s="54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59"/>
      <c r="B355" s="560"/>
      <c r="C355" s="560"/>
      <c r="D355" s="560"/>
      <c r="E355" s="560"/>
      <c r="F355" s="560"/>
      <c r="G355" s="560"/>
      <c r="H355" s="560"/>
      <c r="I355" s="560"/>
      <c r="J355" s="560"/>
      <c r="K355" s="560"/>
      <c r="L355" s="560"/>
      <c r="M355" s="560"/>
      <c r="N355" s="560"/>
      <c r="O355" s="561"/>
      <c r="P355" s="556" t="s">
        <v>70</v>
      </c>
      <c r="Q355" s="557"/>
      <c r="R355" s="557"/>
      <c r="S355" s="557"/>
      <c r="T355" s="557"/>
      <c r="U355" s="557"/>
      <c r="V355" s="558"/>
      <c r="W355" s="37" t="s">
        <v>71</v>
      </c>
      <c r="X355" s="549">
        <f>IFERROR(X353/H353,"0")+IFERROR(X354/H354,"0")</f>
        <v>32.733333333333334</v>
      </c>
      <c r="Y355" s="549">
        <f>IFERROR(Y353/H353,"0")+IFERROR(Y354/H354,"0")</f>
        <v>33</v>
      </c>
      <c r="Z355" s="549">
        <f>IFERROR(IF(Z353="",0,Z353),"0")+IFERROR(IF(Z354="",0,Z354),"0")</f>
        <v>0.71775</v>
      </c>
      <c r="AA355" s="550"/>
      <c r="AB355" s="550"/>
      <c r="AC355" s="550"/>
    </row>
    <row r="356" spans="1:68" x14ac:dyDescent="0.2">
      <c r="A356" s="560"/>
      <c r="B356" s="560"/>
      <c r="C356" s="560"/>
      <c r="D356" s="560"/>
      <c r="E356" s="560"/>
      <c r="F356" s="560"/>
      <c r="G356" s="560"/>
      <c r="H356" s="560"/>
      <c r="I356" s="560"/>
      <c r="J356" s="560"/>
      <c r="K356" s="560"/>
      <c r="L356" s="560"/>
      <c r="M356" s="560"/>
      <c r="N356" s="560"/>
      <c r="O356" s="561"/>
      <c r="P356" s="556" t="s">
        <v>70</v>
      </c>
      <c r="Q356" s="557"/>
      <c r="R356" s="557"/>
      <c r="S356" s="557"/>
      <c r="T356" s="557"/>
      <c r="U356" s="557"/>
      <c r="V356" s="558"/>
      <c r="W356" s="37" t="s">
        <v>68</v>
      </c>
      <c r="X356" s="549">
        <f>IFERROR(SUM(X353:X354),"0")</f>
        <v>491</v>
      </c>
      <c r="Y356" s="549">
        <f>IFERROR(SUM(Y353:Y354),"0")</f>
        <v>495</v>
      </c>
      <c r="Z356" s="37"/>
      <c r="AA356" s="550"/>
      <c r="AB356" s="550"/>
      <c r="AC356" s="550"/>
    </row>
    <row r="357" spans="1:68" ht="14.25" hidden="1" customHeight="1" x14ac:dyDescent="0.25">
      <c r="A357" s="564" t="s">
        <v>72</v>
      </c>
      <c r="B357" s="560"/>
      <c r="C357" s="560"/>
      <c r="D357" s="560"/>
      <c r="E357" s="560"/>
      <c r="F357" s="560"/>
      <c r="G357" s="560"/>
      <c r="H357" s="560"/>
      <c r="I357" s="560"/>
      <c r="J357" s="560"/>
      <c r="K357" s="560"/>
      <c r="L357" s="560"/>
      <c r="M357" s="560"/>
      <c r="N357" s="560"/>
      <c r="O357" s="560"/>
      <c r="P357" s="560"/>
      <c r="Q357" s="560"/>
      <c r="R357" s="560"/>
      <c r="S357" s="560"/>
      <c r="T357" s="560"/>
      <c r="U357" s="560"/>
      <c r="V357" s="560"/>
      <c r="W357" s="560"/>
      <c r="X357" s="560"/>
      <c r="Y357" s="560"/>
      <c r="Z357" s="560"/>
      <c r="AA357" s="543"/>
      <c r="AB357" s="543"/>
      <c r="AC357" s="543"/>
    </row>
    <row r="358" spans="1:68" ht="27" hidden="1" customHeight="1" x14ac:dyDescent="0.25">
      <c r="A358" s="54" t="s">
        <v>565</v>
      </c>
      <c r="B358" s="54" t="s">
        <v>566</v>
      </c>
      <c r="C358" s="31">
        <v>4301051903</v>
      </c>
      <c r="D358" s="551">
        <v>4607091383928</v>
      </c>
      <c r="E358" s="552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68</v>
      </c>
      <c r="X358" s="547">
        <v>0</v>
      </c>
      <c r="Y358" s="54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568</v>
      </c>
      <c r="B359" s="54" t="s">
        <v>569</v>
      </c>
      <c r="C359" s="31">
        <v>4301051897</v>
      </c>
      <c r="D359" s="551">
        <v>4607091384260</v>
      </c>
      <c r="E359" s="552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105</v>
      </c>
      <c r="L359" s="32"/>
      <c r="M359" s="33" t="s">
        <v>76</v>
      </c>
      <c r="N359" s="33"/>
      <c r="O359" s="32">
        <v>40</v>
      </c>
      <c r="P359" s="8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4"/>
      <c r="R359" s="554"/>
      <c r="S359" s="554"/>
      <c r="T359" s="555"/>
      <c r="U359" s="34"/>
      <c r="V359" s="34"/>
      <c r="W359" s="35" t="s">
        <v>68</v>
      </c>
      <c r="X359" s="547">
        <v>21</v>
      </c>
      <c r="Y359" s="548">
        <f>IFERROR(IF(X359="",0,CEILING((X359/$H359),1)*$H359),"")</f>
        <v>27</v>
      </c>
      <c r="Z359" s="36">
        <f>IFERROR(IF(Y359=0,"",ROUNDUP(Y359/H359,0)*0.01898),"")</f>
        <v>5.6940000000000004E-2</v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22.210999999999999</v>
      </c>
      <c r="BN359" s="64">
        <f>IFERROR(Y359*I359/H359,"0")</f>
        <v>28.556999999999999</v>
      </c>
      <c r="BO359" s="64">
        <f>IFERROR(1/J359*(X359/H359),"0")</f>
        <v>3.6458333333333336E-2</v>
      </c>
      <c r="BP359" s="64">
        <f>IFERROR(1/J359*(Y359/H359),"0")</f>
        <v>4.6875E-2</v>
      </c>
    </row>
    <row r="360" spans="1:68" x14ac:dyDescent="0.2">
      <c r="A360" s="559"/>
      <c r="B360" s="560"/>
      <c r="C360" s="560"/>
      <c r="D360" s="560"/>
      <c r="E360" s="560"/>
      <c r="F360" s="560"/>
      <c r="G360" s="560"/>
      <c r="H360" s="560"/>
      <c r="I360" s="560"/>
      <c r="J360" s="560"/>
      <c r="K360" s="560"/>
      <c r="L360" s="560"/>
      <c r="M360" s="560"/>
      <c r="N360" s="560"/>
      <c r="O360" s="561"/>
      <c r="P360" s="556" t="s">
        <v>70</v>
      </c>
      <c r="Q360" s="557"/>
      <c r="R360" s="557"/>
      <c r="S360" s="557"/>
      <c r="T360" s="557"/>
      <c r="U360" s="557"/>
      <c r="V360" s="558"/>
      <c r="W360" s="37" t="s">
        <v>71</v>
      </c>
      <c r="X360" s="549">
        <f>IFERROR(X358/H358,"0")+IFERROR(X359/H359,"0")</f>
        <v>2.3333333333333335</v>
      </c>
      <c r="Y360" s="549">
        <f>IFERROR(Y358/H358,"0")+IFERROR(Y359/H359,"0")</f>
        <v>3</v>
      </c>
      <c r="Z360" s="549">
        <f>IFERROR(IF(Z358="",0,Z358),"0")+IFERROR(IF(Z359="",0,Z359),"0")</f>
        <v>5.6940000000000004E-2</v>
      </c>
      <c r="AA360" s="550"/>
      <c r="AB360" s="550"/>
      <c r="AC360" s="550"/>
    </row>
    <row r="361" spans="1:68" x14ac:dyDescent="0.2">
      <c r="A361" s="560"/>
      <c r="B361" s="560"/>
      <c r="C361" s="560"/>
      <c r="D361" s="560"/>
      <c r="E361" s="560"/>
      <c r="F361" s="560"/>
      <c r="G361" s="560"/>
      <c r="H361" s="560"/>
      <c r="I361" s="560"/>
      <c r="J361" s="560"/>
      <c r="K361" s="560"/>
      <c r="L361" s="560"/>
      <c r="M361" s="560"/>
      <c r="N361" s="560"/>
      <c r="O361" s="561"/>
      <c r="P361" s="556" t="s">
        <v>70</v>
      </c>
      <c r="Q361" s="557"/>
      <c r="R361" s="557"/>
      <c r="S361" s="557"/>
      <c r="T361" s="557"/>
      <c r="U361" s="557"/>
      <c r="V361" s="558"/>
      <c r="W361" s="37" t="s">
        <v>68</v>
      </c>
      <c r="X361" s="549">
        <f>IFERROR(SUM(X358:X359),"0")</f>
        <v>21</v>
      </c>
      <c r="Y361" s="549">
        <f>IFERROR(SUM(Y358:Y359),"0")</f>
        <v>27</v>
      </c>
      <c r="Z361" s="37"/>
      <c r="AA361" s="550"/>
      <c r="AB361" s="550"/>
      <c r="AC361" s="550"/>
    </row>
    <row r="362" spans="1:68" ht="14.25" hidden="1" customHeight="1" x14ac:dyDescent="0.25">
      <c r="A362" s="564" t="s">
        <v>164</v>
      </c>
      <c r="B362" s="560"/>
      <c r="C362" s="560"/>
      <c r="D362" s="560"/>
      <c r="E362" s="560"/>
      <c r="F362" s="560"/>
      <c r="G362" s="560"/>
      <c r="H362" s="560"/>
      <c r="I362" s="560"/>
      <c r="J362" s="560"/>
      <c r="K362" s="560"/>
      <c r="L362" s="560"/>
      <c r="M362" s="560"/>
      <c r="N362" s="560"/>
      <c r="O362" s="560"/>
      <c r="P362" s="560"/>
      <c r="Q362" s="560"/>
      <c r="R362" s="560"/>
      <c r="S362" s="560"/>
      <c r="T362" s="560"/>
      <c r="U362" s="560"/>
      <c r="V362" s="560"/>
      <c r="W362" s="560"/>
      <c r="X362" s="560"/>
      <c r="Y362" s="560"/>
      <c r="Z362" s="560"/>
      <c r="AA362" s="543"/>
      <c r="AB362" s="543"/>
      <c r="AC362" s="543"/>
    </row>
    <row r="363" spans="1:68" ht="16.5" customHeight="1" x14ac:dyDescent="0.25">
      <c r="A363" s="54" t="s">
        <v>571</v>
      </c>
      <c r="B363" s="54" t="s">
        <v>572</v>
      </c>
      <c r="C363" s="31">
        <v>4301060524</v>
      </c>
      <c r="D363" s="551">
        <v>4607091384673</v>
      </c>
      <c r="E363" s="552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105</v>
      </c>
      <c r="L363" s="32"/>
      <c r="M363" s="33" t="s">
        <v>76</v>
      </c>
      <c r="N363" s="33"/>
      <c r="O363" s="32">
        <v>40</v>
      </c>
      <c r="P363" s="864" t="s">
        <v>573</v>
      </c>
      <c r="Q363" s="554"/>
      <c r="R363" s="554"/>
      <c r="S363" s="554"/>
      <c r="T363" s="555"/>
      <c r="U363" s="34"/>
      <c r="V363" s="34"/>
      <c r="W363" s="35" t="s">
        <v>68</v>
      </c>
      <c r="X363" s="547">
        <v>158</v>
      </c>
      <c r="Y363" s="548">
        <f>IFERROR(IF(X363="",0,CEILING((X363/$H363),1)*$H363),"")</f>
        <v>162</v>
      </c>
      <c r="Z363" s="36">
        <f>IFERROR(IF(Y363=0,"",ROUNDUP(Y363/H363,0)*0.01898),"")</f>
        <v>0.34164</v>
      </c>
      <c r="AA363" s="56"/>
      <c r="AB363" s="57"/>
      <c r="AC363" s="411" t="s">
        <v>574</v>
      </c>
      <c r="AG363" s="64"/>
      <c r="AJ363" s="68"/>
      <c r="AK363" s="68">
        <v>0</v>
      </c>
      <c r="BB363" s="412" t="s">
        <v>1</v>
      </c>
      <c r="BM363" s="64">
        <f>IFERROR(X363*I363/H363,"0")</f>
        <v>167.11133333333333</v>
      </c>
      <c r="BN363" s="64">
        <f>IFERROR(Y363*I363/H363,"0")</f>
        <v>171.34199999999998</v>
      </c>
      <c r="BO363" s="64">
        <f>IFERROR(1/J363*(X363/H363),"0")</f>
        <v>0.27430555555555558</v>
      </c>
      <c r="BP363" s="64">
        <f>IFERROR(1/J363*(Y363/H363),"0")</f>
        <v>0.28125</v>
      </c>
    </row>
    <row r="364" spans="1:68" x14ac:dyDescent="0.2">
      <c r="A364" s="559"/>
      <c r="B364" s="560"/>
      <c r="C364" s="560"/>
      <c r="D364" s="560"/>
      <c r="E364" s="560"/>
      <c r="F364" s="560"/>
      <c r="G364" s="560"/>
      <c r="H364" s="560"/>
      <c r="I364" s="560"/>
      <c r="J364" s="560"/>
      <c r="K364" s="560"/>
      <c r="L364" s="560"/>
      <c r="M364" s="560"/>
      <c r="N364" s="560"/>
      <c r="O364" s="561"/>
      <c r="P364" s="556" t="s">
        <v>70</v>
      </c>
      <c r="Q364" s="557"/>
      <c r="R364" s="557"/>
      <c r="S364" s="557"/>
      <c r="T364" s="557"/>
      <c r="U364" s="557"/>
      <c r="V364" s="558"/>
      <c r="W364" s="37" t="s">
        <v>71</v>
      </c>
      <c r="X364" s="549">
        <f>IFERROR(X363/H363,"0")</f>
        <v>17.555555555555557</v>
      </c>
      <c r="Y364" s="549">
        <f>IFERROR(Y363/H363,"0")</f>
        <v>18</v>
      </c>
      <c r="Z364" s="549">
        <f>IFERROR(IF(Z363="",0,Z363),"0")</f>
        <v>0.34164</v>
      </c>
      <c r="AA364" s="550"/>
      <c r="AB364" s="550"/>
      <c r="AC364" s="550"/>
    </row>
    <row r="365" spans="1:68" x14ac:dyDescent="0.2">
      <c r="A365" s="560"/>
      <c r="B365" s="560"/>
      <c r="C365" s="560"/>
      <c r="D365" s="560"/>
      <c r="E365" s="560"/>
      <c r="F365" s="560"/>
      <c r="G365" s="560"/>
      <c r="H365" s="560"/>
      <c r="I365" s="560"/>
      <c r="J365" s="560"/>
      <c r="K365" s="560"/>
      <c r="L365" s="560"/>
      <c r="M365" s="560"/>
      <c r="N365" s="560"/>
      <c r="O365" s="561"/>
      <c r="P365" s="556" t="s">
        <v>70</v>
      </c>
      <c r="Q365" s="557"/>
      <c r="R365" s="557"/>
      <c r="S365" s="557"/>
      <c r="T365" s="557"/>
      <c r="U365" s="557"/>
      <c r="V365" s="558"/>
      <c r="W365" s="37" t="s">
        <v>68</v>
      </c>
      <c r="X365" s="549">
        <f>IFERROR(SUM(X363:X363),"0")</f>
        <v>158</v>
      </c>
      <c r="Y365" s="549">
        <f>IFERROR(SUM(Y363:Y363),"0")</f>
        <v>162</v>
      </c>
      <c r="Z365" s="37"/>
      <c r="AA365" s="550"/>
      <c r="AB365" s="550"/>
      <c r="AC365" s="550"/>
    </row>
    <row r="366" spans="1:68" ht="16.5" hidden="1" customHeight="1" x14ac:dyDescent="0.25">
      <c r="A366" s="579" t="s">
        <v>575</v>
      </c>
      <c r="B366" s="560"/>
      <c r="C366" s="560"/>
      <c r="D366" s="560"/>
      <c r="E366" s="560"/>
      <c r="F366" s="560"/>
      <c r="G366" s="560"/>
      <c r="H366" s="560"/>
      <c r="I366" s="560"/>
      <c r="J366" s="560"/>
      <c r="K366" s="560"/>
      <c r="L366" s="560"/>
      <c r="M366" s="560"/>
      <c r="N366" s="560"/>
      <c r="O366" s="560"/>
      <c r="P366" s="560"/>
      <c r="Q366" s="560"/>
      <c r="R366" s="560"/>
      <c r="S366" s="560"/>
      <c r="T366" s="560"/>
      <c r="U366" s="560"/>
      <c r="V366" s="560"/>
      <c r="W366" s="560"/>
      <c r="X366" s="560"/>
      <c r="Y366" s="560"/>
      <c r="Z366" s="560"/>
      <c r="AA366" s="542"/>
      <c r="AB366" s="542"/>
      <c r="AC366" s="542"/>
    </row>
    <row r="367" spans="1:68" ht="14.25" hidden="1" customHeight="1" x14ac:dyDescent="0.25">
      <c r="A367" s="564" t="s">
        <v>102</v>
      </c>
      <c r="B367" s="560"/>
      <c r="C367" s="560"/>
      <c r="D367" s="560"/>
      <c r="E367" s="560"/>
      <c r="F367" s="560"/>
      <c r="G367" s="560"/>
      <c r="H367" s="560"/>
      <c r="I367" s="560"/>
      <c r="J367" s="560"/>
      <c r="K367" s="560"/>
      <c r="L367" s="560"/>
      <c r="M367" s="560"/>
      <c r="N367" s="560"/>
      <c r="O367" s="560"/>
      <c r="P367" s="560"/>
      <c r="Q367" s="560"/>
      <c r="R367" s="560"/>
      <c r="S367" s="560"/>
      <c r="T367" s="560"/>
      <c r="U367" s="560"/>
      <c r="V367" s="560"/>
      <c r="W367" s="560"/>
      <c r="X367" s="560"/>
      <c r="Y367" s="560"/>
      <c r="Z367" s="560"/>
      <c r="AA367" s="543"/>
      <c r="AB367" s="543"/>
      <c r="AC367" s="543"/>
    </row>
    <row r="368" spans="1:68" ht="37.5" hidden="1" customHeight="1" x14ac:dyDescent="0.25">
      <c r="A368" s="54" t="s">
        <v>576</v>
      </c>
      <c r="B368" s="54" t="s">
        <v>577</v>
      </c>
      <c r="C368" s="31">
        <v>4301011873</v>
      </c>
      <c r="D368" s="551">
        <v>4680115881907</v>
      </c>
      <c r="E368" s="552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4"/>
      <c r="R368" s="554"/>
      <c r="S368" s="554"/>
      <c r="T368" s="555"/>
      <c r="U368" s="34"/>
      <c r="V368" s="34"/>
      <c r="W368" s="35" t="s">
        <v>68</v>
      </c>
      <c r="X368" s="547">
        <v>0</v>
      </c>
      <c r="Y368" s="54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4301011875</v>
      </c>
      <c r="D369" s="551">
        <v>4680115884885</v>
      </c>
      <c r="E369" s="552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1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4"/>
      <c r="R369" s="554"/>
      <c r="S369" s="554"/>
      <c r="T369" s="555"/>
      <c r="U369" s="34"/>
      <c r="V369" s="34"/>
      <c r="W369" s="35" t="s">
        <v>68</v>
      </c>
      <c r="X369" s="547">
        <v>0</v>
      </c>
      <c r="Y369" s="54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582</v>
      </c>
      <c r="B370" s="54" t="s">
        <v>583</v>
      </c>
      <c r="C370" s="31">
        <v>4301011871</v>
      </c>
      <c r="D370" s="551">
        <v>4680115884908</v>
      </c>
      <c r="E370" s="552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4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4"/>
      <c r="R370" s="554"/>
      <c r="S370" s="554"/>
      <c r="T370" s="555"/>
      <c r="U370" s="34"/>
      <c r="V370" s="34"/>
      <c r="W370" s="35" t="s">
        <v>68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59"/>
      <c r="B371" s="560"/>
      <c r="C371" s="560"/>
      <c r="D371" s="560"/>
      <c r="E371" s="560"/>
      <c r="F371" s="560"/>
      <c r="G371" s="560"/>
      <c r="H371" s="560"/>
      <c r="I371" s="560"/>
      <c r="J371" s="560"/>
      <c r="K371" s="560"/>
      <c r="L371" s="560"/>
      <c r="M371" s="560"/>
      <c r="N371" s="560"/>
      <c r="O371" s="561"/>
      <c r="P371" s="556" t="s">
        <v>70</v>
      </c>
      <c r="Q371" s="557"/>
      <c r="R371" s="557"/>
      <c r="S371" s="557"/>
      <c r="T371" s="557"/>
      <c r="U371" s="557"/>
      <c r="V371" s="558"/>
      <c r="W371" s="37" t="s">
        <v>71</v>
      </c>
      <c r="X371" s="549">
        <f>IFERROR(X368/H368,"0")+IFERROR(X369/H369,"0")+IFERROR(X370/H370,"0")</f>
        <v>0</v>
      </c>
      <c r="Y371" s="549">
        <f>IFERROR(Y368/H368,"0")+IFERROR(Y369/H369,"0")+IFERROR(Y370/H370,"0")</f>
        <v>0</v>
      </c>
      <c r="Z371" s="549">
        <f>IFERROR(IF(Z368="",0,Z368),"0")+IFERROR(IF(Z369="",0,Z369),"0")+IFERROR(IF(Z370="",0,Z370),"0")</f>
        <v>0</v>
      </c>
      <c r="AA371" s="550"/>
      <c r="AB371" s="550"/>
      <c r="AC371" s="550"/>
    </row>
    <row r="372" spans="1:68" hidden="1" x14ac:dyDescent="0.2">
      <c r="A372" s="560"/>
      <c r="B372" s="560"/>
      <c r="C372" s="560"/>
      <c r="D372" s="560"/>
      <c r="E372" s="560"/>
      <c r="F372" s="560"/>
      <c r="G372" s="560"/>
      <c r="H372" s="560"/>
      <c r="I372" s="560"/>
      <c r="J372" s="560"/>
      <c r="K372" s="560"/>
      <c r="L372" s="560"/>
      <c r="M372" s="560"/>
      <c r="N372" s="560"/>
      <c r="O372" s="561"/>
      <c r="P372" s="556" t="s">
        <v>70</v>
      </c>
      <c r="Q372" s="557"/>
      <c r="R372" s="557"/>
      <c r="S372" s="557"/>
      <c r="T372" s="557"/>
      <c r="U372" s="557"/>
      <c r="V372" s="558"/>
      <c r="W372" s="37" t="s">
        <v>68</v>
      </c>
      <c r="X372" s="549">
        <f>IFERROR(SUM(X368:X370),"0")</f>
        <v>0</v>
      </c>
      <c r="Y372" s="549">
        <f>IFERROR(SUM(Y368:Y370),"0")</f>
        <v>0</v>
      </c>
      <c r="Z372" s="37"/>
      <c r="AA372" s="550"/>
      <c r="AB372" s="550"/>
      <c r="AC372" s="550"/>
    </row>
    <row r="373" spans="1:68" ht="14.25" hidden="1" customHeight="1" x14ac:dyDescent="0.25">
      <c r="A373" s="564" t="s">
        <v>63</v>
      </c>
      <c r="B373" s="560"/>
      <c r="C373" s="560"/>
      <c r="D373" s="560"/>
      <c r="E373" s="560"/>
      <c r="F373" s="560"/>
      <c r="G373" s="560"/>
      <c r="H373" s="560"/>
      <c r="I373" s="560"/>
      <c r="J373" s="560"/>
      <c r="K373" s="560"/>
      <c r="L373" s="560"/>
      <c r="M373" s="560"/>
      <c r="N373" s="560"/>
      <c r="O373" s="560"/>
      <c r="P373" s="560"/>
      <c r="Q373" s="560"/>
      <c r="R373" s="560"/>
      <c r="S373" s="560"/>
      <c r="T373" s="560"/>
      <c r="U373" s="560"/>
      <c r="V373" s="560"/>
      <c r="W373" s="560"/>
      <c r="X373" s="560"/>
      <c r="Y373" s="560"/>
      <c r="Z373" s="560"/>
      <c r="AA373" s="543"/>
      <c r="AB373" s="543"/>
      <c r="AC373" s="543"/>
    </row>
    <row r="374" spans="1:68" ht="27" hidden="1" customHeight="1" x14ac:dyDescent="0.25">
      <c r="A374" s="54" t="s">
        <v>584</v>
      </c>
      <c r="B374" s="54" t="s">
        <v>585</v>
      </c>
      <c r="C374" s="31">
        <v>4301031303</v>
      </c>
      <c r="D374" s="551">
        <v>4607091384802</v>
      </c>
      <c r="E374" s="552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1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4"/>
      <c r="R374" s="554"/>
      <c r="S374" s="554"/>
      <c r="T374" s="555"/>
      <c r="U374" s="34"/>
      <c r="V374" s="34"/>
      <c r="W374" s="35" t="s">
        <v>68</v>
      </c>
      <c r="X374" s="547">
        <v>0</v>
      </c>
      <c r="Y374" s="54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586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59"/>
      <c r="B375" s="560"/>
      <c r="C375" s="560"/>
      <c r="D375" s="560"/>
      <c r="E375" s="560"/>
      <c r="F375" s="560"/>
      <c r="G375" s="560"/>
      <c r="H375" s="560"/>
      <c r="I375" s="560"/>
      <c r="J375" s="560"/>
      <c r="K375" s="560"/>
      <c r="L375" s="560"/>
      <c r="M375" s="560"/>
      <c r="N375" s="560"/>
      <c r="O375" s="561"/>
      <c r="P375" s="556" t="s">
        <v>70</v>
      </c>
      <c r="Q375" s="557"/>
      <c r="R375" s="557"/>
      <c r="S375" s="557"/>
      <c r="T375" s="557"/>
      <c r="U375" s="557"/>
      <c r="V375" s="558"/>
      <c r="W375" s="37" t="s">
        <v>71</v>
      </c>
      <c r="X375" s="549">
        <f>IFERROR(X374/H374,"0")</f>
        <v>0</v>
      </c>
      <c r="Y375" s="549">
        <f>IFERROR(Y374/H374,"0")</f>
        <v>0</v>
      </c>
      <c r="Z375" s="549">
        <f>IFERROR(IF(Z374="",0,Z374),"0")</f>
        <v>0</v>
      </c>
      <c r="AA375" s="550"/>
      <c r="AB375" s="550"/>
      <c r="AC375" s="550"/>
    </row>
    <row r="376" spans="1:68" hidden="1" x14ac:dyDescent="0.2">
      <c r="A376" s="560"/>
      <c r="B376" s="560"/>
      <c r="C376" s="560"/>
      <c r="D376" s="560"/>
      <c r="E376" s="560"/>
      <c r="F376" s="560"/>
      <c r="G376" s="560"/>
      <c r="H376" s="560"/>
      <c r="I376" s="560"/>
      <c r="J376" s="560"/>
      <c r="K376" s="560"/>
      <c r="L376" s="560"/>
      <c r="M376" s="560"/>
      <c r="N376" s="560"/>
      <c r="O376" s="561"/>
      <c r="P376" s="556" t="s">
        <v>70</v>
      </c>
      <c r="Q376" s="557"/>
      <c r="R376" s="557"/>
      <c r="S376" s="557"/>
      <c r="T376" s="557"/>
      <c r="U376" s="557"/>
      <c r="V376" s="558"/>
      <c r="W376" s="37" t="s">
        <v>68</v>
      </c>
      <c r="X376" s="549">
        <f>IFERROR(SUM(X374:X374),"0")</f>
        <v>0</v>
      </c>
      <c r="Y376" s="549">
        <f>IFERROR(SUM(Y374:Y374),"0")</f>
        <v>0</v>
      </c>
      <c r="Z376" s="37"/>
      <c r="AA376" s="550"/>
      <c r="AB376" s="550"/>
      <c r="AC376" s="550"/>
    </row>
    <row r="377" spans="1:68" ht="14.25" hidden="1" customHeight="1" x14ac:dyDescent="0.25">
      <c r="A377" s="564" t="s">
        <v>72</v>
      </c>
      <c r="B377" s="560"/>
      <c r="C377" s="560"/>
      <c r="D377" s="560"/>
      <c r="E377" s="560"/>
      <c r="F377" s="560"/>
      <c r="G377" s="560"/>
      <c r="H377" s="560"/>
      <c r="I377" s="560"/>
      <c r="J377" s="560"/>
      <c r="K377" s="560"/>
      <c r="L377" s="560"/>
      <c r="M377" s="560"/>
      <c r="N377" s="560"/>
      <c r="O377" s="560"/>
      <c r="P377" s="560"/>
      <c r="Q377" s="560"/>
      <c r="R377" s="560"/>
      <c r="S377" s="560"/>
      <c r="T377" s="560"/>
      <c r="U377" s="560"/>
      <c r="V377" s="560"/>
      <c r="W377" s="560"/>
      <c r="X377" s="560"/>
      <c r="Y377" s="560"/>
      <c r="Z377" s="560"/>
      <c r="AA377" s="543"/>
      <c r="AB377" s="543"/>
      <c r="AC377" s="543"/>
    </row>
    <row r="378" spans="1:68" ht="27" customHeight="1" x14ac:dyDescent="0.25">
      <c r="A378" s="54" t="s">
        <v>587</v>
      </c>
      <c r="B378" s="54" t="s">
        <v>588</v>
      </c>
      <c r="C378" s="31">
        <v>4301051899</v>
      </c>
      <c r="D378" s="551">
        <v>4607091384246</v>
      </c>
      <c r="E378" s="552"/>
      <c r="F378" s="546">
        <v>1.5</v>
      </c>
      <c r="G378" s="32">
        <v>6</v>
      </c>
      <c r="H378" s="546">
        <v>9</v>
      </c>
      <c r="I378" s="546">
        <v>9.5190000000000001</v>
      </c>
      <c r="J378" s="32">
        <v>64</v>
      </c>
      <c r="K378" s="32" t="s">
        <v>105</v>
      </c>
      <c r="L378" s="32"/>
      <c r="M378" s="33" t="s">
        <v>76</v>
      </c>
      <c r="N378" s="33"/>
      <c r="O378" s="32">
        <v>40</v>
      </c>
      <c r="P378" s="67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4"/>
      <c r="R378" s="554"/>
      <c r="S378" s="554"/>
      <c r="T378" s="555"/>
      <c r="U378" s="34"/>
      <c r="V378" s="34"/>
      <c r="W378" s="35" t="s">
        <v>68</v>
      </c>
      <c r="X378" s="547">
        <v>381</v>
      </c>
      <c r="Y378" s="548">
        <f>IFERROR(IF(X378="",0,CEILING((X378/$H378),1)*$H378),"")</f>
        <v>387</v>
      </c>
      <c r="Z378" s="36">
        <f>IFERROR(IF(Y378=0,"",ROUNDUP(Y378/H378,0)*0.01898),"")</f>
        <v>0.81613999999999998</v>
      </c>
      <c r="AA378" s="56"/>
      <c r="AB378" s="57"/>
      <c r="AC378" s="421" t="s">
        <v>589</v>
      </c>
      <c r="AG378" s="64"/>
      <c r="AJ378" s="68"/>
      <c r="AK378" s="68">
        <v>0</v>
      </c>
      <c r="BB378" s="422" t="s">
        <v>1</v>
      </c>
      <c r="BM378" s="64">
        <f>IFERROR(X378*I378/H378,"0")</f>
        <v>402.971</v>
      </c>
      <c r="BN378" s="64">
        <f>IFERROR(Y378*I378/H378,"0")</f>
        <v>409.31700000000001</v>
      </c>
      <c r="BO378" s="64">
        <f>IFERROR(1/J378*(X378/H378),"0")</f>
        <v>0.66145833333333337</v>
      </c>
      <c r="BP378" s="64">
        <f>IFERROR(1/J378*(Y378/H378),"0")</f>
        <v>0.671875</v>
      </c>
    </row>
    <row r="379" spans="1:68" ht="27" hidden="1" customHeight="1" x14ac:dyDescent="0.25">
      <c r="A379" s="54" t="s">
        <v>590</v>
      </c>
      <c r="B379" s="54" t="s">
        <v>591</v>
      </c>
      <c r="C379" s="31">
        <v>4301051660</v>
      </c>
      <c r="D379" s="551">
        <v>4607091384253</v>
      </c>
      <c r="E379" s="552"/>
      <c r="F379" s="546">
        <v>0.4</v>
      </c>
      <c r="G379" s="32">
        <v>6</v>
      </c>
      <c r="H379" s="546">
        <v>2.4</v>
      </c>
      <c r="I379" s="546">
        <v>2.6640000000000001</v>
      </c>
      <c r="J379" s="32">
        <v>182</v>
      </c>
      <c r="K379" s="32" t="s">
        <v>75</v>
      </c>
      <c r="L379" s="32"/>
      <c r="M379" s="33" t="s">
        <v>76</v>
      </c>
      <c r="N379" s="33"/>
      <c r="O379" s="32">
        <v>40</v>
      </c>
      <c r="P379" s="6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4"/>
      <c r="R379" s="554"/>
      <c r="S379" s="554"/>
      <c r="T379" s="555"/>
      <c r="U379" s="34"/>
      <c r="V379" s="34"/>
      <c r="W379" s="35" t="s">
        <v>68</v>
      </c>
      <c r="X379" s="547">
        <v>0</v>
      </c>
      <c r="Y379" s="54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9"/>
      <c r="B380" s="560"/>
      <c r="C380" s="560"/>
      <c r="D380" s="560"/>
      <c r="E380" s="560"/>
      <c r="F380" s="560"/>
      <c r="G380" s="560"/>
      <c r="H380" s="560"/>
      <c r="I380" s="560"/>
      <c r="J380" s="560"/>
      <c r="K380" s="560"/>
      <c r="L380" s="560"/>
      <c r="M380" s="560"/>
      <c r="N380" s="560"/>
      <c r="O380" s="561"/>
      <c r="P380" s="556" t="s">
        <v>70</v>
      </c>
      <c r="Q380" s="557"/>
      <c r="R380" s="557"/>
      <c r="S380" s="557"/>
      <c r="T380" s="557"/>
      <c r="U380" s="557"/>
      <c r="V380" s="558"/>
      <c r="W380" s="37" t="s">
        <v>71</v>
      </c>
      <c r="X380" s="549">
        <f>IFERROR(X378/H378,"0")+IFERROR(X379/H379,"0")</f>
        <v>42.333333333333336</v>
      </c>
      <c r="Y380" s="549">
        <f>IFERROR(Y378/H378,"0")+IFERROR(Y379/H379,"0")</f>
        <v>43</v>
      </c>
      <c r="Z380" s="549">
        <f>IFERROR(IF(Z378="",0,Z378),"0")+IFERROR(IF(Z379="",0,Z379),"0")</f>
        <v>0.81613999999999998</v>
      </c>
      <c r="AA380" s="550"/>
      <c r="AB380" s="550"/>
      <c r="AC380" s="550"/>
    </row>
    <row r="381" spans="1:68" x14ac:dyDescent="0.2">
      <c r="A381" s="560"/>
      <c r="B381" s="560"/>
      <c r="C381" s="560"/>
      <c r="D381" s="560"/>
      <c r="E381" s="560"/>
      <c r="F381" s="560"/>
      <c r="G381" s="560"/>
      <c r="H381" s="560"/>
      <c r="I381" s="560"/>
      <c r="J381" s="560"/>
      <c r="K381" s="560"/>
      <c r="L381" s="560"/>
      <c r="M381" s="560"/>
      <c r="N381" s="560"/>
      <c r="O381" s="561"/>
      <c r="P381" s="556" t="s">
        <v>70</v>
      </c>
      <c r="Q381" s="557"/>
      <c r="R381" s="557"/>
      <c r="S381" s="557"/>
      <c r="T381" s="557"/>
      <c r="U381" s="557"/>
      <c r="V381" s="558"/>
      <c r="W381" s="37" t="s">
        <v>68</v>
      </c>
      <c r="X381" s="549">
        <f>IFERROR(SUM(X378:X379),"0")</f>
        <v>381</v>
      </c>
      <c r="Y381" s="549">
        <f>IFERROR(SUM(Y378:Y379),"0")</f>
        <v>387</v>
      </c>
      <c r="Z381" s="37"/>
      <c r="AA381" s="550"/>
      <c r="AB381" s="550"/>
      <c r="AC381" s="550"/>
    </row>
    <row r="382" spans="1:68" ht="14.25" hidden="1" customHeight="1" x14ac:dyDescent="0.25">
      <c r="A382" s="564" t="s">
        <v>164</v>
      </c>
      <c r="B382" s="560"/>
      <c r="C382" s="560"/>
      <c r="D382" s="560"/>
      <c r="E382" s="560"/>
      <c r="F382" s="560"/>
      <c r="G382" s="560"/>
      <c r="H382" s="560"/>
      <c r="I382" s="560"/>
      <c r="J382" s="560"/>
      <c r="K382" s="560"/>
      <c r="L382" s="560"/>
      <c r="M382" s="560"/>
      <c r="N382" s="560"/>
      <c r="O382" s="560"/>
      <c r="P382" s="560"/>
      <c r="Q382" s="560"/>
      <c r="R382" s="560"/>
      <c r="S382" s="560"/>
      <c r="T382" s="560"/>
      <c r="U382" s="560"/>
      <c r="V382" s="560"/>
      <c r="W382" s="560"/>
      <c r="X382" s="560"/>
      <c r="Y382" s="560"/>
      <c r="Z382" s="560"/>
      <c r="AA382" s="543"/>
      <c r="AB382" s="543"/>
      <c r="AC382" s="543"/>
    </row>
    <row r="383" spans="1:68" ht="27" hidden="1" customHeight="1" x14ac:dyDescent="0.25">
      <c r="A383" s="54" t="s">
        <v>592</v>
      </c>
      <c r="B383" s="54" t="s">
        <v>593</v>
      </c>
      <c r="C383" s="31">
        <v>4301060441</v>
      </c>
      <c r="D383" s="551">
        <v>4607091389357</v>
      </c>
      <c r="E383" s="552"/>
      <c r="F383" s="546">
        <v>1.5</v>
      </c>
      <c r="G383" s="32">
        <v>6</v>
      </c>
      <c r="H383" s="546">
        <v>9</v>
      </c>
      <c r="I383" s="546">
        <v>9.4350000000000005</v>
      </c>
      <c r="J383" s="32">
        <v>64</v>
      </c>
      <c r="K383" s="32" t="s">
        <v>105</v>
      </c>
      <c r="L383" s="32"/>
      <c r="M383" s="33" t="s">
        <v>76</v>
      </c>
      <c r="N383" s="33"/>
      <c r="O383" s="32">
        <v>40</v>
      </c>
      <c r="P383" s="86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4"/>
      <c r="R383" s="554"/>
      <c r="S383" s="554"/>
      <c r="T383" s="555"/>
      <c r="U383" s="34"/>
      <c r="V383" s="34"/>
      <c r="W383" s="35" t="s">
        <v>68</v>
      </c>
      <c r="X383" s="547">
        <v>0</v>
      </c>
      <c r="Y383" s="54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594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59"/>
      <c r="B384" s="560"/>
      <c r="C384" s="560"/>
      <c r="D384" s="560"/>
      <c r="E384" s="560"/>
      <c r="F384" s="560"/>
      <c r="G384" s="560"/>
      <c r="H384" s="560"/>
      <c r="I384" s="560"/>
      <c r="J384" s="560"/>
      <c r="K384" s="560"/>
      <c r="L384" s="560"/>
      <c r="M384" s="560"/>
      <c r="N384" s="560"/>
      <c r="O384" s="561"/>
      <c r="P384" s="556" t="s">
        <v>70</v>
      </c>
      <c r="Q384" s="557"/>
      <c r="R384" s="557"/>
      <c r="S384" s="557"/>
      <c r="T384" s="557"/>
      <c r="U384" s="557"/>
      <c r="V384" s="558"/>
      <c r="W384" s="37" t="s">
        <v>71</v>
      </c>
      <c r="X384" s="549">
        <f>IFERROR(X383/H383,"0")</f>
        <v>0</v>
      </c>
      <c r="Y384" s="549">
        <f>IFERROR(Y383/H383,"0")</f>
        <v>0</v>
      </c>
      <c r="Z384" s="549">
        <f>IFERROR(IF(Z383="",0,Z383),"0")</f>
        <v>0</v>
      </c>
      <c r="AA384" s="550"/>
      <c r="AB384" s="550"/>
      <c r="AC384" s="550"/>
    </row>
    <row r="385" spans="1:68" hidden="1" x14ac:dyDescent="0.2">
      <c r="A385" s="560"/>
      <c r="B385" s="560"/>
      <c r="C385" s="560"/>
      <c r="D385" s="560"/>
      <c r="E385" s="560"/>
      <c r="F385" s="560"/>
      <c r="G385" s="560"/>
      <c r="H385" s="560"/>
      <c r="I385" s="560"/>
      <c r="J385" s="560"/>
      <c r="K385" s="560"/>
      <c r="L385" s="560"/>
      <c r="M385" s="560"/>
      <c r="N385" s="560"/>
      <c r="O385" s="561"/>
      <c r="P385" s="556" t="s">
        <v>70</v>
      </c>
      <c r="Q385" s="557"/>
      <c r="R385" s="557"/>
      <c r="S385" s="557"/>
      <c r="T385" s="557"/>
      <c r="U385" s="557"/>
      <c r="V385" s="558"/>
      <c r="W385" s="37" t="s">
        <v>68</v>
      </c>
      <c r="X385" s="549">
        <f>IFERROR(SUM(X383:X383),"0")</f>
        <v>0</v>
      </c>
      <c r="Y385" s="549">
        <f>IFERROR(SUM(Y383:Y383),"0")</f>
        <v>0</v>
      </c>
      <c r="Z385" s="37"/>
      <c r="AA385" s="550"/>
      <c r="AB385" s="550"/>
      <c r="AC385" s="550"/>
    </row>
    <row r="386" spans="1:68" ht="27.75" hidden="1" customHeight="1" x14ac:dyDescent="0.2">
      <c r="A386" s="699" t="s">
        <v>595</v>
      </c>
      <c r="B386" s="700"/>
      <c r="C386" s="700"/>
      <c r="D386" s="700"/>
      <c r="E386" s="700"/>
      <c r="F386" s="700"/>
      <c r="G386" s="700"/>
      <c r="H386" s="700"/>
      <c r="I386" s="700"/>
      <c r="J386" s="700"/>
      <c r="K386" s="700"/>
      <c r="L386" s="700"/>
      <c r="M386" s="700"/>
      <c r="N386" s="700"/>
      <c r="O386" s="700"/>
      <c r="P386" s="700"/>
      <c r="Q386" s="700"/>
      <c r="R386" s="700"/>
      <c r="S386" s="700"/>
      <c r="T386" s="700"/>
      <c r="U386" s="700"/>
      <c r="V386" s="700"/>
      <c r="W386" s="700"/>
      <c r="X386" s="700"/>
      <c r="Y386" s="700"/>
      <c r="Z386" s="700"/>
      <c r="AA386" s="48"/>
      <c r="AB386" s="48"/>
      <c r="AC386" s="48"/>
    </row>
    <row r="387" spans="1:68" ht="16.5" hidden="1" customHeight="1" x14ac:dyDescent="0.25">
      <c r="A387" s="579" t="s">
        <v>596</v>
      </c>
      <c r="B387" s="560"/>
      <c r="C387" s="560"/>
      <c r="D387" s="560"/>
      <c r="E387" s="560"/>
      <c r="F387" s="560"/>
      <c r="G387" s="560"/>
      <c r="H387" s="560"/>
      <c r="I387" s="560"/>
      <c r="J387" s="560"/>
      <c r="K387" s="560"/>
      <c r="L387" s="560"/>
      <c r="M387" s="560"/>
      <c r="N387" s="560"/>
      <c r="O387" s="560"/>
      <c r="P387" s="560"/>
      <c r="Q387" s="560"/>
      <c r="R387" s="560"/>
      <c r="S387" s="560"/>
      <c r="T387" s="560"/>
      <c r="U387" s="560"/>
      <c r="V387" s="560"/>
      <c r="W387" s="560"/>
      <c r="X387" s="560"/>
      <c r="Y387" s="560"/>
      <c r="Z387" s="560"/>
      <c r="AA387" s="542"/>
      <c r="AB387" s="542"/>
      <c r="AC387" s="542"/>
    </row>
    <row r="388" spans="1:68" ht="14.25" hidden="1" customHeight="1" x14ac:dyDescent="0.25">
      <c r="A388" s="564" t="s">
        <v>63</v>
      </c>
      <c r="B388" s="560"/>
      <c r="C388" s="560"/>
      <c r="D388" s="560"/>
      <c r="E388" s="560"/>
      <c r="F388" s="560"/>
      <c r="G388" s="560"/>
      <c r="H388" s="560"/>
      <c r="I388" s="560"/>
      <c r="J388" s="560"/>
      <c r="K388" s="560"/>
      <c r="L388" s="560"/>
      <c r="M388" s="560"/>
      <c r="N388" s="560"/>
      <c r="O388" s="560"/>
      <c r="P388" s="560"/>
      <c r="Q388" s="560"/>
      <c r="R388" s="560"/>
      <c r="S388" s="560"/>
      <c r="T388" s="560"/>
      <c r="U388" s="560"/>
      <c r="V388" s="560"/>
      <c r="W388" s="560"/>
      <c r="X388" s="560"/>
      <c r="Y388" s="560"/>
      <c r="Z388" s="560"/>
      <c r="AA388" s="543"/>
      <c r="AB388" s="543"/>
      <c r="AC388" s="543"/>
    </row>
    <row r="389" spans="1:68" ht="27" hidden="1" customHeight="1" x14ac:dyDescent="0.25">
      <c r="A389" s="54" t="s">
        <v>597</v>
      </c>
      <c r="B389" s="54" t="s">
        <v>598</v>
      </c>
      <c r="C389" s="31">
        <v>4301031405</v>
      </c>
      <c r="D389" s="551">
        <v>4680115886100</v>
      </c>
      <c r="E389" s="552"/>
      <c r="F389" s="546">
        <v>0.9</v>
      </c>
      <c r="G389" s="32">
        <v>6</v>
      </c>
      <c r="H389" s="546">
        <v>5.4</v>
      </c>
      <c r="I389" s="54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68</v>
      </c>
      <c r="X389" s="547">
        <v>0</v>
      </c>
      <c r="Y389" s="548">
        <f t="shared" ref="Y389:Y398" si="4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ref="BM389:BM398" si="44">IFERROR(X389*I389/H389,"0")</f>
        <v>0</v>
      </c>
      <c r="BN389" s="64">
        <f t="shared" ref="BN389:BN398" si="45">IFERROR(Y389*I389/H389,"0")</f>
        <v>0</v>
      </c>
      <c r="BO389" s="64">
        <f t="shared" ref="BO389:BO398" si="46">IFERROR(1/J389*(X389/H389),"0")</f>
        <v>0</v>
      </c>
      <c r="BP389" s="64">
        <f t="shared" ref="BP389:BP398" si="47">IFERROR(1/J389*(Y389/H389),"0")</f>
        <v>0</v>
      </c>
    </row>
    <row r="390" spans="1:68" ht="27" hidden="1" customHeight="1" x14ac:dyDescent="0.25">
      <c r="A390" s="54" t="s">
        <v>600</v>
      </c>
      <c r="B390" s="54" t="s">
        <v>601</v>
      </c>
      <c r="C390" s="31">
        <v>4301031406</v>
      </c>
      <c r="D390" s="551">
        <v>4680115886117</v>
      </c>
      <c r="E390" s="552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68</v>
      </c>
      <c r="X390" s="547">
        <v>0</v>
      </c>
      <c r="Y390" s="548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600</v>
      </c>
      <c r="B391" s="54" t="s">
        <v>603</v>
      </c>
      <c r="C391" s="31">
        <v>4301031382</v>
      </c>
      <c r="D391" s="551">
        <v>4680115886117</v>
      </c>
      <c r="E391" s="552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68</v>
      </c>
      <c r="X391" s="547">
        <v>0</v>
      </c>
      <c r="Y391" s="548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4301031402</v>
      </c>
      <c r="D392" s="551">
        <v>4680115886124</v>
      </c>
      <c r="E392" s="552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8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4"/>
      <c r="R392" s="554"/>
      <c r="S392" s="554"/>
      <c r="T392" s="555"/>
      <c r="U392" s="34"/>
      <c r="V392" s="34"/>
      <c r="W392" s="35" t="s">
        <v>68</v>
      </c>
      <c r="X392" s="547">
        <v>0</v>
      </c>
      <c r="Y392" s="548">
        <f t="shared" si="43"/>
        <v>0</v>
      </c>
      <c r="Z392" s="36" t="str">
        <f>IFERROR(IF(Y392=0,"",ROUNDUP(Y392/H392,0)*0.00902),"")</f>
        <v/>
      </c>
      <c r="AA392" s="56"/>
      <c r="AB392" s="57"/>
      <c r="AC392" s="433" t="s">
        <v>606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607</v>
      </c>
      <c r="B393" s="54" t="s">
        <v>608</v>
      </c>
      <c r="C393" s="31">
        <v>4301031366</v>
      </c>
      <c r="D393" s="551">
        <v>4680115883147</v>
      </c>
      <c r="E393" s="552"/>
      <c r="F393" s="546">
        <v>0.28000000000000003</v>
      </c>
      <c r="G393" s="32">
        <v>6</v>
      </c>
      <c r="H393" s="546">
        <v>1.68</v>
      </c>
      <c r="I393" s="54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3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4"/>
      <c r="R393" s="554"/>
      <c r="S393" s="554"/>
      <c r="T393" s="555"/>
      <c r="U393" s="34"/>
      <c r="V393" s="34"/>
      <c r="W393" s="35" t="s">
        <v>68</v>
      </c>
      <c r="X393" s="547">
        <v>0</v>
      </c>
      <c r="Y393" s="548">
        <f t="shared" si="43"/>
        <v>0</v>
      </c>
      <c r="Z393" s="36" t="str">
        <f t="shared" ref="Z393:Z398" si="48">IFERROR(IF(Y393=0,"",ROUNDUP(Y393/H393,0)*0.00502),"")</f>
        <v/>
      </c>
      <c r="AA393" s="56"/>
      <c r="AB393" s="57"/>
      <c r="AC393" s="435" t="s">
        <v>599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hidden="1" customHeight="1" x14ac:dyDescent="0.25">
      <c r="A394" s="54" t="s">
        <v>609</v>
      </c>
      <c r="B394" s="54" t="s">
        <v>610</v>
      </c>
      <c r="C394" s="31">
        <v>4301031362</v>
      </c>
      <c r="D394" s="551">
        <v>4607091384338</v>
      </c>
      <c r="E394" s="552"/>
      <c r="F394" s="546">
        <v>0.35</v>
      </c>
      <c r="G394" s="32">
        <v>6</v>
      </c>
      <c r="H394" s="546">
        <v>2.1</v>
      </c>
      <c r="I394" s="54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68</v>
      </c>
      <c r="X394" s="547">
        <v>0</v>
      </c>
      <c r="Y394" s="548">
        <f t="shared" si="43"/>
        <v>0</v>
      </c>
      <c r="Z394" s="36" t="str">
        <f t="shared" si="48"/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37.5" hidden="1" customHeight="1" x14ac:dyDescent="0.25">
      <c r="A395" s="54" t="s">
        <v>611</v>
      </c>
      <c r="B395" s="54" t="s">
        <v>612</v>
      </c>
      <c r="C395" s="31">
        <v>4301031361</v>
      </c>
      <c r="D395" s="551">
        <v>4607091389524</v>
      </c>
      <c r="E395" s="552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4"/>
      <c r="R395" s="554"/>
      <c r="S395" s="554"/>
      <c r="T395" s="555"/>
      <c r="U395" s="34"/>
      <c r="V395" s="34"/>
      <c r="W395" s="35" t="s">
        <v>68</v>
      </c>
      <c r="X395" s="547">
        <v>0</v>
      </c>
      <c r="Y395" s="548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4301031364</v>
      </c>
      <c r="D396" s="551">
        <v>4680115883161</v>
      </c>
      <c r="E396" s="552"/>
      <c r="F396" s="546">
        <v>0.28000000000000003</v>
      </c>
      <c r="G396" s="32">
        <v>6</v>
      </c>
      <c r="H396" s="546">
        <v>1.68</v>
      </c>
      <c r="I396" s="54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4"/>
      <c r="R396" s="554"/>
      <c r="S396" s="554"/>
      <c r="T396" s="555"/>
      <c r="U396" s="34"/>
      <c r="V396" s="34"/>
      <c r="W396" s="35" t="s">
        <v>68</v>
      </c>
      <c r="X396" s="547">
        <v>0</v>
      </c>
      <c r="Y396" s="548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27" hidden="1" customHeight="1" x14ac:dyDescent="0.25">
      <c r="A397" s="54" t="s">
        <v>617</v>
      </c>
      <c r="B397" s="54" t="s">
        <v>618</v>
      </c>
      <c r="C397" s="31">
        <v>4301031358</v>
      </c>
      <c r="D397" s="551">
        <v>4607091389531</v>
      </c>
      <c r="E397" s="552"/>
      <c r="F397" s="546">
        <v>0.35</v>
      </c>
      <c r="G397" s="32">
        <v>6</v>
      </c>
      <c r="H397" s="546">
        <v>2.1</v>
      </c>
      <c r="I397" s="54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6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4"/>
      <c r="R397" s="554"/>
      <c r="S397" s="554"/>
      <c r="T397" s="555"/>
      <c r="U397" s="34"/>
      <c r="V397" s="34"/>
      <c r="W397" s="35" t="s">
        <v>68</v>
      </c>
      <c r="X397" s="547">
        <v>0</v>
      </c>
      <c r="Y397" s="548">
        <f t="shared" si="43"/>
        <v>0</v>
      </c>
      <c r="Z397" s="36" t="str">
        <f t="shared" si="48"/>
        <v/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ht="37.5" hidden="1" customHeight="1" x14ac:dyDescent="0.25">
      <c r="A398" s="54" t="s">
        <v>620</v>
      </c>
      <c r="B398" s="54" t="s">
        <v>621</v>
      </c>
      <c r="C398" s="31">
        <v>4301031360</v>
      </c>
      <c r="D398" s="551">
        <v>4607091384345</v>
      </c>
      <c r="E398" s="552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4"/>
      <c r="R398" s="554"/>
      <c r="S398" s="554"/>
      <c r="T398" s="555"/>
      <c r="U398" s="34"/>
      <c r="V398" s="34"/>
      <c r="W398" s="35" t="s">
        <v>68</v>
      </c>
      <c r="X398" s="547">
        <v>0</v>
      </c>
      <c r="Y398" s="548">
        <f t="shared" si="43"/>
        <v>0</v>
      </c>
      <c r="Z398" s="36" t="str">
        <f t="shared" si="48"/>
        <v/>
      </c>
      <c r="AA398" s="56"/>
      <c r="AB398" s="57"/>
      <c r="AC398" s="445" t="s">
        <v>616</v>
      </c>
      <c r="AG398" s="64"/>
      <c r="AJ398" s="68"/>
      <c r="AK398" s="68">
        <v>0</v>
      </c>
      <c r="BB398" s="446" t="s">
        <v>1</v>
      </c>
      <c r="BM398" s="64">
        <f t="shared" si="44"/>
        <v>0</v>
      </c>
      <c r="BN398" s="64">
        <f t="shared" si="45"/>
        <v>0</v>
      </c>
      <c r="BO398" s="64">
        <f t="shared" si="46"/>
        <v>0</v>
      </c>
      <c r="BP398" s="64">
        <f t="shared" si="47"/>
        <v>0</v>
      </c>
    </row>
    <row r="399" spans="1:68" hidden="1" x14ac:dyDescent="0.2">
      <c r="A399" s="559"/>
      <c r="B399" s="560"/>
      <c r="C399" s="560"/>
      <c r="D399" s="560"/>
      <c r="E399" s="560"/>
      <c r="F399" s="560"/>
      <c r="G399" s="560"/>
      <c r="H399" s="560"/>
      <c r="I399" s="560"/>
      <c r="J399" s="560"/>
      <c r="K399" s="560"/>
      <c r="L399" s="560"/>
      <c r="M399" s="560"/>
      <c r="N399" s="560"/>
      <c r="O399" s="561"/>
      <c r="P399" s="556" t="s">
        <v>70</v>
      </c>
      <c r="Q399" s="557"/>
      <c r="R399" s="557"/>
      <c r="S399" s="557"/>
      <c r="T399" s="557"/>
      <c r="U399" s="557"/>
      <c r="V399" s="558"/>
      <c r="W399" s="37" t="s">
        <v>71</v>
      </c>
      <c r="X399" s="54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4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4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50"/>
      <c r="AB399" s="550"/>
      <c r="AC399" s="550"/>
    </row>
    <row r="400" spans="1:68" hidden="1" x14ac:dyDescent="0.2">
      <c r="A400" s="560"/>
      <c r="B400" s="560"/>
      <c r="C400" s="560"/>
      <c r="D400" s="560"/>
      <c r="E400" s="560"/>
      <c r="F400" s="560"/>
      <c r="G400" s="560"/>
      <c r="H400" s="560"/>
      <c r="I400" s="560"/>
      <c r="J400" s="560"/>
      <c r="K400" s="560"/>
      <c r="L400" s="560"/>
      <c r="M400" s="560"/>
      <c r="N400" s="560"/>
      <c r="O400" s="561"/>
      <c r="P400" s="556" t="s">
        <v>70</v>
      </c>
      <c r="Q400" s="557"/>
      <c r="R400" s="557"/>
      <c r="S400" s="557"/>
      <c r="T400" s="557"/>
      <c r="U400" s="557"/>
      <c r="V400" s="558"/>
      <c r="W400" s="37" t="s">
        <v>68</v>
      </c>
      <c r="X400" s="549">
        <f>IFERROR(SUM(X389:X398),"0")</f>
        <v>0</v>
      </c>
      <c r="Y400" s="549">
        <f>IFERROR(SUM(Y389:Y398),"0")</f>
        <v>0</v>
      </c>
      <c r="Z400" s="37"/>
      <c r="AA400" s="550"/>
      <c r="AB400" s="550"/>
      <c r="AC400" s="550"/>
    </row>
    <row r="401" spans="1:68" ht="14.25" hidden="1" customHeight="1" x14ac:dyDescent="0.25">
      <c r="A401" s="564" t="s">
        <v>72</v>
      </c>
      <c r="B401" s="560"/>
      <c r="C401" s="560"/>
      <c r="D401" s="560"/>
      <c r="E401" s="560"/>
      <c r="F401" s="560"/>
      <c r="G401" s="560"/>
      <c r="H401" s="560"/>
      <c r="I401" s="560"/>
      <c r="J401" s="560"/>
      <c r="K401" s="560"/>
      <c r="L401" s="560"/>
      <c r="M401" s="560"/>
      <c r="N401" s="560"/>
      <c r="O401" s="560"/>
      <c r="P401" s="560"/>
      <c r="Q401" s="560"/>
      <c r="R401" s="560"/>
      <c r="S401" s="560"/>
      <c r="T401" s="560"/>
      <c r="U401" s="560"/>
      <c r="V401" s="560"/>
      <c r="W401" s="560"/>
      <c r="X401" s="560"/>
      <c r="Y401" s="560"/>
      <c r="Z401" s="560"/>
      <c r="AA401" s="543"/>
      <c r="AB401" s="543"/>
      <c r="AC401" s="543"/>
    </row>
    <row r="402" spans="1:68" ht="27" hidden="1" customHeight="1" x14ac:dyDescent="0.25">
      <c r="A402" s="54" t="s">
        <v>622</v>
      </c>
      <c r="B402" s="54" t="s">
        <v>623</v>
      </c>
      <c r="C402" s="31">
        <v>4301051284</v>
      </c>
      <c r="D402" s="551">
        <v>4607091384352</v>
      </c>
      <c r="E402" s="552"/>
      <c r="F402" s="546">
        <v>0.6</v>
      </c>
      <c r="G402" s="32">
        <v>4</v>
      </c>
      <c r="H402" s="546">
        <v>2.4</v>
      </c>
      <c r="I402" s="546">
        <v>2.6459999999999999</v>
      </c>
      <c r="J402" s="32">
        <v>132</v>
      </c>
      <c r="K402" s="32" t="s">
        <v>110</v>
      </c>
      <c r="L402" s="32"/>
      <c r="M402" s="33" t="s">
        <v>76</v>
      </c>
      <c r="N402" s="33"/>
      <c r="O402" s="32">
        <v>45</v>
      </c>
      <c r="P402" s="7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4"/>
      <c r="R402" s="554"/>
      <c r="S402" s="554"/>
      <c r="T402" s="555"/>
      <c r="U402" s="34"/>
      <c r="V402" s="34"/>
      <c r="W402" s="35" t="s">
        <v>68</v>
      </c>
      <c r="X402" s="547">
        <v>0</v>
      </c>
      <c r="Y402" s="54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625</v>
      </c>
      <c r="B403" s="54" t="s">
        <v>626</v>
      </c>
      <c r="C403" s="31">
        <v>4301051431</v>
      </c>
      <c r="D403" s="551">
        <v>4607091389654</v>
      </c>
      <c r="E403" s="552"/>
      <c r="F403" s="546">
        <v>0.33</v>
      </c>
      <c r="G403" s="32">
        <v>6</v>
      </c>
      <c r="H403" s="546">
        <v>1.98</v>
      </c>
      <c r="I403" s="546">
        <v>2.238</v>
      </c>
      <c r="J403" s="32">
        <v>182</v>
      </c>
      <c r="K403" s="32" t="s">
        <v>75</v>
      </c>
      <c r="L403" s="32"/>
      <c r="M403" s="33" t="s">
        <v>76</v>
      </c>
      <c r="N403" s="33"/>
      <c r="O403" s="32">
        <v>45</v>
      </c>
      <c r="P403" s="6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4"/>
      <c r="R403" s="554"/>
      <c r="S403" s="554"/>
      <c r="T403" s="555"/>
      <c r="U403" s="34"/>
      <c r="V403" s="34"/>
      <c r="W403" s="35" t="s">
        <v>68</v>
      </c>
      <c r="X403" s="547">
        <v>0</v>
      </c>
      <c r="Y403" s="54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59"/>
      <c r="B404" s="560"/>
      <c r="C404" s="560"/>
      <c r="D404" s="560"/>
      <c r="E404" s="560"/>
      <c r="F404" s="560"/>
      <c r="G404" s="560"/>
      <c r="H404" s="560"/>
      <c r="I404" s="560"/>
      <c r="J404" s="560"/>
      <c r="K404" s="560"/>
      <c r="L404" s="560"/>
      <c r="M404" s="560"/>
      <c r="N404" s="560"/>
      <c r="O404" s="561"/>
      <c r="P404" s="556" t="s">
        <v>70</v>
      </c>
      <c r="Q404" s="557"/>
      <c r="R404" s="557"/>
      <c r="S404" s="557"/>
      <c r="T404" s="557"/>
      <c r="U404" s="557"/>
      <c r="V404" s="558"/>
      <c r="W404" s="37" t="s">
        <v>71</v>
      </c>
      <c r="X404" s="549">
        <f>IFERROR(X402/H402,"0")+IFERROR(X403/H403,"0")</f>
        <v>0</v>
      </c>
      <c r="Y404" s="549">
        <f>IFERROR(Y402/H402,"0")+IFERROR(Y403/H403,"0")</f>
        <v>0</v>
      </c>
      <c r="Z404" s="549">
        <f>IFERROR(IF(Z402="",0,Z402),"0")+IFERROR(IF(Z403="",0,Z403),"0")</f>
        <v>0</v>
      </c>
      <c r="AA404" s="550"/>
      <c r="AB404" s="550"/>
      <c r="AC404" s="550"/>
    </row>
    <row r="405" spans="1:68" hidden="1" x14ac:dyDescent="0.2">
      <c r="A405" s="560"/>
      <c r="B405" s="560"/>
      <c r="C405" s="560"/>
      <c r="D405" s="560"/>
      <c r="E405" s="560"/>
      <c r="F405" s="560"/>
      <c r="G405" s="560"/>
      <c r="H405" s="560"/>
      <c r="I405" s="560"/>
      <c r="J405" s="560"/>
      <c r="K405" s="560"/>
      <c r="L405" s="560"/>
      <c r="M405" s="560"/>
      <c r="N405" s="560"/>
      <c r="O405" s="561"/>
      <c r="P405" s="556" t="s">
        <v>70</v>
      </c>
      <c r="Q405" s="557"/>
      <c r="R405" s="557"/>
      <c r="S405" s="557"/>
      <c r="T405" s="557"/>
      <c r="U405" s="557"/>
      <c r="V405" s="558"/>
      <c r="W405" s="37" t="s">
        <v>68</v>
      </c>
      <c r="X405" s="549">
        <f>IFERROR(SUM(X402:X403),"0")</f>
        <v>0</v>
      </c>
      <c r="Y405" s="549">
        <f>IFERROR(SUM(Y402:Y403),"0")</f>
        <v>0</v>
      </c>
      <c r="Z405" s="37"/>
      <c r="AA405" s="550"/>
      <c r="AB405" s="550"/>
      <c r="AC405" s="550"/>
    </row>
    <row r="406" spans="1:68" ht="16.5" hidden="1" customHeight="1" x14ac:dyDescent="0.25">
      <c r="A406" s="579" t="s">
        <v>628</v>
      </c>
      <c r="B406" s="560"/>
      <c r="C406" s="560"/>
      <c r="D406" s="560"/>
      <c r="E406" s="560"/>
      <c r="F406" s="560"/>
      <c r="G406" s="560"/>
      <c r="H406" s="560"/>
      <c r="I406" s="560"/>
      <c r="J406" s="560"/>
      <c r="K406" s="560"/>
      <c r="L406" s="560"/>
      <c r="M406" s="560"/>
      <c r="N406" s="560"/>
      <c r="O406" s="560"/>
      <c r="P406" s="560"/>
      <c r="Q406" s="560"/>
      <c r="R406" s="560"/>
      <c r="S406" s="560"/>
      <c r="T406" s="560"/>
      <c r="U406" s="560"/>
      <c r="V406" s="560"/>
      <c r="W406" s="560"/>
      <c r="X406" s="560"/>
      <c r="Y406" s="560"/>
      <c r="Z406" s="560"/>
      <c r="AA406" s="542"/>
      <c r="AB406" s="542"/>
      <c r="AC406" s="542"/>
    </row>
    <row r="407" spans="1:68" ht="14.25" hidden="1" customHeight="1" x14ac:dyDescent="0.25">
      <c r="A407" s="564" t="s">
        <v>134</v>
      </c>
      <c r="B407" s="560"/>
      <c r="C407" s="560"/>
      <c r="D407" s="560"/>
      <c r="E407" s="560"/>
      <c r="F407" s="560"/>
      <c r="G407" s="560"/>
      <c r="H407" s="560"/>
      <c r="I407" s="560"/>
      <c r="J407" s="560"/>
      <c r="K407" s="560"/>
      <c r="L407" s="560"/>
      <c r="M407" s="560"/>
      <c r="N407" s="560"/>
      <c r="O407" s="560"/>
      <c r="P407" s="560"/>
      <c r="Q407" s="560"/>
      <c r="R407" s="560"/>
      <c r="S407" s="560"/>
      <c r="T407" s="560"/>
      <c r="U407" s="560"/>
      <c r="V407" s="560"/>
      <c r="W407" s="560"/>
      <c r="X407" s="560"/>
      <c r="Y407" s="560"/>
      <c r="Z407" s="560"/>
      <c r="AA407" s="543"/>
      <c r="AB407" s="543"/>
      <c r="AC407" s="543"/>
    </row>
    <row r="408" spans="1:68" ht="27" hidden="1" customHeight="1" x14ac:dyDescent="0.25">
      <c r="A408" s="54" t="s">
        <v>629</v>
      </c>
      <c r="B408" s="54" t="s">
        <v>630</v>
      </c>
      <c r="C408" s="31">
        <v>4301020319</v>
      </c>
      <c r="D408" s="551">
        <v>4680115885240</v>
      </c>
      <c r="E408" s="552"/>
      <c r="F408" s="546">
        <v>0.35</v>
      </c>
      <c r="G408" s="32">
        <v>6</v>
      </c>
      <c r="H408" s="546">
        <v>2.1</v>
      </c>
      <c r="I408" s="546">
        <v>2.31</v>
      </c>
      <c r="J408" s="32">
        <v>182</v>
      </c>
      <c r="K408" s="32" t="s">
        <v>75</v>
      </c>
      <c r="L408" s="32"/>
      <c r="M408" s="33" t="s">
        <v>67</v>
      </c>
      <c r="N408" s="33"/>
      <c r="O408" s="32">
        <v>40</v>
      </c>
      <c r="P408" s="82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4"/>
      <c r="R408" s="554"/>
      <c r="S408" s="554"/>
      <c r="T408" s="555"/>
      <c r="U408" s="34"/>
      <c r="V408" s="34"/>
      <c r="W408" s="35" t="s">
        <v>68</v>
      </c>
      <c r="X408" s="547">
        <v>0</v>
      </c>
      <c r="Y408" s="54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631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59"/>
      <c r="B409" s="560"/>
      <c r="C409" s="560"/>
      <c r="D409" s="560"/>
      <c r="E409" s="560"/>
      <c r="F409" s="560"/>
      <c r="G409" s="560"/>
      <c r="H409" s="560"/>
      <c r="I409" s="560"/>
      <c r="J409" s="560"/>
      <c r="K409" s="560"/>
      <c r="L409" s="560"/>
      <c r="M409" s="560"/>
      <c r="N409" s="560"/>
      <c r="O409" s="561"/>
      <c r="P409" s="556" t="s">
        <v>70</v>
      </c>
      <c r="Q409" s="557"/>
      <c r="R409" s="557"/>
      <c r="S409" s="557"/>
      <c r="T409" s="557"/>
      <c r="U409" s="557"/>
      <c r="V409" s="558"/>
      <c r="W409" s="37" t="s">
        <v>71</v>
      </c>
      <c r="X409" s="549">
        <f>IFERROR(X408/H408,"0")</f>
        <v>0</v>
      </c>
      <c r="Y409" s="549">
        <f>IFERROR(Y408/H408,"0")</f>
        <v>0</v>
      </c>
      <c r="Z409" s="549">
        <f>IFERROR(IF(Z408="",0,Z408),"0")</f>
        <v>0</v>
      </c>
      <c r="AA409" s="550"/>
      <c r="AB409" s="550"/>
      <c r="AC409" s="550"/>
    </row>
    <row r="410" spans="1:68" hidden="1" x14ac:dyDescent="0.2">
      <c r="A410" s="560"/>
      <c r="B410" s="560"/>
      <c r="C410" s="560"/>
      <c r="D410" s="560"/>
      <c r="E410" s="560"/>
      <c r="F410" s="560"/>
      <c r="G410" s="560"/>
      <c r="H410" s="560"/>
      <c r="I410" s="560"/>
      <c r="J410" s="560"/>
      <c r="K410" s="560"/>
      <c r="L410" s="560"/>
      <c r="M410" s="560"/>
      <c r="N410" s="560"/>
      <c r="O410" s="561"/>
      <c r="P410" s="556" t="s">
        <v>70</v>
      </c>
      <c r="Q410" s="557"/>
      <c r="R410" s="557"/>
      <c r="S410" s="557"/>
      <c r="T410" s="557"/>
      <c r="U410" s="557"/>
      <c r="V410" s="558"/>
      <c r="W410" s="37" t="s">
        <v>68</v>
      </c>
      <c r="X410" s="549">
        <f>IFERROR(SUM(X408:X408),"0")</f>
        <v>0</v>
      </c>
      <c r="Y410" s="549">
        <f>IFERROR(SUM(Y408:Y408),"0")</f>
        <v>0</v>
      </c>
      <c r="Z410" s="37"/>
      <c r="AA410" s="550"/>
      <c r="AB410" s="550"/>
      <c r="AC410" s="550"/>
    </row>
    <row r="411" spans="1:68" ht="14.25" hidden="1" customHeight="1" x14ac:dyDescent="0.25">
      <c r="A411" s="564" t="s">
        <v>63</v>
      </c>
      <c r="B411" s="560"/>
      <c r="C411" s="560"/>
      <c r="D411" s="560"/>
      <c r="E411" s="560"/>
      <c r="F411" s="560"/>
      <c r="G411" s="560"/>
      <c r="H411" s="560"/>
      <c r="I411" s="560"/>
      <c r="J411" s="560"/>
      <c r="K411" s="560"/>
      <c r="L411" s="560"/>
      <c r="M411" s="560"/>
      <c r="N411" s="560"/>
      <c r="O411" s="560"/>
      <c r="P411" s="560"/>
      <c r="Q411" s="560"/>
      <c r="R411" s="560"/>
      <c r="S411" s="560"/>
      <c r="T411" s="560"/>
      <c r="U411" s="560"/>
      <c r="V411" s="560"/>
      <c r="W411" s="560"/>
      <c r="X411" s="560"/>
      <c r="Y411" s="560"/>
      <c r="Z411" s="560"/>
      <c r="AA411" s="543"/>
      <c r="AB411" s="543"/>
      <c r="AC411" s="543"/>
    </row>
    <row r="412" spans="1:68" ht="27" customHeight="1" x14ac:dyDescent="0.25">
      <c r="A412" s="54" t="s">
        <v>632</v>
      </c>
      <c r="B412" s="54" t="s">
        <v>633</v>
      </c>
      <c r="C412" s="31">
        <v>4301031403</v>
      </c>
      <c r="D412" s="551">
        <v>4680115886094</v>
      </c>
      <c r="E412" s="552"/>
      <c r="F412" s="546">
        <v>0.9</v>
      </c>
      <c r="G412" s="32">
        <v>6</v>
      </c>
      <c r="H412" s="546">
        <v>5.4</v>
      </c>
      <c r="I412" s="546">
        <v>5.61</v>
      </c>
      <c r="J412" s="32">
        <v>132</v>
      </c>
      <c r="K412" s="32" t="s">
        <v>110</v>
      </c>
      <c r="L412" s="32"/>
      <c r="M412" s="33" t="s">
        <v>106</v>
      </c>
      <c r="N412" s="33"/>
      <c r="O412" s="32">
        <v>50</v>
      </c>
      <c r="P412" s="82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4"/>
      <c r="R412" s="554"/>
      <c r="S412" s="554"/>
      <c r="T412" s="555"/>
      <c r="U412" s="34"/>
      <c r="V412" s="34"/>
      <c r="W412" s="35" t="s">
        <v>68</v>
      </c>
      <c r="X412" s="547">
        <v>96</v>
      </c>
      <c r="Y412" s="548">
        <f>IFERROR(IF(X412="",0,CEILING((X412/$H412),1)*$H412),"")</f>
        <v>97.2</v>
      </c>
      <c r="Z412" s="36">
        <f>IFERROR(IF(Y412=0,"",ROUNDUP(Y412/H412,0)*0.00902),"")</f>
        <v>0.16236</v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99.733333333333334</v>
      </c>
      <c r="BN412" s="64">
        <f>IFERROR(Y412*I412/H412,"0")</f>
        <v>100.98</v>
      </c>
      <c r="BO412" s="64">
        <f>IFERROR(1/J412*(X412/H412),"0")</f>
        <v>0.13468013468013465</v>
      </c>
      <c r="BP412" s="64">
        <f>IFERROR(1/J412*(Y412/H412),"0")</f>
        <v>0.13636363636363635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4301031363</v>
      </c>
      <c r="D413" s="551">
        <v>4607091389425</v>
      </c>
      <c r="E413" s="552"/>
      <c r="F413" s="546">
        <v>0.35</v>
      </c>
      <c r="G413" s="32">
        <v>6</v>
      </c>
      <c r="H413" s="546">
        <v>2.1</v>
      </c>
      <c r="I413" s="546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4"/>
      <c r="R413" s="554"/>
      <c r="S413" s="554"/>
      <c r="T413" s="555"/>
      <c r="U413" s="34"/>
      <c r="V413" s="34"/>
      <c r="W413" s="35" t="s">
        <v>68</v>
      </c>
      <c r="X413" s="547">
        <v>0</v>
      </c>
      <c r="Y413" s="548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4301031373</v>
      </c>
      <c r="D414" s="551">
        <v>4680115880771</v>
      </c>
      <c r="E414" s="552"/>
      <c r="F414" s="546">
        <v>0.28000000000000003</v>
      </c>
      <c r="G414" s="32">
        <v>6</v>
      </c>
      <c r="H414" s="546">
        <v>1.68</v>
      </c>
      <c r="I414" s="546">
        <v>1.81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4"/>
      <c r="R414" s="554"/>
      <c r="S414" s="554"/>
      <c r="T414" s="555"/>
      <c r="U414" s="34"/>
      <c r="V414" s="34"/>
      <c r="W414" s="35" t="s">
        <v>68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641</v>
      </c>
      <c r="B415" s="54" t="s">
        <v>642</v>
      </c>
      <c r="C415" s="31">
        <v>4301031359</v>
      </c>
      <c r="D415" s="551">
        <v>4607091389500</v>
      </c>
      <c r="E415" s="552"/>
      <c r="F415" s="546">
        <v>0.35</v>
      </c>
      <c r="G415" s="32">
        <v>6</v>
      </c>
      <c r="H415" s="546">
        <v>2.1</v>
      </c>
      <c r="I415" s="546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7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4"/>
      <c r="R415" s="554"/>
      <c r="S415" s="554"/>
      <c r="T415" s="555"/>
      <c r="U415" s="34"/>
      <c r="V415" s="34"/>
      <c r="W415" s="35" t="s">
        <v>68</v>
      </c>
      <c r="X415" s="547">
        <v>0</v>
      </c>
      <c r="Y415" s="54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59"/>
      <c r="B416" s="560"/>
      <c r="C416" s="560"/>
      <c r="D416" s="560"/>
      <c r="E416" s="560"/>
      <c r="F416" s="560"/>
      <c r="G416" s="560"/>
      <c r="H416" s="560"/>
      <c r="I416" s="560"/>
      <c r="J416" s="560"/>
      <c r="K416" s="560"/>
      <c r="L416" s="560"/>
      <c r="M416" s="560"/>
      <c r="N416" s="560"/>
      <c r="O416" s="561"/>
      <c r="P416" s="556" t="s">
        <v>70</v>
      </c>
      <c r="Q416" s="557"/>
      <c r="R416" s="557"/>
      <c r="S416" s="557"/>
      <c r="T416" s="557"/>
      <c r="U416" s="557"/>
      <c r="V416" s="558"/>
      <c r="W416" s="37" t="s">
        <v>71</v>
      </c>
      <c r="X416" s="549">
        <f>IFERROR(X412/H412,"0")+IFERROR(X413/H413,"0")+IFERROR(X414/H414,"0")+IFERROR(X415/H415,"0")</f>
        <v>17.777777777777775</v>
      </c>
      <c r="Y416" s="549">
        <f>IFERROR(Y412/H412,"0")+IFERROR(Y413/H413,"0")+IFERROR(Y414/H414,"0")+IFERROR(Y415/H415,"0")</f>
        <v>18</v>
      </c>
      <c r="Z416" s="549">
        <f>IFERROR(IF(Z412="",0,Z412),"0")+IFERROR(IF(Z413="",0,Z413),"0")+IFERROR(IF(Z414="",0,Z414),"0")+IFERROR(IF(Z415="",0,Z415),"0")</f>
        <v>0.16236</v>
      </c>
      <c r="AA416" s="550"/>
      <c r="AB416" s="550"/>
      <c r="AC416" s="550"/>
    </row>
    <row r="417" spans="1:68" x14ac:dyDescent="0.2">
      <c r="A417" s="560"/>
      <c r="B417" s="560"/>
      <c r="C417" s="560"/>
      <c r="D417" s="560"/>
      <c r="E417" s="560"/>
      <c r="F417" s="560"/>
      <c r="G417" s="560"/>
      <c r="H417" s="560"/>
      <c r="I417" s="560"/>
      <c r="J417" s="560"/>
      <c r="K417" s="560"/>
      <c r="L417" s="560"/>
      <c r="M417" s="560"/>
      <c r="N417" s="560"/>
      <c r="O417" s="561"/>
      <c r="P417" s="556" t="s">
        <v>70</v>
      </c>
      <c r="Q417" s="557"/>
      <c r="R417" s="557"/>
      <c r="S417" s="557"/>
      <c r="T417" s="557"/>
      <c r="U417" s="557"/>
      <c r="V417" s="558"/>
      <c r="W417" s="37" t="s">
        <v>68</v>
      </c>
      <c r="X417" s="549">
        <f>IFERROR(SUM(X412:X415),"0")</f>
        <v>96</v>
      </c>
      <c r="Y417" s="549">
        <f>IFERROR(SUM(Y412:Y415),"0")</f>
        <v>97.2</v>
      </c>
      <c r="Z417" s="37"/>
      <c r="AA417" s="550"/>
      <c r="AB417" s="550"/>
      <c r="AC417" s="550"/>
    </row>
    <row r="418" spans="1:68" ht="16.5" hidden="1" customHeight="1" x14ac:dyDescent="0.25">
      <c r="A418" s="579" t="s">
        <v>643</v>
      </c>
      <c r="B418" s="560"/>
      <c r="C418" s="560"/>
      <c r="D418" s="560"/>
      <c r="E418" s="560"/>
      <c r="F418" s="560"/>
      <c r="G418" s="560"/>
      <c r="H418" s="560"/>
      <c r="I418" s="560"/>
      <c r="J418" s="560"/>
      <c r="K418" s="560"/>
      <c r="L418" s="560"/>
      <c r="M418" s="560"/>
      <c r="N418" s="560"/>
      <c r="O418" s="560"/>
      <c r="P418" s="560"/>
      <c r="Q418" s="560"/>
      <c r="R418" s="560"/>
      <c r="S418" s="560"/>
      <c r="T418" s="560"/>
      <c r="U418" s="560"/>
      <c r="V418" s="560"/>
      <c r="W418" s="560"/>
      <c r="X418" s="560"/>
      <c r="Y418" s="560"/>
      <c r="Z418" s="560"/>
      <c r="AA418" s="542"/>
      <c r="AB418" s="542"/>
      <c r="AC418" s="542"/>
    </row>
    <row r="419" spans="1:68" ht="14.25" hidden="1" customHeight="1" x14ac:dyDescent="0.25">
      <c r="A419" s="564" t="s">
        <v>63</v>
      </c>
      <c r="B419" s="560"/>
      <c r="C419" s="560"/>
      <c r="D419" s="560"/>
      <c r="E419" s="560"/>
      <c r="F419" s="560"/>
      <c r="G419" s="560"/>
      <c r="H419" s="560"/>
      <c r="I419" s="560"/>
      <c r="J419" s="560"/>
      <c r="K419" s="560"/>
      <c r="L419" s="560"/>
      <c r="M419" s="560"/>
      <c r="N419" s="560"/>
      <c r="O419" s="560"/>
      <c r="P419" s="560"/>
      <c r="Q419" s="560"/>
      <c r="R419" s="560"/>
      <c r="S419" s="560"/>
      <c r="T419" s="560"/>
      <c r="U419" s="560"/>
      <c r="V419" s="560"/>
      <c r="W419" s="560"/>
      <c r="X419" s="560"/>
      <c r="Y419" s="560"/>
      <c r="Z419" s="560"/>
      <c r="AA419" s="543"/>
      <c r="AB419" s="543"/>
      <c r="AC419" s="543"/>
    </row>
    <row r="420" spans="1:68" ht="27" hidden="1" customHeight="1" x14ac:dyDescent="0.25">
      <c r="A420" s="54" t="s">
        <v>644</v>
      </c>
      <c r="B420" s="54" t="s">
        <v>645</v>
      </c>
      <c r="C420" s="31">
        <v>4301031347</v>
      </c>
      <c r="D420" s="551">
        <v>4680115885110</v>
      </c>
      <c r="E420" s="552"/>
      <c r="F420" s="546">
        <v>0.2</v>
      </c>
      <c r="G420" s="32">
        <v>6</v>
      </c>
      <c r="H420" s="546">
        <v>1.2</v>
      </c>
      <c r="I420" s="546">
        <v>2.1</v>
      </c>
      <c r="J420" s="32">
        <v>182</v>
      </c>
      <c r="K420" s="32" t="s">
        <v>75</v>
      </c>
      <c r="L420" s="32"/>
      <c r="M420" s="33" t="s">
        <v>67</v>
      </c>
      <c r="N420" s="33"/>
      <c r="O420" s="32">
        <v>50</v>
      </c>
      <c r="P420" s="82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4"/>
      <c r="R420" s="554"/>
      <c r="S420" s="554"/>
      <c r="T420" s="555"/>
      <c r="U420" s="34"/>
      <c r="V420" s="34"/>
      <c r="W420" s="35" t="s">
        <v>68</v>
      </c>
      <c r="X420" s="547">
        <v>0</v>
      </c>
      <c r="Y420" s="54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646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59"/>
      <c r="B421" s="560"/>
      <c r="C421" s="560"/>
      <c r="D421" s="560"/>
      <c r="E421" s="560"/>
      <c r="F421" s="560"/>
      <c r="G421" s="560"/>
      <c r="H421" s="560"/>
      <c r="I421" s="560"/>
      <c r="J421" s="560"/>
      <c r="K421" s="560"/>
      <c r="L421" s="560"/>
      <c r="M421" s="560"/>
      <c r="N421" s="560"/>
      <c r="O421" s="561"/>
      <c r="P421" s="556" t="s">
        <v>70</v>
      </c>
      <c r="Q421" s="557"/>
      <c r="R421" s="557"/>
      <c r="S421" s="557"/>
      <c r="T421" s="557"/>
      <c r="U421" s="557"/>
      <c r="V421" s="558"/>
      <c r="W421" s="37" t="s">
        <v>71</v>
      </c>
      <c r="X421" s="549">
        <f>IFERROR(X420/H420,"0")</f>
        <v>0</v>
      </c>
      <c r="Y421" s="549">
        <f>IFERROR(Y420/H420,"0")</f>
        <v>0</v>
      </c>
      <c r="Z421" s="549">
        <f>IFERROR(IF(Z420="",0,Z420),"0")</f>
        <v>0</v>
      </c>
      <c r="AA421" s="550"/>
      <c r="AB421" s="550"/>
      <c r="AC421" s="550"/>
    </row>
    <row r="422" spans="1:68" hidden="1" x14ac:dyDescent="0.2">
      <c r="A422" s="560"/>
      <c r="B422" s="560"/>
      <c r="C422" s="560"/>
      <c r="D422" s="560"/>
      <c r="E422" s="560"/>
      <c r="F422" s="560"/>
      <c r="G422" s="560"/>
      <c r="H422" s="560"/>
      <c r="I422" s="560"/>
      <c r="J422" s="560"/>
      <c r="K422" s="560"/>
      <c r="L422" s="560"/>
      <c r="M422" s="560"/>
      <c r="N422" s="560"/>
      <c r="O422" s="561"/>
      <c r="P422" s="556" t="s">
        <v>70</v>
      </c>
      <c r="Q422" s="557"/>
      <c r="R422" s="557"/>
      <c r="S422" s="557"/>
      <c r="T422" s="557"/>
      <c r="U422" s="557"/>
      <c r="V422" s="558"/>
      <c r="W422" s="37" t="s">
        <v>68</v>
      </c>
      <c r="X422" s="549">
        <f>IFERROR(SUM(X420:X420),"0")</f>
        <v>0</v>
      </c>
      <c r="Y422" s="549">
        <f>IFERROR(SUM(Y420:Y420),"0")</f>
        <v>0</v>
      </c>
      <c r="Z422" s="37"/>
      <c r="AA422" s="550"/>
      <c r="AB422" s="550"/>
      <c r="AC422" s="550"/>
    </row>
    <row r="423" spans="1:68" ht="16.5" hidden="1" customHeight="1" x14ac:dyDescent="0.25">
      <c r="A423" s="579" t="s">
        <v>647</v>
      </c>
      <c r="B423" s="560"/>
      <c r="C423" s="560"/>
      <c r="D423" s="560"/>
      <c r="E423" s="560"/>
      <c r="F423" s="560"/>
      <c r="G423" s="560"/>
      <c r="H423" s="560"/>
      <c r="I423" s="560"/>
      <c r="J423" s="560"/>
      <c r="K423" s="560"/>
      <c r="L423" s="560"/>
      <c r="M423" s="560"/>
      <c r="N423" s="560"/>
      <c r="O423" s="560"/>
      <c r="P423" s="560"/>
      <c r="Q423" s="560"/>
      <c r="R423" s="560"/>
      <c r="S423" s="560"/>
      <c r="T423" s="560"/>
      <c r="U423" s="560"/>
      <c r="V423" s="560"/>
      <c r="W423" s="560"/>
      <c r="X423" s="560"/>
      <c r="Y423" s="560"/>
      <c r="Z423" s="560"/>
      <c r="AA423" s="542"/>
      <c r="AB423" s="542"/>
      <c r="AC423" s="542"/>
    </row>
    <row r="424" spans="1:68" ht="14.25" hidden="1" customHeight="1" x14ac:dyDescent="0.25">
      <c r="A424" s="564" t="s">
        <v>63</v>
      </c>
      <c r="B424" s="560"/>
      <c r="C424" s="560"/>
      <c r="D424" s="560"/>
      <c r="E424" s="560"/>
      <c r="F424" s="560"/>
      <c r="G424" s="560"/>
      <c r="H424" s="560"/>
      <c r="I424" s="560"/>
      <c r="J424" s="560"/>
      <c r="K424" s="560"/>
      <c r="L424" s="560"/>
      <c r="M424" s="560"/>
      <c r="N424" s="560"/>
      <c r="O424" s="560"/>
      <c r="P424" s="560"/>
      <c r="Q424" s="560"/>
      <c r="R424" s="560"/>
      <c r="S424" s="560"/>
      <c r="T424" s="560"/>
      <c r="U424" s="560"/>
      <c r="V424" s="560"/>
      <c r="W424" s="560"/>
      <c r="X424" s="560"/>
      <c r="Y424" s="560"/>
      <c r="Z424" s="560"/>
      <c r="AA424" s="543"/>
      <c r="AB424" s="543"/>
      <c r="AC424" s="543"/>
    </row>
    <row r="425" spans="1:68" ht="27" hidden="1" customHeight="1" x14ac:dyDescent="0.25">
      <c r="A425" s="54" t="s">
        <v>648</v>
      </c>
      <c r="B425" s="54" t="s">
        <v>649</v>
      </c>
      <c r="C425" s="31">
        <v>4301031261</v>
      </c>
      <c r="D425" s="551">
        <v>4680115885103</v>
      </c>
      <c r="E425" s="552"/>
      <c r="F425" s="546">
        <v>0.27</v>
      </c>
      <c r="G425" s="32">
        <v>6</v>
      </c>
      <c r="H425" s="546">
        <v>1.62</v>
      </c>
      <c r="I425" s="546">
        <v>1.8</v>
      </c>
      <c r="J425" s="32">
        <v>182</v>
      </c>
      <c r="K425" s="32" t="s">
        <v>75</v>
      </c>
      <c r="L425" s="32"/>
      <c r="M425" s="33" t="s">
        <v>67</v>
      </c>
      <c r="N425" s="33"/>
      <c r="O425" s="32">
        <v>40</v>
      </c>
      <c r="P425" s="7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4"/>
      <c r="R425" s="554"/>
      <c r="S425" s="554"/>
      <c r="T425" s="555"/>
      <c r="U425" s="34"/>
      <c r="V425" s="34"/>
      <c r="W425" s="35" t="s">
        <v>68</v>
      </c>
      <c r="X425" s="547">
        <v>0</v>
      </c>
      <c r="Y425" s="54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650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59"/>
      <c r="B426" s="560"/>
      <c r="C426" s="560"/>
      <c r="D426" s="560"/>
      <c r="E426" s="560"/>
      <c r="F426" s="560"/>
      <c r="G426" s="560"/>
      <c r="H426" s="560"/>
      <c r="I426" s="560"/>
      <c r="J426" s="560"/>
      <c r="K426" s="560"/>
      <c r="L426" s="560"/>
      <c r="M426" s="560"/>
      <c r="N426" s="560"/>
      <c r="O426" s="561"/>
      <c r="P426" s="556" t="s">
        <v>70</v>
      </c>
      <c r="Q426" s="557"/>
      <c r="R426" s="557"/>
      <c r="S426" s="557"/>
      <c r="T426" s="557"/>
      <c r="U426" s="557"/>
      <c r="V426" s="558"/>
      <c r="W426" s="37" t="s">
        <v>71</v>
      </c>
      <c r="X426" s="549">
        <f>IFERROR(X425/H425,"0")</f>
        <v>0</v>
      </c>
      <c r="Y426" s="549">
        <f>IFERROR(Y425/H425,"0")</f>
        <v>0</v>
      </c>
      <c r="Z426" s="549">
        <f>IFERROR(IF(Z425="",0,Z425),"0")</f>
        <v>0</v>
      </c>
      <c r="AA426" s="550"/>
      <c r="AB426" s="550"/>
      <c r="AC426" s="550"/>
    </row>
    <row r="427" spans="1:68" hidden="1" x14ac:dyDescent="0.2">
      <c r="A427" s="560"/>
      <c r="B427" s="560"/>
      <c r="C427" s="560"/>
      <c r="D427" s="560"/>
      <c r="E427" s="560"/>
      <c r="F427" s="560"/>
      <c r="G427" s="560"/>
      <c r="H427" s="560"/>
      <c r="I427" s="560"/>
      <c r="J427" s="560"/>
      <c r="K427" s="560"/>
      <c r="L427" s="560"/>
      <c r="M427" s="560"/>
      <c r="N427" s="560"/>
      <c r="O427" s="561"/>
      <c r="P427" s="556" t="s">
        <v>70</v>
      </c>
      <c r="Q427" s="557"/>
      <c r="R427" s="557"/>
      <c r="S427" s="557"/>
      <c r="T427" s="557"/>
      <c r="U427" s="557"/>
      <c r="V427" s="558"/>
      <c r="W427" s="37" t="s">
        <v>68</v>
      </c>
      <c r="X427" s="549">
        <f>IFERROR(SUM(X425:X425),"0")</f>
        <v>0</v>
      </c>
      <c r="Y427" s="549">
        <f>IFERROR(SUM(Y425:Y425),"0")</f>
        <v>0</v>
      </c>
      <c r="Z427" s="37"/>
      <c r="AA427" s="550"/>
      <c r="AB427" s="550"/>
      <c r="AC427" s="550"/>
    </row>
    <row r="428" spans="1:68" ht="27.75" hidden="1" customHeight="1" x14ac:dyDescent="0.2">
      <c r="A428" s="699" t="s">
        <v>651</v>
      </c>
      <c r="B428" s="700"/>
      <c r="C428" s="700"/>
      <c r="D428" s="700"/>
      <c r="E428" s="700"/>
      <c r="F428" s="700"/>
      <c r="G428" s="700"/>
      <c r="H428" s="700"/>
      <c r="I428" s="700"/>
      <c r="J428" s="700"/>
      <c r="K428" s="700"/>
      <c r="L428" s="700"/>
      <c r="M428" s="700"/>
      <c r="N428" s="700"/>
      <c r="O428" s="700"/>
      <c r="P428" s="700"/>
      <c r="Q428" s="700"/>
      <c r="R428" s="700"/>
      <c r="S428" s="700"/>
      <c r="T428" s="700"/>
      <c r="U428" s="700"/>
      <c r="V428" s="700"/>
      <c r="W428" s="700"/>
      <c r="X428" s="700"/>
      <c r="Y428" s="700"/>
      <c r="Z428" s="700"/>
      <c r="AA428" s="48"/>
      <c r="AB428" s="48"/>
      <c r="AC428" s="48"/>
    </row>
    <row r="429" spans="1:68" ht="16.5" hidden="1" customHeight="1" x14ac:dyDescent="0.25">
      <c r="A429" s="579" t="s">
        <v>651</v>
      </c>
      <c r="B429" s="560"/>
      <c r="C429" s="560"/>
      <c r="D429" s="560"/>
      <c r="E429" s="560"/>
      <c r="F429" s="560"/>
      <c r="G429" s="560"/>
      <c r="H429" s="560"/>
      <c r="I429" s="560"/>
      <c r="J429" s="560"/>
      <c r="K429" s="560"/>
      <c r="L429" s="560"/>
      <c r="M429" s="560"/>
      <c r="N429" s="560"/>
      <c r="O429" s="560"/>
      <c r="P429" s="560"/>
      <c r="Q429" s="560"/>
      <c r="R429" s="560"/>
      <c r="S429" s="560"/>
      <c r="T429" s="560"/>
      <c r="U429" s="560"/>
      <c r="V429" s="560"/>
      <c r="W429" s="560"/>
      <c r="X429" s="560"/>
      <c r="Y429" s="560"/>
      <c r="Z429" s="560"/>
      <c r="AA429" s="542"/>
      <c r="AB429" s="542"/>
      <c r="AC429" s="542"/>
    </row>
    <row r="430" spans="1:68" ht="14.25" hidden="1" customHeight="1" x14ac:dyDescent="0.25">
      <c r="A430" s="564" t="s">
        <v>102</v>
      </c>
      <c r="B430" s="560"/>
      <c r="C430" s="560"/>
      <c r="D430" s="560"/>
      <c r="E430" s="560"/>
      <c r="F430" s="560"/>
      <c r="G430" s="560"/>
      <c r="H430" s="560"/>
      <c r="I430" s="560"/>
      <c r="J430" s="560"/>
      <c r="K430" s="560"/>
      <c r="L430" s="560"/>
      <c r="M430" s="560"/>
      <c r="N430" s="560"/>
      <c r="O430" s="560"/>
      <c r="P430" s="560"/>
      <c r="Q430" s="560"/>
      <c r="R430" s="560"/>
      <c r="S430" s="560"/>
      <c r="T430" s="560"/>
      <c r="U430" s="560"/>
      <c r="V430" s="560"/>
      <c r="W430" s="560"/>
      <c r="X430" s="560"/>
      <c r="Y430" s="560"/>
      <c r="Z430" s="560"/>
      <c r="AA430" s="543"/>
      <c r="AB430" s="543"/>
      <c r="AC430" s="543"/>
    </row>
    <row r="431" spans="1:68" ht="27" hidden="1" customHeight="1" x14ac:dyDescent="0.25">
      <c r="A431" s="54" t="s">
        <v>652</v>
      </c>
      <c r="B431" s="54" t="s">
        <v>653</v>
      </c>
      <c r="C431" s="31">
        <v>4301011795</v>
      </c>
      <c r="D431" s="551">
        <v>4607091389067</v>
      </c>
      <c r="E431" s="552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6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4"/>
      <c r="R431" s="554"/>
      <c r="S431" s="554"/>
      <c r="T431" s="555"/>
      <c r="U431" s="34"/>
      <c r="V431" s="34"/>
      <c r="W431" s="35" t="s">
        <v>68</v>
      </c>
      <c r="X431" s="547">
        <v>0</v>
      </c>
      <c r="Y431" s="548">
        <f t="shared" ref="Y431:Y442" si="49">IFERROR(IF(X431="",0,CEILING((X431/$H431),1)*$H431),"")</f>
        <v>0</v>
      </c>
      <c r="Z431" s="36" t="str">
        <f t="shared" ref="Z431:Z436" si="50">IFERROR(IF(Y431=0,"",ROUNDUP(Y431/H431,0)*0.01196),"")</f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ref="BM431:BM442" si="51">IFERROR(X431*I431/H431,"0")</f>
        <v>0</v>
      </c>
      <c r="BN431" s="64">
        <f t="shared" ref="BN431:BN442" si="52">IFERROR(Y431*I431/H431,"0")</f>
        <v>0</v>
      </c>
      <c r="BO431" s="64">
        <f t="shared" ref="BO431:BO442" si="53">IFERROR(1/J431*(X431/H431),"0")</f>
        <v>0</v>
      </c>
      <c r="BP431" s="64">
        <f t="shared" ref="BP431:BP442" si="54">IFERROR(1/J431*(Y431/H431),"0")</f>
        <v>0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4301011961</v>
      </c>
      <c r="D432" s="551">
        <v>4680115885271</v>
      </c>
      <c r="E432" s="552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4"/>
      <c r="R432" s="554"/>
      <c r="S432" s="554"/>
      <c r="T432" s="555"/>
      <c r="U432" s="34"/>
      <c r="V432" s="34"/>
      <c r="W432" s="35" t="s">
        <v>68</v>
      </c>
      <c r="X432" s="547">
        <v>0</v>
      </c>
      <c r="Y432" s="548">
        <f t="shared" si="49"/>
        <v>0</v>
      </c>
      <c r="Z432" s="36" t="str">
        <f t="shared" si="50"/>
        <v/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customHeight="1" x14ac:dyDescent="0.25">
      <c r="A433" s="54" t="s">
        <v>658</v>
      </c>
      <c r="B433" s="54" t="s">
        <v>659</v>
      </c>
      <c r="C433" s="31">
        <v>4301011376</v>
      </c>
      <c r="D433" s="551">
        <v>4680115885226</v>
      </c>
      <c r="E433" s="552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81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4"/>
      <c r="R433" s="554"/>
      <c r="S433" s="554"/>
      <c r="T433" s="555"/>
      <c r="U433" s="34"/>
      <c r="V433" s="34"/>
      <c r="W433" s="35" t="s">
        <v>68</v>
      </c>
      <c r="X433" s="547">
        <v>124</v>
      </c>
      <c r="Y433" s="548">
        <f t="shared" si="49"/>
        <v>126.72</v>
      </c>
      <c r="Z433" s="36">
        <f t="shared" si="50"/>
        <v>0.28704000000000002</v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132.45454545454544</v>
      </c>
      <c r="BN433" s="64">
        <f t="shared" si="52"/>
        <v>135.35999999999999</v>
      </c>
      <c r="BO433" s="64">
        <f t="shared" si="53"/>
        <v>0.22581585081585082</v>
      </c>
      <c r="BP433" s="64">
        <f t="shared" si="54"/>
        <v>0.23076923076923078</v>
      </c>
    </row>
    <row r="434" spans="1:68" ht="27" hidden="1" customHeight="1" x14ac:dyDescent="0.25">
      <c r="A434" s="54" t="s">
        <v>661</v>
      </c>
      <c r="B434" s="54" t="s">
        <v>662</v>
      </c>
      <c r="C434" s="31">
        <v>4301012145</v>
      </c>
      <c r="D434" s="551">
        <v>4607091383522</v>
      </c>
      <c r="E434" s="552"/>
      <c r="F434" s="546">
        <v>0.88</v>
      </c>
      <c r="G434" s="32">
        <v>6</v>
      </c>
      <c r="H434" s="546">
        <v>5.28</v>
      </c>
      <c r="I434" s="546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6" t="s">
        <v>663</v>
      </c>
      <c r="Q434" s="554"/>
      <c r="R434" s="554"/>
      <c r="S434" s="554"/>
      <c r="T434" s="555"/>
      <c r="U434" s="34"/>
      <c r="V434" s="34"/>
      <c r="W434" s="35" t="s">
        <v>68</v>
      </c>
      <c r="X434" s="547">
        <v>0</v>
      </c>
      <c r="Y434" s="548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16.5" hidden="1" customHeight="1" x14ac:dyDescent="0.25">
      <c r="A435" s="54" t="s">
        <v>665</v>
      </c>
      <c r="B435" s="54" t="s">
        <v>666</v>
      </c>
      <c r="C435" s="31">
        <v>4301011774</v>
      </c>
      <c r="D435" s="551">
        <v>4680115884502</v>
      </c>
      <c r="E435" s="552"/>
      <c r="F435" s="546">
        <v>0.88</v>
      </c>
      <c r="G435" s="32">
        <v>6</v>
      </c>
      <c r="H435" s="546">
        <v>5.28</v>
      </c>
      <c r="I435" s="54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4"/>
      <c r="R435" s="554"/>
      <c r="S435" s="554"/>
      <c r="T435" s="555"/>
      <c r="U435" s="34"/>
      <c r="V435" s="34"/>
      <c r="W435" s="35" t="s">
        <v>68</v>
      </c>
      <c r="X435" s="547">
        <v>0</v>
      </c>
      <c r="Y435" s="548">
        <f t="shared" si="49"/>
        <v>0</v>
      </c>
      <c r="Z435" s="36" t="str">
        <f t="shared" si="50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4301011771</v>
      </c>
      <c r="D436" s="551">
        <v>4607091389104</v>
      </c>
      <c r="E436" s="552"/>
      <c r="F436" s="546">
        <v>0.88</v>
      </c>
      <c r="G436" s="32">
        <v>6</v>
      </c>
      <c r="H436" s="546">
        <v>5.28</v>
      </c>
      <c r="I436" s="54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4"/>
      <c r="R436" s="554"/>
      <c r="S436" s="554"/>
      <c r="T436" s="555"/>
      <c r="U436" s="34"/>
      <c r="V436" s="34"/>
      <c r="W436" s="35" t="s">
        <v>68</v>
      </c>
      <c r="X436" s="547">
        <v>211</v>
      </c>
      <c r="Y436" s="548">
        <f t="shared" si="49"/>
        <v>211.20000000000002</v>
      </c>
      <c r="Z436" s="36">
        <f t="shared" si="50"/>
        <v>0.47839999999999999</v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225.38636363636363</v>
      </c>
      <c r="BN436" s="64">
        <f t="shared" si="52"/>
        <v>225.60000000000002</v>
      </c>
      <c r="BO436" s="64">
        <f t="shared" si="53"/>
        <v>0.3842511655011655</v>
      </c>
      <c r="BP436" s="64">
        <f t="shared" si="54"/>
        <v>0.38461538461538464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51">
        <v>4680115886391</v>
      </c>
      <c r="E437" s="552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61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68</v>
      </c>
      <c r="X437" s="547">
        <v>0</v>
      </c>
      <c r="Y437" s="548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hidden="1" customHeight="1" x14ac:dyDescent="0.25">
      <c r="A438" s="54" t="s">
        <v>673</v>
      </c>
      <c r="B438" s="54" t="s">
        <v>674</v>
      </c>
      <c r="C438" s="31">
        <v>4301012035</v>
      </c>
      <c r="D438" s="551">
        <v>4680115880603</v>
      </c>
      <c r="E438" s="552"/>
      <c r="F438" s="546">
        <v>0.6</v>
      </c>
      <c r="G438" s="32">
        <v>8</v>
      </c>
      <c r="H438" s="546">
        <v>4.8</v>
      </c>
      <c r="I438" s="546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68</v>
      </c>
      <c r="X438" s="547">
        <v>0</v>
      </c>
      <c r="Y438" s="548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4301012146</v>
      </c>
      <c r="D439" s="551">
        <v>4607091389999</v>
      </c>
      <c r="E439" s="552"/>
      <c r="F439" s="546">
        <v>0.6</v>
      </c>
      <c r="G439" s="32">
        <v>8</v>
      </c>
      <c r="H439" s="546">
        <v>4.8</v>
      </c>
      <c r="I439" s="546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11" t="s">
        <v>677</v>
      </c>
      <c r="Q439" s="554"/>
      <c r="R439" s="554"/>
      <c r="S439" s="554"/>
      <c r="T439" s="555"/>
      <c r="U439" s="34"/>
      <c r="V439" s="34"/>
      <c r="W439" s="35" t="s">
        <v>68</v>
      </c>
      <c r="X439" s="547">
        <v>0</v>
      </c>
      <c r="Y439" s="548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664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4301012036</v>
      </c>
      <c r="D440" s="551">
        <v>4680115882782</v>
      </c>
      <c r="E440" s="552"/>
      <c r="F440" s="546">
        <v>0.6</v>
      </c>
      <c r="G440" s="32">
        <v>8</v>
      </c>
      <c r="H440" s="546">
        <v>4.8</v>
      </c>
      <c r="I440" s="546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68</v>
      </c>
      <c r="X440" s="547">
        <v>0</v>
      </c>
      <c r="Y440" s="548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4301012050</v>
      </c>
      <c r="D441" s="551">
        <v>4680115885479</v>
      </c>
      <c r="E441" s="552"/>
      <c r="F441" s="546">
        <v>0.4</v>
      </c>
      <c r="G441" s="32">
        <v>6</v>
      </c>
      <c r="H441" s="546">
        <v>2.4</v>
      </c>
      <c r="I441" s="546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68</v>
      </c>
      <c r="X441" s="547">
        <v>0</v>
      </c>
      <c r="Y441" s="548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4301012034</v>
      </c>
      <c r="D442" s="551">
        <v>4607091389982</v>
      </c>
      <c r="E442" s="552"/>
      <c r="F442" s="546">
        <v>0.6</v>
      </c>
      <c r="G442" s="32">
        <v>8</v>
      </c>
      <c r="H442" s="546">
        <v>4.8</v>
      </c>
      <c r="I442" s="54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6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68</v>
      </c>
      <c r="X442" s="547">
        <v>0</v>
      </c>
      <c r="Y442" s="548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670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59"/>
      <c r="B443" s="560"/>
      <c r="C443" s="560"/>
      <c r="D443" s="560"/>
      <c r="E443" s="560"/>
      <c r="F443" s="560"/>
      <c r="G443" s="560"/>
      <c r="H443" s="560"/>
      <c r="I443" s="560"/>
      <c r="J443" s="560"/>
      <c r="K443" s="560"/>
      <c r="L443" s="560"/>
      <c r="M443" s="560"/>
      <c r="N443" s="560"/>
      <c r="O443" s="561"/>
      <c r="P443" s="556" t="s">
        <v>70</v>
      </c>
      <c r="Q443" s="557"/>
      <c r="R443" s="557"/>
      <c r="S443" s="557"/>
      <c r="T443" s="557"/>
      <c r="U443" s="557"/>
      <c r="V443" s="558"/>
      <c r="W443" s="37" t="s">
        <v>71</v>
      </c>
      <c r="X443" s="549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63.446969696969695</v>
      </c>
      <c r="Y443" s="549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64</v>
      </c>
      <c r="Z443" s="549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0.76544000000000001</v>
      </c>
      <c r="AA443" s="550"/>
      <c r="AB443" s="550"/>
      <c r="AC443" s="550"/>
    </row>
    <row r="444" spans="1:68" x14ac:dyDescent="0.2">
      <c r="A444" s="560"/>
      <c r="B444" s="560"/>
      <c r="C444" s="560"/>
      <c r="D444" s="560"/>
      <c r="E444" s="560"/>
      <c r="F444" s="560"/>
      <c r="G444" s="560"/>
      <c r="H444" s="560"/>
      <c r="I444" s="560"/>
      <c r="J444" s="560"/>
      <c r="K444" s="560"/>
      <c r="L444" s="560"/>
      <c r="M444" s="560"/>
      <c r="N444" s="560"/>
      <c r="O444" s="561"/>
      <c r="P444" s="556" t="s">
        <v>70</v>
      </c>
      <c r="Q444" s="557"/>
      <c r="R444" s="557"/>
      <c r="S444" s="557"/>
      <c r="T444" s="557"/>
      <c r="U444" s="557"/>
      <c r="V444" s="558"/>
      <c r="W444" s="37" t="s">
        <v>68</v>
      </c>
      <c r="X444" s="549">
        <f>IFERROR(SUM(X431:X442),"0")</f>
        <v>335</v>
      </c>
      <c r="Y444" s="549">
        <f>IFERROR(SUM(Y431:Y442),"0")</f>
        <v>337.92</v>
      </c>
      <c r="Z444" s="37"/>
      <c r="AA444" s="550"/>
      <c r="AB444" s="550"/>
      <c r="AC444" s="550"/>
    </row>
    <row r="445" spans="1:68" ht="14.25" hidden="1" customHeight="1" x14ac:dyDescent="0.25">
      <c r="A445" s="564" t="s">
        <v>134</v>
      </c>
      <c r="B445" s="560"/>
      <c r="C445" s="560"/>
      <c r="D445" s="560"/>
      <c r="E445" s="560"/>
      <c r="F445" s="560"/>
      <c r="G445" s="560"/>
      <c r="H445" s="560"/>
      <c r="I445" s="560"/>
      <c r="J445" s="560"/>
      <c r="K445" s="560"/>
      <c r="L445" s="560"/>
      <c r="M445" s="560"/>
      <c r="N445" s="560"/>
      <c r="O445" s="560"/>
      <c r="P445" s="560"/>
      <c r="Q445" s="560"/>
      <c r="R445" s="560"/>
      <c r="S445" s="560"/>
      <c r="T445" s="560"/>
      <c r="U445" s="560"/>
      <c r="V445" s="560"/>
      <c r="W445" s="560"/>
      <c r="X445" s="560"/>
      <c r="Y445" s="560"/>
      <c r="Z445" s="560"/>
      <c r="AA445" s="543"/>
      <c r="AB445" s="543"/>
      <c r="AC445" s="543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51">
        <v>4607091388930</v>
      </c>
      <c r="E446" s="552"/>
      <c r="F446" s="546">
        <v>0.88</v>
      </c>
      <c r="G446" s="32">
        <v>6</v>
      </c>
      <c r="H446" s="546">
        <v>5.28</v>
      </c>
      <c r="I446" s="546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68</v>
      </c>
      <c r="X446" s="547">
        <v>283</v>
      </c>
      <c r="Y446" s="548">
        <f>IFERROR(IF(X446="",0,CEILING((X446/$H446),1)*$H446),"")</f>
        <v>285.12</v>
      </c>
      <c r="Z446" s="36">
        <f>IFERROR(IF(Y446=0,"",ROUNDUP(Y446/H446,0)*0.01196),"")</f>
        <v>0.64583999999999997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302.2954545454545</v>
      </c>
      <c r="BN446" s="64">
        <f>IFERROR(Y446*I446/H446,"0")</f>
        <v>304.55999999999995</v>
      </c>
      <c r="BO446" s="64">
        <f>IFERROR(1/J446*(X446/H446),"0")</f>
        <v>0.5153700466200466</v>
      </c>
      <c r="BP446" s="64">
        <f>IFERROR(1/J446*(Y446/H446),"0")</f>
        <v>0.51923076923076927</v>
      </c>
    </row>
    <row r="447" spans="1:68" ht="16.5" hidden="1" customHeight="1" x14ac:dyDescent="0.25">
      <c r="A447" s="54" t="s">
        <v>687</v>
      </c>
      <c r="B447" s="54" t="s">
        <v>688</v>
      </c>
      <c r="C447" s="31">
        <v>4301020384</v>
      </c>
      <c r="D447" s="551">
        <v>4680115886407</v>
      </c>
      <c r="E447" s="552"/>
      <c r="F447" s="546">
        <v>0.4</v>
      </c>
      <c r="G447" s="32">
        <v>6</v>
      </c>
      <c r="H447" s="546">
        <v>2.4</v>
      </c>
      <c r="I447" s="546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6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68</v>
      </c>
      <c r="X447" s="547">
        <v>0</v>
      </c>
      <c r="Y447" s="548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689</v>
      </c>
      <c r="B448" s="54" t="s">
        <v>690</v>
      </c>
      <c r="C448" s="31">
        <v>4301020385</v>
      </c>
      <c r="D448" s="551">
        <v>4680115880054</v>
      </c>
      <c r="E448" s="552"/>
      <c r="F448" s="546">
        <v>0.6</v>
      </c>
      <c r="G448" s="32">
        <v>8</v>
      </c>
      <c r="H448" s="546">
        <v>4.8</v>
      </c>
      <c r="I448" s="546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68</v>
      </c>
      <c r="X448" s="547">
        <v>0</v>
      </c>
      <c r="Y448" s="548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59"/>
      <c r="B449" s="560"/>
      <c r="C449" s="560"/>
      <c r="D449" s="560"/>
      <c r="E449" s="560"/>
      <c r="F449" s="560"/>
      <c r="G449" s="560"/>
      <c r="H449" s="560"/>
      <c r="I449" s="560"/>
      <c r="J449" s="560"/>
      <c r="K449" s="560"/>
      <c r="L449" s="560"/>
      <c r="M449" s="560"/>
      <c r="N449" s="560"/>
      <c r="O449" s="561"/>
      <c r="P449" s="556" t="s">
        <v>70</v>
      </c>
      <c r="Q449" s="557"/>
      <c r="R449" s="557"/>
      <c r="S449" s="557"/>
      <c r="T449" s="557"/>
      <c r="U449" s="557"/>
      <c r="V449" s="558"/>
      <c r="W449" s="37" t="s">
        <v>71</v>
      </c>
      <c r="X449" s="549">
        <f>IFERROR(X446/H446,"0")+IFERROR(X447/H447,"0")+IFERROR(X448/H448,"0")</f>
        <v>53.598484848484844</v>
      </c>
      <c r="Y449" s="549">
        <f>IFERROR(Y446/H446,"0")+IFERROR(Y447/H447,"0")+IFERROR(Y448/H448,"0")</f>
        <v>54</v>
      </c>
      <c r="Z449" s="549">
        <f>IFERROR(IF(Z446="",0,Z446),"0")+IFERROR(IF(Z447="",0,Z447),"0")+IFERROR(IF(Z448="",0,Z448),"0")</f>
        <v>0.64583999999999997</v>
      </c>
      <c r="AA449" s="550"/>
      <c r="AB449" s="550"/>
      <c r="AC449" s="550"/>
    </row>
    <row r="450" spans="1:68" x14ac:dyDescent="0.2">
      <c r="A450" s="560"/>
      <c r="B450" s="560"/>
      <c r="C450" s="560"/>
      <c r="D450" s="560"/>
      <c r="E450" s="560"/>
      <c r="F450" s="560"/>
      <c r="G450" s="560"/>
      <c r="H450" s="560"/>
      <c r="I450" s="560"/>
      <c r="J450" s="560"/>
      <c r="K450" s="560"/>
      <c r="L450" s="560"/>
      <c r="M450" s="560"/>
      <c r="N450" s="560"/>
      <c r="O450" s="561"/>
      <c r="P450" s="556" t="s">
        <v>70</v>
      </c>
      <c r="Q450" s="557"/>
      <c r="R450" s="557"/>
      <c r="S450" s="557"/>
      <c r="T450" s="557"/>
      <c r="U450" s="557"/>
      <c r="V450" s="558"/>
      <c r="W450" s="37" t="s">
        <v>68</v>
      </c>
      <c r="X450" s="549">
        <f>IFERROR(SUM(X446:X448),"0")</f>
        <v>283</v>
      </c>
      <c r="Y450" s="549">
        <f>IFERROR(SUM(Y446:Y448),"0")</f>
        <v>285.12</v>
      </c>
      <c r="Z450" s="37"/>
      <c r="AA450" s="550"/>
      <c r="AB450" s="550"/>
      <c r="AC450" s="550"/>
    </row>
    <row r="451" spans="1:68" ht="14.25" hidden="1" customHeight="1" x14ac:dyDescent="0.25">
      <c r="A451" s="564" t="s">
        <v>63</v>
      </c>
      <c r="B451" s="560"/>
      <c r="C451" s="560"/>
      <c r="D451" s="560"/>
      <c r="E451" s="560"/>
      <c r="F451" s="560"/>
      <c r="G451" s="560"/>
      <c r="H451" s="560"/>
      <c r="I451" s="560"/>
      <c r="J451" s="560"/>
      <c r="K451" s="560"/>
      <c r="L451" s="560"/>
      <c r="M451" s="560"/>
      <c r="N451" s="560"/>
      <c r="O451" s="560"/>
      <c r="P451" s="560"/>
      <c r="Q451" s="560"/>
      <c r="R451" s="560"/>
      <c r="S451" s="560"/>
      <c r="T451" s="560"/>
      <c r="U451" s="560"/>
      <c r="V451" s="560"/>
      <c r="W451" s="560"/>
      <c r="X451" s="560"/>
      <c r="Y451" s="560"/>
      <c r="Z451" s="560"/>
      <c r="AA451" s="543"/>
      <c r="AB451" s="543"/>
      <c r="AC451" s="543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51">
        <v>4680115883116</v>
      </c>
      <c r="E452" s="552"/>
      <c r="F452" s="546">
        <v>0.88</v>
      </c>
      <c r="G452" s="32">
        <v>6</v>
      </c>
      <c r="H452" s="546">
        <v>5.28</v>
      </c>
      <c r="I452" s="546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68</v>
      </c>
      <c r="X452" s="547">
        <v>13</v>
      </c>
      <c r="Y452" s="548">
        <f t="shared" ref="Y452:Y457" si="55">IFERROR(IF(X452="",0,CEILING((X452/$H452),1)*$H452),"")</f>
        <v>15.84</v>
      </c>
      <c r="Z452" s="36">
        <f>IFERROR(IF(Y452=0,"",ROUNDUP(Y452/H452,0)*0.01196),"")</f>
        <v>3.5880000000000002E-2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13.886363636363635</v>
      </c>
      <c r="BN452" s="64">
        <f t="shared" ref="BN452:BN457" si="57">IFERROR(Y452*I452/H452,"0")</f>
        <v>16.919999999999998</v>
      </c>
      <c r="BO452" s="64">
        <f t="shared" ref="BO452:BO457" si="58">IFERROR(1/J452*(X452/H452),"0")</f>
        <v>2.3674242424242424E-2</v>
      </c>
      <c r="BP452" s="64">
        <f t="shared" ref="BP452:BP457" si="59">IFERROR(1/J452*(Y452/H452),"0")</f>
        <v>2.8846153846153848E-2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51">
        <v>4680115883093</v>
      </c>
      <c r="E453" s="552"/>
      <c r="F453" s="546">
        <v>0.88</v>
      </c>
      <c r="G453" s="32">
        <v>6</v>
      </c>
      <c r="H453" s="546">
        <v>5.28</v>
      </c>
      <c r="I453" s="546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73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68</v>
      </c>
      <c r="X453" s="547">
        <v>93</v>
      </c>
      <c r="Y453" s="548">
        <f t="shared" si="55"/>
        <v>95.04</v>
      </c>
      <c r="Z453" s="36">
        <f>IFERROR(IF(Y453=0,"",ROUNDUP(Y453/H453,0)*0.01196),"")</f>
        <v>0.21528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99.340909090909079</v>
      </c>
      <c r="BN453" s="64">
        <f t="shared" si="57"/>
        <v>101.52000000000001</v>
      </c>
      <c r="BO453" s="64">
        <f t="shared" si="58"/>
        <v>0.16936188811188813</v>
      </c>
      <c r="BP453" s="64">
        <f t="shared" si="59"/>
        <v>0.17307692307692307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51">
        <v>4680115883109</v>
      </c>
      <c r="E454" s="552"/>
      <c r="F454" s="546">
        <v>0.88</v>
      </c>
      <c r="G454" s="32">
        <v>6</v>
      </c>
      <c r="H454" s="546">
        <v>5.28</v>
      </c>
      <c r="I454" s="546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6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68</v>
      </c>
      <c r="X454" s="547">
        <v>249</v>
      </c>
      <c r="Y454" s="548">
        <f t="shared" si="55"/>
        <v>253.44</v>
      </c>
      <c r="Z454" s="36">
        <f>IFERROR(IF(Y454=0,"",ROUNDUP(Y454/H454,0)*0.01196),"")</f>
        <v>0.57408000000000003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265.97727272727269</v>
      </c>
      <c r="BN454" s="64">
        <f t="shared" si="57"/>
        <v>270.71999999999997</v>
      </c>
      <c r="BO454" s="64">
        <f t="shared" si="58"/>
        <v>0.45345279720279719</v>
      </c>
      <c r="BP454" s="64">
        <f t="shared" si="59"/>
        <v>0.46153846153846156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4301031419</v>
      </c>
      <c r="D455" s="551">
        <v>4680115882072</v>
      </c>
      <c r="E455" s="552"/>
      <c r="F455" s="546">
        <v>0.6</v>
      </c>
      <c r="G455" s="32">
        <v>8</v>
      </c>
      <c r="H455" s="546">
        <v>4.8</v>
      </c>
      <c r="I455" s="54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68</v>
      </c>
      <c r="X455" s="547">
        <v>0</v>
      </c>
      <c r="Y455" s="548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hidden="1" customHeight="1" x14ac:dyDescent="0.25">
      <c r="A456" s="54" t="s">
        <v>702</v>
      </c>
      <c r="B456" s="54" t="s">
        <v>703</v>
      </c>
      <c r="C456" s="31">
        <v>4301031418</v>
      </c>
      <c r="D456" s="551">
        <v>4680115882102</v>
      </c>
      <c r="E456" s="552"/>
      <c r="F456" s="546">
        <v>0.6</v>
      </c>
      <c r="G456" s="32">
        <v>8</v>
      </c>
      <c r="H456" s="546">
        <v>4.8</v>
      </c>
      <c r="I456" s="546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5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68</v>
      </c>
      <c r="X456" s="547">
        <v>0</v>
      </c>
      <c r="Y456" s="548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hidden="1" customHeight="1" x14ac:dyDescent="0.25">
      <c r="A457" s="54" t="s">
        <v>704</v>
      </c>
      <c r="B457" s="54" t="s">
        <v>705</v>
      </c>
      <c r="C457" s="31">
        <v>4301031417</v>
      </c>
      <c r="D457" s="551">
        <v>4680115882096</v>
      </c>
      <c r="E457" s="552"/>
      <c r="F457" s="546">
        <v>0.6</v>
      </c>
      <c r="G457" s="32">
        <v>8</v>
      </c>
      <c r="H457" s="546">
        <v>4.8</v>
      </c>
      <c r="I457" s="546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68</v>
      </c>
      <c r="X457" s="547">
        <v>0</v>
      </c>
      <c r="Y457" s="548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59"/>
      <c r="B458" s="560"/>
      <c r="C458" s="560"/>
      <c r="D458" s="560"/>
      <c r="E458" s="560"/>
      <c r="F458" s="560"/>
      <c r="G458" s="560"/>
      <c r="H458" s="560"/>
      <c r="I458" s="560"/>
      <c r="J458" s="560"/>
      <c r="K458" s="560"/>
      <c r="L458" s="560"/>
      <c r="M458" s="560"/>
      <c r="N458" s="560"/>
      <c r="O458" s="561"/>
      <c r="P458" s="556" t="s">
        <v>70</v>
      </c>
      <c r="Q458" s="557"/>
      <c r="R458" s="557"/>
      <c r="S458" s="557"/>
      <c r="T458" s="557"/>
      <c r="U458" s="557"/>
      <c r="V458" s="558"/>
      <c r="W458" s="37" t="s">
        <v>71</v>
      </c>
      <c r="X458" s="549">
        <f>IFERROR(X452/H452,"0")+IFERROR(X453/H453,"0")+IFERROR(X454/H454,"0")+IFERROR(X455/H455,"0")+IFERROR(X456/H456,"0")+IFERROR(X457/H457,"0")</f>
        <v>67.234848484848484</v>
      </c>
      <c r="Y458" s="549">
        <f>IFERROR(Y452/H452,"0")+IFERROR(Y453/H453,"0")+IFERROR(Y454/H454,"0")+IFERROR(Y455/H455,"0")+IFERROR(Y456/H456,"0")+IFERROR(Y457/H457,"0")</f>
        <v>69</v>
      </c>
      <c r="Z458" s="549">
        <f>IFERROR(IF(Z452="",0,Z452),"0")+IFERROR(IF(Z453="",0,Z453),"0")+IFERROR(IF(Z454="",0,Z454),"0")+IFERROR(IF(Z455="",0,Z455),"0")+IFERROR(IF(Z456="",0,Z456),"0")+IFERROR(IF(Z457="",0,Z457),"0")</f>
        <v>0.82523999999999997</v>
      </c>
      <c r="AA458" s="550"/>
      <c r="AB458" s="550"/>
      <c r="AC458" s="550"/>
    </row>
    <row r="459" spans="1:68" x14ac:dyDescent="0.2">
      <c r="A459" s="560"/>
      <c r="B459" s="560"/>
      <c r="C459" s="560"/>
      <c r="D459" s="560"/>
      <c r="E459" s="560"/>
      <c r="F459" s="560"/>
      <c r="G459" s="560"/>
      <c r="H459" s="560"/>
      <c r="I459" s="560"/>
      <c r="J459" s="560"/>
      <c r="K459" s="560"/>
      <c r="L459" s="560"/>
      <c r="M459" s="560"/>
      <c r="N459" s="560"/>
      <c r="O459" s="561"/>
      <c r="P459" s="556" t="s">
        <v>70</v>
      </c>
      <c r="Q459" s="557"/>
      <c r="R459" s="557"/>
      <c r="S459" s="557"/>
      <c r="T459" s="557"/>
      <c r="U459" s="557"/>
      <c r="V459" s="558"/>
      <c r="W459" s="37" t="s">
        <v>68</v>
      </c>
      <c r="X459" s="549">
        <f>IFERROR(SUM(X452:X457),"0")</f>
        <v>355</v>
      </c>
      <c r="Y459" s="549">
        <f>IFERROR(SUM(Y452:Y457),"0")</f>
        <v>364.32</v>
      </c>
      <c r="Z459" s="37"/>
      <c r="AA459" s="550"/>
      <c r="AB459" s="550"/>
      <c r="AC459" s="550"/>
    </row>
    <row r="460" spans="1:68" ht="14.25" hidden="1" customHeight="1" x14ac:dyDescent="0.25">
      <c r="A460" s="564" t="s">
        <v>72</v>
      </c>
      <c r="B460" s="560"/>
      <c r="C460" s="560"/>
      <c r="D460" s="560"/>
      <c r="E460" s="560"/>
      <c r="F460" s="560"/>
      <c r="G460" s="560"/>
      <c r="H460" s="560"/>
      <c r="I460" s="560"/>
      <c r="J460" s="560"/>
      <c r="K460" s="560"/>
      <c r="L460" s="560"/>
      <c r="M460" s="560"/>
      <c r="N460" s="560"/>
      <c r="O460" s="560"/>
      <c r="P460" s="560"/>
      <c r="Q460" s="560"/>
      <c r="R460" s="560"/>
      <c r="S460" s="560"/>
      <c r="T460" s="560"/>
      <c r="U460" s="560"/>
      <c r="V460" s="560"/>
      <c r="W460" s="560"/>
      <c r="X460" s="560"/>
      <c r="Y460" s="560"/>
      <c r="Z460" s="560"/>
      <c r="AA460" s="543"/>
      <c r="AB460" s="543"/>
      <c r="AC460" s="543"/>
    </row>
    <row r="461" spans="1:68" ht="16.5" hidden="1" customHeight="1" x14ac:dyDescent="0.25">
      <c r="A461" s="54" t="s">
        <v>706</v>
      </c>
      <c r="B461" s="54" t="s">
        <v>707</v>
      </c>
      <c r="C461" s="31">
        <v>4301051232</v>
      </c>
      <c r="D461" s="551">
        <v>4607091383409</v>
      </c>
      <c r="E461" s="552"/>
      <c r="F461" s="546">
        <v>1.3</v>
      </c>
      <c r="G461" s="32">
        <v>6</v>
      </c>
      <c r="H461" s="546">
        <v>7.8</v>
      </c>
      <c r="I461" s="546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68</v>
      </c>
      <c r="X461" s="547">
        <v>0</v>
      </c>
      <c r="Y461" s="548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4301051233</v>
      </c>
      <c r="D462" s="551">
        <v>4607091383416</v>
      </c>
      <c r="E462" s="552"/>
      <c r="F462" s="546">
        <v>1.3</v>
      </c>
      <c r="G462" s="32">
        <v>6</v>
      </c>
      <c r="H462" s="546">
        <v>7.8</v>
      </c>
      <c r="I462" s="546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2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68</v>
      </c>
      <c r="X462" s="547">
        <v>0</v>
      </c>
      <c r="Y462" s="548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4301051064</v>
      </c>
      <c r="D463" s="551">
        <v>4680115883536</v>
      </c>
      <c r="E463" s="552"/>
      <c r="F463" s="546">
        <v>0.3</v>
      </c>
      <c r="G463" s="32">
        <v>6</v>
      </c>
      <c r="H463" s="546">
        <v>1.8</v>
      </c>
      <c r="I463" s="546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7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68</v>
      </c>
      <c r="X463" s="547">
        <v>0</v>
      </c>
      <c r="Y463" s="54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59"/>
      <c r="B464" s="560"/>
      <c r="C464" s="560"/>
      <c r="D464" s="560"/>
      <c r="E464" s="560"/>
      <c r="F464" s="560"/>
      <c r="G464" s="560"/>
      <c r="H464" s="560"/>
      <c r="I464" s="560"/>
      <c r="J464" s="560"/>
      <c r="K464" s="560"/>
      <c r="L464" s="560"/>
      <c r="M464" s="560"/>
      <c r="N464" s="560"/>
      <c r="O464" s="561"/>
      <c r="P464" s="556" t="s">
        <v>70</v>
      </c>
      <c r="Q464" s="557"/>
      <c r="R464" s="557"/>
      <c r="S464" s="557"/>
      <c r="T464" s="557"/>
      <c r="U464" s="557"/>
      <c r="V464" s="558"/>
      <c r="W464" s="37" t="s">
        <v>71</v>
      </c>
      <c r="X464" s="549">
        <f>IFERROR(X461/H461,"0")+IFERROR(X462/H462,"0")+IFERROR(X463/H463,"0")</f>
        <v>0</v>
      </c>
      <c r="Y464" s="549">
        <f>IFERROR(Y461/H461,"0")+IFERROR(Y462/H462,"0")+IFERROR(Y463/H463,"0")</f>
        <v>0</v>
      </c>
      <c r="Z464" s="549">
        <f>IFERROR(IF(Z461="",0,Z461),"0")+IFERROR(IF(Z462="",0,Z462),"0")+IFERROR(IF(Z463="",0,Z463),"0")</f>
        <v>0</v>
      </c>
      <c r="AA464" s="550"/>
      <c r="AB464" s="550"/>
      <c r="AC464" s="550"/>
    </row>
    <row r="465" spans="1:68" hidden="1" x14ac:dyDescent="0.2">
      <c r="A465" s="560"/>
      <c r="B465" s="560"/>
      <c r="C465" s="560"/>
      <c r="D465" s="560"/>
      <c r="E465" s="560"/>
      <c r="F465" s="560"/>
      <c r="G465" s="560"/>
      <c r="H465" s="560"/>
      <c r="I465" s="560"/>
      <c r="J465" s="560"/>
      <c r="K465" s="560"/>
      <c r="L465" s="560"/>
      <c r="M465" s="560"/>
      <c r="N465" s="560"/>
      <c r="O465" s="561"/>
      <c r="P465" s="556" t="s">
        <v>70</v>
      </c>
      <c r="Q465" s="557"/>
      <c r="R465" s="557"/>
      <c r="S465" s="557"/>
      <c r="T465" s="557"/>
      <c r="U465" s="557"/>
      <c r="V465" s="558"/>
      <c r="W465" s="37" t="s">
        <v>68</v>
      </c>
      <c r="X465" s="549">
        <f>IFERROR(SUM(X461:X463),"0")</f>
        <v>0</v>
      </c>
      <c r="Y465" s="549">
        <f>IFERROR(SUM(Y461:Y463),"0")</f>
        <v>0</v>
      </c>
      <c r="Z465" s="37"/>
      <c r="AA465" s="550"/>
      <c r="AB465" s="550"/>
      <c r="AC465" s="550"/>
    </row>
    <row r="466" spans="1:68" ht="27.75" hidden="1" customHeight="1" x14ac:dyDescent="0.2">
      <c r="A466" s="699" t="s">
        <v>715</v>
      </c>
      <c r="B466" s="700"/>
      <c r="C466" s="700"/>
      <c r="D466" s="700"/>
      <c r="E466" s="700"/>
      <c r="F466" s="700"/>
      <c r="G466" s="700"/>
      <c r="H466" s="700"/>
      <c r="I466" s="700"/>
      <c r="J466" s="700"/>
      <c r="K466" s="700"/>
      <c r="L466" s="700"/>
      <c r="M466" s="700"/>
      <c r="N466" s="700"/>
      <c r="O466" s="700"/>
      <c r="P466" s="700"/>
      <c r="Q466" s="700"/>
      <c r="R466" s="700"/>
      <c r="S466" s="700"/>
      <c r="T466" s="700"/>
      <c r="U466" s="700"/>
      <c r="V466" s="700"/>
      <c r="W466" s="700"/>
      <c r="X466" s="700"/>
      <c r="Y466" s="700"/>
      <c r="Z466" s="700"/>
      <c r="AA466" s="48"/>
      <c r="AB466" s="48"/>
      <c r="AC466" s="48"/>
    </row>
    <row r="467" spans="1:68" ht="16.5" hidden="1" customHeight="1" x14ac:dyDescent="0.25">
      <c r="A467" s="579" t="s">
        <v>715</v>
      </c>
      <c r="B467" s="560"/>
      <c r="C467" s="560"/>
      <c r="D467" s="560"/>
      <c r="E467" s="560"/>
      <c r="F467" s="560"/>
      <c r="G467" s="560"/>
      <c r="H467" s="560"/>
      <c r="I467" s="560"/>
      <c r="J467" s="560"/>
      <c r="K467" s="560"/>
      <c r="L467" s="560"/>
      <c r="M467" s="560"/>
      <c r="N467" s="560"/>
      <c r="O467" s="560"/>
      <c r="P467" s="560"/>
      <c r="Q467" s="560"/>
      <c r="R467" s="560"/>
      <c r="S467" s="560"/>
      <c r="T467" s="560"/>
      <c r="U467" s="560"/>
      <c r="V467" s="560"/>
      <c r="W467" s="560"/>
      <c r="X467" s="560"/>
      <c r="Y467" s="560"/>
      <c r="Z467" s="560"/>
      <c r="AA467" s="542"/>
      <c r="AB467" s="542"/>
      <c r="AC467" s="542"/>
    </row>
    <row r="468" spans="1:68" ht="14.25" hidden="1" customHeight="1" x14ac:dyDescent="0.25">
      <c r="A468" s="564" t="s">
        <v>102</v>
      </c>
      <c r="B468" s="560"/>
      <c r="C468" s="560"/>
      <c r="D468" s="560"/>
      <c r="E468" s="560"/>
      <c r="F468" s="560"/>
      <c r="G468" s="560"/>
      <c r="H468" s="560"/>
      <c r="I468" s="560"/>
      <c r="J468" s="560"/>
      <c r="K468" s="560"/>
      <c r="L468" s="560"/>
      <c r="M468" s="560"/>
      <c r="N468" s="560"/>
      <c r="O468" s="560"/>
      <c r="P468" s="560"/>
      <c r="Q468" s="560"/>
      <c r="R468" s="560"/>
      <c r="S468" s="560"/>
      <c r="T468" s="560"/>
      <c r="U468" s="560"/>
      <c r="V468" s="560"/>
      <c r="W468" s="560"/>
      <c r="X468" s="560"/>
      <c r="Y468" s="560"/>
      <c r="Z468" s="560"/>
      <c r="AA468" s="543"/>
      <c r="AB468" s="543"/>
      <c r="AC468" s="543"/>
    </row>
    <row r="469" spans="1:68" ht="27" hidden="1" customHeight="1" x14ac:dyDescent="0.25">
      <c r="A469" s="54" t="s">
        <v>716</v>
      </c>
      <c r="B469" s="54" t="s">
        <v>717</v>
      </c>
      <c r="C469" s="31">
        <v>4301011763</v>
      </c>
      <c r="D469" s="551">
        <v>4640242181011</v>
      </c>
      <c r="E469" s="552"/>
      <c r="F469" s="546">
        <v>1.35</v>
      </c>
      <c r="G469" s="32">
        <v>8</v>
      </c>
      <c r="H469" s="546">
        <v>10.8</v>
      </c>
      <c r="I469" s="546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5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68</v>
      </c>
      <c r="X469" s="547">
        <v>0</v>
      </c>
      <c r="Y469" s="54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4301011585</v>
      </c>
      <c r="D470" s="551">
        <v>4640242180441</v>
      </c>
      <c r="E470" s="552"/>
      <c r="F470" s="546">
        <v>1.5</v>
      </c>
      <c r="G470" s="32">
        <v>8</v>
      </c>
      <c r="H470" s="546">
        <v>12</v>
      </c>
      <c r="I470" s="546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68</v>
      </c>
      <c r="X470" s="547">
        <v>0</v>
      </c>
      <c r="Y470" s="54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4301011584</v>
      </c>
      <c r="D471" s="551">
        <v>4640242180564</v>
      </c>
      <c r="E471" s="552"/>
      <c r="F471" s="546">
        <v>1.5</v>
      </c>
      <c r="G471" s="32">
        <v>8</v>
      </c>
      <c r="H471" s="546">
        <v>12</v>
      </c>
      <c r="I471" s="546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73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68</v>
      </c>
      <c r="X471" s="547">
        <v>0</v>
      </c>
      <c r="Y471" s="548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4301011764</v>
      </c>
      <c r="D472" s="551">
        <v>4640242181189</v>
      </c>
      <c r="E472" s="552"/>
      <c r="F472" s="546">
        <v>0.4</v>
      </c>
      <c r="G472" s="32">
        <v>10</v>
      </c>
      <c r="H472" s="546">
        <v>4</v>
      </c>
      <c r="I472" s="546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7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68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59"/>
      <c r="B473" s="560"/>
      <c r="C473" s="560"/>
      <c r="D473" s="560"/>
      <c r="E473" s="560"/>
      <c r="F473" s="560"/>
      <c r="G473" s="560"/>
      <c r="H473" s="560"/>
      <c r="I473" s="560"/>
      <c r="J473" s="560"/>
      <c r="K473" s="560"/>
      <c r="L473" s="560"/>
      <c r="M473" s="560"/>
      <c r="N473" s="560"/>
      <c r="O473" s="561"/>
      <c r="P473" s="556" t="s">
        <v>70</v>
      </c>
      <c r="Q473" s="557"/>
      <c r="R473" s="557"/>
      <c r="S473" s="557"/>
      <c r="T473" s="557"/>
      <c r="U473" s="557"/>
      <c r="V473" s="558"/>
      <c r="W473" s="37" t="s">
        <v>71</v>
      </c>
      <c r="X473" s="549">
        <f>IFERROR(X469/H469,"0")+IFERROR(X470/H470,"0")+IFERROR(X471/H471,"0")+IFERROR(X472/H472,"0")</f>
        <v>0</v>
      </c>
      <c r="Y473" s="549">
        <f>IFERROR(Y469/H469,"0")+IFERROR(Y470/H470,"0")+IFERROR(Y471/H471,"0")+IFERROR(Y472/H472,"0")</f>
        <v>0</v>
      </c>
      <c r="Z473" s="549">
        <f>IFERROR(IF(Z469="",0,Z469),"0")+IFERROR(IF(Z470="",0,Z470),"0")+IFERROR(IF(Z471="",0,Z471),"0")+IFERROR(IF(Z472="",0,Z472),"0")</f>
        <v>0</v>
      </c>
      <c r="AA473" s="550"/>
      <c r="AB473" s="550"/>
      <c r="AC473" s="550"/>
    </row>
    <row r="474" spans="1:68" hidden="1" x14ac:dyDescent="0.2">
      <c r="A474" s="560"/>
      <c r="B474" s="560"/>
      <c r="C474" s="560"/>
      <c r="D474" s="560"/>
      <c r="E474" s="560"/>
      <c r="F474" s="560"/>
      <c r="G474" s="560"/>
      <c r="H474" s="560"/>
      <c r="I474" s="560"/>
      <c r="J474" s="560"/>
      <c r="K474" s="560"/>
      <c r="L474" s="560"/>
      <c r="M474" s="560"/>
      <c r="N474" s="560"/>
      <c r="O474" s="561"/>
      <c r="P474" s="556" t="s">
        <v>70</v>
      </c>
      <c r="Q474" s="557"/>
      <c r="R474" s="557"/>
      <c r="S474" s="557"/>
      <c r="T474" s="557"/>
      <c r="U474" s="557"/>
      <c r="V474" s="558"/>
      <c r="W474" s="37" t="s">
        <v>68</v>
      </c>
      <c r="X474" s="549">
        <f>IFERROR(SUM(X469:X472),"0")</f>
        <v>0</v>
      </c>
      <c r="Y474" s="549">
        <f>IFERROR(SUM(Y469:Y472),"0")</f>
        <v>0</v>
      </c>
      <c r="Z474" s="37"/>
      <c r="AA474" s="550"/>
      <c r="AB474" s="550"/>
      <c r="AC474" s="550"/>
    </row>
    <row r="475" spans="1:68" ht="14.25" hidden="1" customHeight="1" x14ac:dyDescent="0.25">
      <c r="A475" s="564" t="s">
        <v>134</v>
      </c>
      <c r="B475" s="560"/>
      <c r="C475" s="560"/>
      <c r="D475" s="560"/>
      <c r="E475" s="560"/>
      <c r="F475" s="560"/>
      <c r="G475" s="560"/>
      <c r="H475" s="560"/>
      <c r="I475" s="560"/>
      <c r="J475" s="560"/>
      <c r="K475" s="560"/>
      <c r="L475" s="560"/>
      <c r="M475" s="560"/>
      <c r="N475" s="560"/>
      <c r="O475" s="560"/>
      <c r="P475" s="560"/>
      <c r="Q475" s="560"/>
      <c r="R475" s="560"/>
      <c r="S475" s="560"/>
      <c r="T475" s="560"/>
      <c r="U475" s="560"/>
      <c r="V475" s="560"/>
      <c r="W475" s="560"/>
      <c r="X475" s="560"/>
      <c r="Y475" s="560"/>
      <c r="Z475" s="560"/>
      <c r="AA475" s="543"/>
      <c r="AB475" s="543"/>
      <c r="AC475" s="543"/>
    </row>
    <row r="476" spans="1:68" ht="27" hidden="1" customHeight="1" x14ac:dyDescent="0.25">
      <c r="A476" s="54" t="s">
        <v>727</v>
      </c>
      <c r="B476" s="54" t="s">
        <v>728</v>
      </c>
      <c r="C476" s="31">
        <v>4301020400</v>
      </c>
      <c r="D476" s="551">
        <v>4640242180519</v>
      </c>
      <c r="E476" s="552"/>
      <c r="F476" s="546">
        <v>1.5</v>
      </c>
      <c r="G476" s="32">
        <v>8</v>
      </c>
      <c r="H476" s="546">
        <v>12</v>
      </c>
      <c r="I476" s="54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68</v>
      </c>
      <c r="X476" s="547">
        <v>0</v>
      </c>
      <c r="Y476" s="54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730</v>
      </c>
      <c r="B477" s="54" t="s">
        <v>731</v>
      </c>
      <c r="C477" s="31">
        <v>4301020260</v>
      </c>
      <c r="D477" s="551">
        <v>4640242180526</v>
      </c>
      <c r="E477" s="552"/>
      <c r="F477" s="546">
        <v>1.8</v>
      </c>
      <c r="G477" s="32">
        <v>6</v>
      </c>
      <c r="H477" s="546">
        <v>10.8</v>
      </c>
      <c r="I477" s="546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4" t="s">
        <v>732</v>
      </c>
      <c r="Q477" s="554"/>
      <c r="R477" s="554"/>
      <c r="S477" s="554"/>
      <c r="T477" s="555"/>
      <c r="U477" s="34"/>
      <c r="V477" s="34"/>
      <c r="W477" s="35" t="s">
        <v>68</v>
      </c>
      <c r="X477" s="547">
        <v>0</v>
      </c>
      <c r="Y477" s="54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734</v>
      </c>
      <c r="B478" s="54" t="s">
        <v>735</v>
      </c>
      <c r="C478" s="31">
        <v>4301020295</v>
      </c>
      <c r="D478" s="551">
        <v>4640242181363</v>
      </c>
      <c r="E478" s="552"/>
      <c r="F478" s="546">
        <v>0.4</v>
      </c>
      <c r="G478" s="32">
        <v>10</v>
      </c>
      <c r="H478" s="546">
        <v>4</v>
      </c>
      <c r="I478" s="546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7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68</v>
      </c>
      <c r="X478" s="547">
        <v>0</v>
      </c>
      <c r="Y478" s="548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59"/>
      <c r="B479" s="560"/>
      <c r="C479" s="560"/>
      <c r="D479" s="560"/>
      <c r="E479" s="560"/>
      <c r="F479" s="560"/>
      <c r="G479" s="560"/>
      <c r="H479" s="560"/>
      <c r="I479" s="560"/>
      <c r="J479" s="560"/>
      <c r="K479" s="560"/>
      <c r="L479" s="560"/>
      <c r="M479" s="560"/>
      <c r="N479" s="560"/>
      <c r="O479" s="561"/>
      <c r="P479" s="556" t="s">
        <v>70</v>
      </c>
      <c r="Q479" s="557"/>
      <c r="R479" s="557"/>
      <c r="S479" s="557"/>
      <c r="T479" s="557"/>
      <c r="U479" s="557"/>
      <c r="V479" s="558"/>
      <c r="W479" s="37" t="s">
        <v>71</v>
      </c>
      <c r="X479" s="549">
        <f>IFERROR(X476/H476,"0")+IFERROR(X477/H477,"0")+IFERROR(X478/H478,"0")</f>
        <v>0</v>
      </c>
      <c r="Y479" s="549">
        <f>IFERROR(Y476/H476,"0")+IFERROR(Y477/H477,"0")+IFERROR(Y478/H478,"0")</f>
        <v>0</v>
      </c>
      <c r="Z479" s="549">
        <f>IFERROR(IF(Z476="",0,Z476),"0")+IFERROR(IF(Z477="",0,Z477),"0")+IFERROR(IF(Z478="",0,Z478),"0")</f>
        <v>0</v>
      </c>
      <c r="AA479" s="550"/>
      <c r="AB479" s="550"/>
      <c r="AC479" s="550"/>
    </row>
    <row r="480" spans="1:68" hidden="1" x14ac:dyDescent="0.2">
      <c r="A480" s="560"/>
      <c r="B480" s="560"/>
      <c r="C480" s="560"/>
      <c r="D480" s="560"/>
      <c r="E480" s="560"/>
      <c r="F480" s="560"/>
      <c r="G480" s="560"/>
      <c r="H480" s="560"/>
      <c r="I480" s="560"/>
      <c r="J480" s="560"/>
      <c r="K480" s="560"/>
      <c r="L480" s="560"/>
      <c r="M480" s="560"/>
      <c r="N480" s="560"/>
      <c r="O480" s="561"/>
      <c r="P480" s="556" t="s">
        <v>70</v>
      </c>
      <c r="Q480" s="557"/>
      <c r="R480" s="557"/>
      <c r="S480" s="557"/>
      <c r="T480" s="557"/>
      <c r="U480" s="557"/>
      <c r="V480" s="558"/>
      <c r="W480" s="37" t="s">
        <v>68</v>
      </c>
      <c r="X480" s="549">
        <f>IFERROR(SUM(X476:X478),"0")</f>
        <v>0</v>
      </c>
      <c r="Y480" s="549">
        <f>IFERROR(SUM(Y476:Y478),"0")</f>
        <v>0</v>
      </c>
      <c r="Z480" s="37"/>
      <c r="AA480" s="550"/>
      <c r="AB480" s="550"/>
      <c r="AC480" s="550"/>
    </row>
    <row r="481" spans="1:68" ht="14.25" hidden="1" customHeight="1" x14ac:dyDescent="0.25">
      <c r="A481" s="564" t="s">
        <v>63</v>
      </c>
      <c r="B481" s="560"/>
      <c r="C481" s="560"/>
      <c r="D481" s="560"/>
      <c r="E481" s="560"/>
      <c r="F481" s="560"/>
      <c r="G481" s="560"/>
      <c r="H481" s="560"/>
      <c r="I481" s="560"/>
      <c r="J481" s="560"/>
      <c r="K481" s="560"/>
      <c r="L481" s="560"/>
      <c r="M481" s="560"/>
      <c r="N481" s="560"/>
      <c r="O481" s="560"/>
      <c r="P481" s="560"/>
      <c r="Q481" s="560"/>
      <c r="R481" s="560"/>
      <c r="S481" s="560"/>
      <c r="T481" s="560"/>
      <c r="U481" s="560"/>
      <c r="V481" s="560"/>
      <c r="W481" s="560"/>
      <c r="X481" s="560"/>
      <c r="Y481" s="560"/>
      <c r="Z481" s="560"/>
      <c r="AA481" s="543"/>
      <c r="AB481" s="543"/>
      <c r="AC481" s="543"/>
    </row>
    <row r="482" spans="1:68" ht="27" hidden="1" customHeight="1" x14ac:dyDescent="0.25">
      <c r="A482" s="54" t="s">
        <v>737</v>
      </c>
      <c r="B482" s="54" t="s">
        <v>738</v>
      </c>
      <c r="C482" s="31">
        <v>4301031280</v>
      </c>
      <c r="D482" s="551">
        <v>4640242180816</v>
      </c>
      <c r="E482" s="552"/>
      <c r="F482" s="546">
        <v>0.7</v>
      </c>
      <c r="G482" s="32">
        <v>6</v>
      </c>
      <c r="H482" s="546">
        <v>4.2</v>
      </c>
      <c r="I482" s="546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4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68</v>
      </c>
      <c r="X482" s="547">
        <v>0</v>
      </c>
      <c r="Y482" s="54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740</v>
      </c>
      <c r="B483" s="54" t="s">
        <v>741</v>
      </c>
      <c r="C483" s="31">
        <v>4301031244</v>
      </c>
      <c r="D483" s="551">
        <v>4640242180595</v>
      </c>
      <c r="E483" s="552"/>
      <c r="F483" s="546">
        <v>0.7</v>
      </c>
      <c r="G483" s="32">
        <v>6</v>
      </c>
      <c r="H483" s="546">
        <v>4.2</v>
      </c>
      <c r="I483" s="546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1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68</v>
      </c>
      <c r="X483" s="547">
        <v>0</v>
      </c>
      <c r="Y483" s="548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59"/>
      <c r="B484" s="560"/>
      <c r="C484" s="560"/>
      <c r="D484" s="560"/>
      <c r="E484" s="560"/>
      <c r="F484" s="560"/>
      <c r="G484" s="560"/>
      <c r="H484" s="560"/>
      <c r="I484" s="560"/>
      <c r="J484" s="560"/>
      <c r="K484" s="560"/>
      <c r="L484" s="560"/>
      <c r="M484" s="560"/>
      <c r="N484" s="560"/>
      <c r="O484" s="561"/>
      <c r="P484" s="556" t="s">
        <v>70</v>
      </c>
      <c r="Q484" s="557"/>
      <c r="R484" s="557"/>
      <c r="S484" s="557"/>
      <c r="T484" s="557"/>
      <c r="U484" s="557"/>
      <c r="V484" s="558"/>
      <c r="W484" s="37" t="s">
        <v>71</v>
      </c>
      <c r="X484" s="549">
        <f>IFERROR(X482/H482,"0")+IFERROR(X483/H483,"0")</f>
        <v>0</v>
      </c>
      <c r="Y484" s="549">
        <f>IFERROR(Y482/H482,"0")+IFERROR(Y483/H483,"0")</f>
        <v>0</v>
      </c>
      <c r="Z484" s="549">
        <f>IFERROR(IF(Z482="",0,Z482),"0")+IFERROR(IF(Z483="",0,Z483),"0")</f>
        <v>0</v>
      </c>
      <c r="AA484" s="550"/>
      <c r="AB484" s="550"/>
      <c r="AC484" s="550"/>
    </row>
    <row r="485" spans="1:68" hidden="1" x14ac:dyDescent="0.2">
      <c r="A485" s="560"/>
      <c r="B485" s="560"/>
      <c r="C485" s="560"/>
      <c r="D485" s="560"/>
      <c r="E485" s="560"/>
      <c r="F485" s="560"/>
      <c r="G485" s="560"/>
      <c r="H485" s="560"/>
      <c r="I485" s="560"/>
      <c r="J485" s="560"/>
      <c r="K485" s="560"/>
      <c r="L485" s="560"/>
      <c r="M485" s="560"/>
      <c r="N485" s="560"/>
      <c r="O485" s="561"/>
      <c r="P485" s="556" t="s">
        <v>70</v>
      </c>
      <c r="Q485" s="557"/>
      <c r="R485" s="557"/>
      <c r="S485" s="557"/>
      <c r="T485" s="557"/>
      <c r="U485" s="557"/>
      <c r="V485" s="558"/>
      <c r="W485" s="37" t="s">
        <v>68</v>
      </c>
      <c r="X485" s="549">
        <f>IFERROR(SUM(X482:X483),"0")</f>
        <v>0</v>
      </c>
      <c r="Y485" s="549">
        <f>IFERROR(SUM(Y482:Y483),"0")</f>
        <v>0</v>
      </c>
      <c r="Z485" s="37"/>
      <c r="AA485" s="550"/>
      <c r="AB485" s="550"/>
      <c r="AC485" s="550"/>
    </row>
    <row r="486" spans="1:68" ht="14.25" hidden="1" customHeight="1" x14ac:dyDescent="0.25">
      <c r="A486" s="564" t="s">
        <v>72</v>
      </c>
      <c r="B486" s="560"/>
      <c r="C486" s="560"/>
      <c r="D486" s="560"/>
      <c r="E486" s="560"/>
      <c r="F486" s="560"/>
      <c r="G486" s="560"/>
      <c r="H486" s="560"/>
      <c r="I486" s="560"/>
      <c r="J486" s="560"/>
      <c r="K486" s="560"/>
      <c r="L486" s="560"/>
      <c r="M486" s="560"/>
      <c r="N486" s="560"/>
      <c r="O486" s="560"/>
      <c r="P486" s="560"/>
      <c r="Q486" s="560"/>
      <c r="R486" s="560"/>
      <c r="S486" s="560"/>
      <c r="T486" s="560"/>
      <c r="U486" s="560"/>
      <c r="V486" s="560"/>
      <c r="W486" s="560"/>
      <c r="X486" s="560"/>
      <c r="Y486" s="560"/>
      <c r="Z486" s="560"/>
      <c r="AA486" s="543"/>
      <c r="AB486" s="543"/>
      <c r="AC486" s="543"/>
    </row>
    <row r="487" spans="1:68" ht="27" hidden="1" customHeight="1" x14ac:dyDescent="0.25">
      <c r="A487" s="54" t="s">
        <v>743</v>
      </c>
      <c r="B487" s="54" t="s">
        <v>744</v>
      </c>
      <c r="C487" s="31">
        <v>4301052046</v>
      </c>
      <c r="D487" s="551">
        <v>4640242180533</v>
      </c>
      <c r="E487" s="552"/>
      <c r="F487" s="546">
        <v>1.5</v>
      </c>
      <c r="G487" s="32">
        <v>6</v>
      </c>
      <c r="H487" s="546">
        <v>9</v>
      </c>
      <c r="I487" s="546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7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68</v>
      </c>
      <c r="X487" s="547">
        <v>0</v>
      </c>
      <c r="Y487" s="548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59"/>
      <c r="B488" s="560"/>
      <c r="C488" s="560"/>
      <c r="D488" s="560"/>
      <c r="E488" s="560"/>
      <c r="F488" s="560"/>
      <c r="G488" s="560"/>
      <c r="H488" s="560"/>
      <c r="I488" s="560"/>
      <c r="J488" s="560"/>
      <c r="K488" s="560"/>
      <c r="L488" s="560"/>
      <c r="M488" s="560"/>
      <c r="N488" s="560"/>
      <c r="O488" s="561"/>
      <c r="P488" s="556" t="s">
        <v>70</v>
      </c>
      <c r="Q488" s="557"/>
      <c r="R488" s="557"/>
      <c r="S488" s="557"/>
      <c r="T488" s="557"/>
      <c r="U488" s="557"/>
      <c r="V488" s="558"/>
      <c r="W488" s="37" t="s">
        <v>71</v>
      </c>
      <c r="X488" s="549">
        <f>IFERROR(X487/H487,"0")</f>
        <v>0</v>
      </c>
      <c r="Y488" s="549">
        <f>IFERROR(Y487/H487,"0")</f>
        <v>0</v>
      </c>
      <c r="Z488" s="549">
        <f>IFERROR(IF(Z487="",0,Z487),"0")</f>
        <v>0</v>
      </c>
      <c r="AA488" s="550"/>
      <c r="AB488" s="550"/>
      <c r="AC488" s="550"/>
    </row>
    <row r="489" spans="1:68" hidden="1" x14ac:dyDescent="0.2">
      <c r="A489" s="560"/>
      <c r="B489" s="560"/>
      <c r="C489" s="560"/>
      <c r="D489" s="560"/>
      <c r="E489" s="560"/>
      <c r="F489" s="560"/>
      <c r="G489" s="560"/>
      <c r="H489" s="560"/>
      <c r="I489" s="560"/>
      <c r="J489" s="560"/>
      <c r="K489" s="560"/>
      <c r="L489" s="560"/>
      <c r="M489" s="560"/>
      <c r="N489" s="560"/>
      <c r="O489" s="561"/>
      <c r="P489" s="556" t="s">
        <v>70</v>
      </c>
      <c r="Q489" s="557"/>
      <c r="R489" s="557"/>
      <c r="S489" s="557"/>
      <c r="T489" s="557"/>
      <c r="U489" s="557"/>
      <c r="V489" s="558"/>
      <c r="W489" s="37" t="s">
        <v>68</v>
      </c>
      <c r="X489" s="549">
        <f>IFERROR(SUM(X487:X487),"0")</f>
        <v>0</v>
      </c>
      <c r="Y489" s="549">
        <f>IFERROR(SUM(Y487:Y487),"0")</f>
        <v>0</v>
      </c>
      <c r="Z489" s="37"/>
      <c r="AA489" s="550"/>
      <c r="AB489" s="550"/>
      <c r="AC489" s="550"/>
    </row>
    <row r="490" spans="1:68" ht="14.25" hidden="1" customHeight="1" x14ac:dyDescent="0.25">
      <c r="A490" s="564" t="s">
        <v>164</v>
      </c>
      <c r="B490" s="560"/>
      <c r="C490" s="560"/>
      <c r="D490" s="560"/>
      <c r="E490" s="560"/>
      <c r="F490" s="560"/>
      <c r="G490" s="560"/>
      <c r="H490" s="560"/>
      <c r="I490" s="560"/>
      <c r="J490" s="560"/>
      <c r="K490" s="560"/>
      <c r="L490" s="560"/>
      <c r="M490" s="560"/>
      <c r="N490" s="560"/>
      <c r="O490" s="560"/>
      <c r="P490" s="560"/>
      <c r="Q490" s="560"/>
      <c r="R490" s="560"/>
      <c r="S490" s="560"/>
      <c r="T490" s="560"/>
      <c r="U490" s="560"/>
      <c r="V490" s="560"/>
      <c r="W490" s="560"/>
      <c r="X490" s="560"/>
      <c r="Y490" s="560"/>
      <c r="Z490" s="560"/>
      <c r="AA490" s="543"/>
      <c r="AB490" s="543"/>
      <c r="AC490" s="543"/>
    </row>
    <row r="491" spans="1:68" ht="27" hidden="1" customHeight="1" x14ac:dyDescent="0.25">
      <c r="A491" s="54" t="s">
        <v>746</v>
      </c>
      <c r="B491" s="54" t="s">
        <v>747</v>
      </c>
      <c r="C491" s="31">
        <v>4301060491</v>
      </c>
      <c r="D491" s="551">
        <v>4640242180120</v>
      </c>
      <c r="E491" s="552"/>
      <c r="F491" s="546">
        <v>1.5</v>
      </c>
      <c r="G491" s="32">
        <v>6</v>
      </c>
      <c r="H491" s="546">
        <v>9</v>
      </c>
      <c r="I491" s="546">
        <v>9.4350000000000005</v>
      </c>
      <c r="J491" s="32">
        <v>64</v>
      </c>
      <c r="K491" s="32" t="s">
        <v>105</v>
      </c>
      <c r="L491" s="32"/>
      <c r="M491" s="33" t="s">
        <v>76</v>
      </c>
      <c r="N491" s="33"/>
      <c r="O491" s="32">
        <v>40</v>
      </c>
      <c r="P491" s="72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1" s="554"/>
      <c r="R491" s="554"/>
      <c r="S491" s="554"/>
      <c r="T491" s="555"/>
      <c r="U491" s="34"/>
      <c r="V491" s="34"/>
      <c r="W491" s="35" t="s">
        <v>68</v>
      </c>
      <c r="X491" s="547">
        <v>0</v>
      </c>
      <c r="Y491" s="54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748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749</v>
      </c>
      <c r="B492" s="54" t="s">
        <v>750</v>
      </c>
      <c r="C492" s="31">
        <v>4301060493</v>
      </c>
      <c r="D492" s="551">
        <v>4640242180137</v>
      </c>
      <c r="E492" s="552"/>
      <c r="F492" s="546">
        <v>1.5</v>
      </c>
      <c r="G492" s="32">
        <v>6</v>
      </c>
      <c r="H492" s="546">
        <v>9</v>
      </c>
      <c r="I492" s="546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1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68</v>
      </c>
      <c r="X492" s="547">
        <v>0</v>
      </c>
      <c r="Y492" s="548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751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59"/>
      <c r="B493" s="560"/>
      <c r="C493" s="560"/>
      <c r="D493" s="560"/>
      <c r="E493" s="560"/>
      <c r="F493" s="560"/>
      <c r="G493" s="560"/>
      <c r="H493" s="560"/>
      <c r="I493" s="560"/>
      <c r="J493" s="560"/>
      <c r="K493" s="560"/>
      <c r="L493" s="560"/>
      <c r="M493" s="560"/>
      <c r="N493" s="560"/>
      <c r="O493" s="561"/>
      <c r="P493" s="556" t="s">
        <v>70</v>
      </c>
      <c r="Q493" s="557"/>
      <c r="R493" s="557"/>
      <c r="S493" s="557"/>
      <c r="T493" s="557"/>
      <c r="U493" s="557"/>
      <c r="V493" s="558"/>
      <c r="W493" s="37" t="s">
        <v>71</v>
      </c>
      <c r="X493" s="549">
        <f>IFERROR(X491/H491,"0")+IFERROR(X492/H492,"0")</f>
        <v>0</v>
      </c>
      <c r="Y493" s="549">
        <f>IFERROR(Y491/H491,"0")+IFERROR(Y492/H492,"0")</f>
        <v>0</v>
      </c>
      <c r="Z493" s="549">
        <f>IFERROR(IF(Z491="",0,Z491),"0")+IFERROR(IF(Z492="",0,Z492),"0")</f>
        <v>0</v>
      </c>
      <c r="AA493" s="550"/>
      <c r="AB493" s="550"/>
      <c r="AC493" s="550"/>
    </row>
    <row r="494" spans="1:68" hidden="1" x14ac:dyDescent="0.2">
      <c r="A494" s="560"/>
      <c r="B494" s="560"/>
      <c r="C494" s="560"/>
      <c r="D494" s="560"/>
      <c r="E494" s="560"/>
      <c r="F494" s="560"/>
      <c r="G494" s="560"/>
      <c r="H494" s="560"/>
      <c r="I494" s="560"/>
      <c r="J494" s="560"/>
      <c r="K494" s="560"/>
      <c r="L494" s="560"/>
      <c r="M494" s="560"/>
      <c r="N494" s="560"/>
      <c r="O494" s="561"/>
      <c r="P494" s="556" t="s">
        <v>70</v>
      </c>
      <c r="Q494" s="557"/>
      <c r="R494" s="557"/>
      <c r="S494" s="557"/>
      <c r="T494" s="557"/>
      <c r="U494" s="557"/>
      <c r="V494" s="558"/>
      <c r="W494" s="37" t="s">
        <v>68</v>
      </c>
      <c r="X494" s="549">
        <f>IFERROR(SUM(X491:X492),"0")</f>
        <v>0</v>
      </c>
      <c r="Y494" s="549">
        <f>IFERROR(SUM(Y491:Y492),"0")</f>
        <v>0</v>
      </c>
      <c r="Z494" s="37"/>
      <c r="AA494" s="550"/>
      <c r="AB494" s="550"/>
      <c r="AC494" s="550"/>
    </row>
    <row r="495" spans="1:68" ht="16.5" hidden="1" customHeight="1" x14ac:dyDescent="0.25">
      <c r="A495" s="579" t="s">
        <v>752</v>
      </c>
      <c r="B495" s="560"/>
      <c r="C495" s="560"/>
      <c r="D495" s="560"/>
      <c r="E495" s="560"/>
      <c r="F495" s="560"/>
      <c r="G495" s="560"/>
      <c r="H495" s="560"/>
      <c r="I495" s="560"/>
      <c r="J495" s="560"/>
      <c r="K495" s="560"/>
      <c r="L495" s="560"/>
      <c r="M495" s="560"/>
      <c r="N495" s="560"/>
      <c r="O495" s="560"/>
      <c r="P495" s="560"/>
      <c r="Q495" s="560"/>
      <c r="R495" s="560"/>
      <c r="S495" s="560"/>
      <c r="T495" s="560"/>
      <c r="U495" s="560"/>
      <c r="V495" s="560"/>
      <c r="W495" s="560"/>
      <c r="X495" s="560"/>
      <c r="Y495" s="560"/>
      <c r="Z495" s="560"/>
      <c r="AA495" s="542"/>
      <c r="AB495" s="542"/>
      <c r="AC495" s="542"/>
    </row>
    <row r="496" spans="1:68" ht="14.25" hidden="1" customHeight="1" x14ac:dyDescent="0.25">
      <c r="A496" s="564" t="s">
        <v>134</v>
      </c>
      <c r="B496" s="560"/>
      <c r="C496" s="560"/>
      <c r="D496" s="560"/>
      <c r="E496" s="560"/>
      <c r="F496" s="560"/>
      <c r="G496" s="560"/>
      <c r="H496" s="560"/>
      <c r="I496" s="560"/>
      <c r="J496" s="560"/>
      <c r="K496" s="560"/>
      <c r="L496" s="560"/>
      <c r="M496" s="560"/>
      <c r="N496" s="560"/>
      <c r="O496" s="560"/>
      <c r="P496" s="560"/>
      <c r="Q496" s="560"/>
      <c r="R496" s="560"/>
      <c r="S496" s="560"/>
      <c r="T496" s="560"/>
      <c r="U496" s="560"/>
      <c r="V496" s="560"/>
      <c r="W496" s="560"/>
      <c r="X496" s="560"/>
      <c r="Y496" s="560"/>
      <c r="Z496" s="560"/>
      <c r="AA496" s="543"/>
      <c r="AB496" s="543"/>
      <c r="AC496" s="543"/>
    </row>
    <row r="497" spans="1:68" ht="27" hidden="1" customHeight="1" x14ac:dyDescent="0.25">
      <c r="A497" s="54" t="s">
        <v>753</v>
      </c>
      <c r="B497" s="54" t="s">
        <v>754</v>
      </c>
      <c r="C497" s="31">
        <v>4301020314</v>
      </c>
      <c r="D497" s="551">
        <v>4640242180090</v>
      </c>
      <c r="E497" s="552"/>
      <c r="F497" s="546">
        <v>1.5</v>
      </c>
      <c r="G497" s="32">
        <v>8</v>
      </c>
      <c r="H497" s="546">
        <v>12</v>
      </c>
      <c r="I497" s="546">
        <v>12.435</v>
      </c>
      <c r="J497" s="32">
        <v>64</v>
      </c>
      <c r="K497" s="32" t="s">
        <v>105</v>
      </c>
      <c r="L497" s="32"/>
      <c r="M497" s="33" t="s">
        <v>106</v>
      </c>
      <c r="N497" s="33"/>
      <c r="O497" s="32">
        <v>50</v>
      </c>
      <c r="P497" s="852" t="s">
        <v>755</v>
      </c>
      <c r="Q497" s="554"/>
      <c r="R497" s="554"/>
      <c r="S497" s="554"/>
      <c r="T497" s="555"/>
      <c r="U497" s="34"/>
      <c r="V497" s="34"/>
      <c r="W497" s="35" t="s">
        <v>68</v>
      </c>
      <c r="X497" s="547">
        <v>0</v>
      </c>
      <c r="Y497" s="54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37" t="s">
        <v>756</v>
      </c>
      <c r="AG497" s="64"/>
      <c r="AJ497" s="68"/>
      <c r="AK497" s="68">
        <v>0</v>
      </c>
      <c r="BB497" s="53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59"/>
      <c r="B498" s="560"/>
      <c r="C498" s="560"/>
      <c r="D498" s="560"/>
      <c r="E498" s="560"/>
      <c r="F498" s="560"/>
      <c r="G498" s="560"/>
      <c r="H498" s="560"/>
      <c r="I498" s="560"/>
      <c r="J498" s="560"/>
      <c r="K498" s="560"/>
      <c r="L498" s="560"/>
      <c r="M498" s="560"/>
      <c r="N498" s="560"/>
      <c r="O498" s="561"/>
      <c r="P498" s="556" t="s">
        <v>70</v>
      </c>
      <c r="Q498" s="557"/>
      <c r="R498" s="557"/>
      <c r="S498" s="557"/>
      <c r="T498" s="557"/>
      <c r="U498" s="557"/>
      <c r="V498" s="558"/>
      <c r="W498" s="37" t="s">
        <v>71</v>
      </c>
      <c r="X498" s="549">
        <f>IFERROR(X497/H497,"0")</f>
        <v>0</v>
      </c>
      <c r="Y498" s="549">
        <f>IFERROR(Y497/H497,"0")</f>
        <v>0</v>
      </c>
      <c r="Z498" s="549">
        <f>IFERROR(IF(Z497="",0,Z497),"0")</f>
        <v>0</v>
      </c>
      <c r="AA498" s="550"/>
      <c r="AB498" s="550"/>
      <c r="AC498" s="550"/>
    </row>
    <row r="499" spans="1:68" hidden="1" x14ac:dyDescent="0.2">
      <c r="A499" s="560"/>
      <c r="B499" s="560"/>
      <c r="C499" s="560"/>
      <c r="D499" s="560"/>
      <c r="E499" s="560"/>
      <c r="F499" s="560"/>
      <c r="G499" s="560"/>
      <c r="H499" s="560"/>
      <c r="I499" s="560"/>
      <c r="J499" s="560"/>
      <c r="K499" s="560"/>
      <c r="L499" s="560"/>
      <c r="M499" s="560"/>
      <c r="N499" s="560"/>
      <c r="O499" s="561"/>
      <c r="P499" s="556" t="s">
        <v>70</v>
      </c>
      <c r="Q499" s="557"/>
      <c r="R499" s="557"/>
      <c r="S499" s="557"/>
      <c r="T499" s="557"/>
      <c r="U499" s="557"/>
      <c r="V499" s="558"/>
      <c r="W499" s="37" t="s">
        <v>68</v>
      </c>
      <c r="X499" s="549">
        <f>IFERROR(SUM(X497:X497),"0")</f>
        <v>0</v>
      </c>
      <c r="Y499" s="549">
        <f>IFERROR(SUM(Y497:Y497),"0")</f>
        <v>0</v>
      </c>
      <c r="Z499" s="37"/>
      <c r="AA499" s="550"/>
      <c r="AB499" s="550"/>
      <c r="AC499" s="550"/>
    </row>
    <row r="500" spans="1:68" ht="15" customHeight="1" x14ac:dyDescent="0.2">
      <c r="A500" s="691"/>
      <c r="B500" s="560"/>
      <c r="C500" s="560"/>
      <c r="D500" s="560"/>
      <c r="E500" s="560"/>
      <c r="F500" s="560"/>
      <c r="G500" s="560"/>
      <c r="H500" s="560"/>
      <c r="I500" s="560"/>
      <c r="J500" s="560"/>
      <c r="K500" s="560"/>
      <c r="L500" s="560"/>
      <c r="M500" s="560"/>
      <c r="N500" s="560"/>
      <c r="O500" s="692"/>
      <c r="P500" s="576" t="s">
        <v>757</v>
      </c>
      <c r="Q500" s="577"/>
      <c r="R500" s="577"/>
      <c r="S500" s="577"/>
      <c r="T500" s="577"/>
      <c r="U500" s="577"/>
      <c r="V500" s="578"/>
      <c r="W500" s="37" t="s">
        <v>68</v>
      </c>
      <c r="X500" s="549">
        <f>IFERROR(X24+X33+X37+X45+X49+X59+X65+X71+X79+X84+X91+X98+X106+X112+X119+X124+X130+X135+X140+X146+X152+X158+X170+X176+X180+X186+X191+X202+X214+X219+X232+X236+X240+X248+X257+X265+X272+X277+X281+X286+X295+X305+X313+X319+X326+X332+X339+X351+X356+X361+X365+X372+X376+X381+X385+X400+X405+X410+X417+X422+X427+X444+X450+X459+X465+X474+X480+X485+X489+X494+X499,"0")</f>
        <v>5414</v>
      </c>
      <c r="Y500" s="549">
        <f>IFERROR(Y24+Y33+Y37+Y45+Y49+Y59+Y65+Y71+Y79+Y84+Y91+Y98+Y106+Y112+Y119+Y124+Y130+Y135+Y140+Y146+Y152+Y158+Y170+Y176+Y180+Y186+Y191+Y202+Y214+Y219+Y232+Y236+Y240+Y248+Y257+Y265+Y272+Y277+Y281+Y286+Y295+Y305+Y313+Y319+Y326+Y332+Y339+Y351+Y356+Y361+Y365+Y372+Y376+Y381+Y385+Y400+Y405+Y410+Y417+Y422+Y427+Y444+Y450+Y459+Y465+Y474+Y480+Y485+Y489+Y494+Y499,"0")</f>
        <v>5572.5099999999993</v>
      </c>
      <c r="Z500" s="37"/>
      <c r="AA500" s="550"/>
      <c r="AB500" s="550"/>
      <c r="AC500" s="550"/>
    </row>
    <row r="501" spans="1:68" x14ac:dyDescent="0.2">
      <c r="A501" s="560"/>
      <c r="B501" s="560"/>
      <c r="C501" s="560"/>
      <c r="D501" s="560"/>
      <c r="E501" s="560"/>
      <c r="F501" s="560"/>
      <c r="G501" s="560"/>
      <c r="H501" s="560"/>
      <c r="I501" s="560"/>
      <c r="J501" s="560"/>
      <c r="K501" s="560"/>
      <c r="L501" s="560"/>
      <c r="M501" s="560"/>
      <c r="N501" s="560"/>
      <c r="O501" s="692"/>
      <c r="P501" s="576" t="s">
        <v>758</v>
      </c>
      <c r="Q501" s="577"/>
      <c r="R501" s="577"/>
      <c r="S501" s="577"/>
      <c r="T501" s="577"/>
      <c r="U501" s="577"/>
      <c r="V501" s="578"/>
      <c r="W501" s="37" t="s">
        <v>68</v>
      </c>
      <c r="X501" s="549">
        <f>IFERROR(SUM(BM22:BM497),"0")</f>
        <v>5715.363941456435</v>
      </c>
      <c r="Y501" s="549">
        <f>IFERROR(SUM(BN22:BN497),"0")</f>
        <v>5882.97</v>
      </c>
      <c r="Z501" s="37"/>
      <c r="AA501" s="550"/>
      <c r="AB501" s="550"/>
      <c r="AC501" s="550"/>
    </row>
    <row r="502" spans="1:68" x14ac:dyDescent="0.2">
      <c r="A502" s="560"/>
      <c r="B502" s="560"/>
      <c r="C502" s="560"/>
      <c r="D502" s="560"/>
      <c r="E502" s="560"/>
      <c r="F502" s="560"/>
      <c r="G502" s="560"/>
      <c r="H502" s="560"/>
      <c r="I502" s="560"/>
      <c r="J502" s="560"/>
      <c r="K502" s="560"/>
      <c r="L502" s="560"/>
      <c r="M502" s="560"/>
      <c r="N502" s="560"/>
      <c r="O502" s="692"/>
      <c r="P502" s="576" t="s">
        <v>759</v>
      </c>
      <c r="Q502" s="577"/>
      <c r="R502" s="577"/>
      <c r="S502" s="577"/>
      <c r="T502" s="577"/>
      <c r="U502" s="577"/>
      <c r="V502" s="578"/>
      <c r="W502" s="37" t="s">
        <v>760</v>
      </c>
      <c r="X502" s="38">
        <f>ROUNDUP(SUM(BO22:BO497),0)</f>
        <v>10</v>
      </c>
      <c r="Y502" s="38">
        <f>ROUNDUP(SUM(BP22:BP497),0)</f>
        <v>10</v>
      </c>
      <c r="Z502" s="37"/>
      <c r="AA502" s="550"/>
      <c r="AB502" s="550"/>
      <c r="AC502" s="550"/>
    </row>
    <row r="503" spans="1:68" x14ac:dyDescent="0.2">
      <c r="A503" s="560"/>
      <c r="B503" s="560"/>
      <c r="C503" s="560"/>
      <c r="D503" s="560"/>
      <c r="E503" s="560"/>
      <c r="F503" s="560"/>
      <c r="G503" s="560"/>
      <c r="H503" s="560"/>
      <c r="I503" s="560"/>
      <c r="J503" s="560"/>
      <c r="K503" s="560"/>
      <c r="L503" s="560"/>
      <c r="M503" s="560"/>
      <c r="N503" s="560"/>
      <c r="O503" s="692"/>
      <c r="P503" s="576" t="s">
        <v>761</v>
      </c>
      <c r="Q503" s="577"/>
      <c r="R503" s="577"/>
      <c r="S503" s="577"/>
      <c r="T503" s="577"/>
      <c r="U503" s="577"/>
      <c r="V503" s="578"/>
      <c r="W503" s="37" t="s">
        <v>68</v>
      </c>
      <c r="X503" s="549">
        <f>GrossWeightTotal+PalletQtyTotal*25</f>
        <v>5965.363941456435</v>
      </c>
      <c r="Y503" s="549">
        <f>GrossWeightTotalR+PalletQtyTotalR*25</f>
        <v>6132.97</v>
      </c>
      <c r="Z503" s="37"/>
      <c r="AA503" s="550"/>
      <c r="AB503" s="550"/>
      <c r="AC503" s="550"/>
    </row>
    <row r="504" spans="1:68" x14ac:dyDescent="0.2">
      <c r="A504" s="560"/>
      <c r="B504" s="560"/>
      <c r="C504" s="560"/>
      <c r="D504" s="560"/>
      <c r="E504" s="560"/>
      <c r="F504" s="560"/>
      <c r="G504" s="560"/>
      <c r="H504" s="560"/>
      <c r="I504" s="560"/>
      <c r="J504" s="560"/>
      <c r="K504" s="560"/>
      <c r="L504" s="560"/>
      <c r="M504" s="560"/>
      <c r="N504" s="560"/>
      <c r="O504" s="692"/>
      <c r="P504" s="576" t="s">
        <v>762</v>
      </c>
      <c r="Q504" s="577"/>
      <c r="R504" s="577"/>
      <c r="S504" s="577"/>
      <c r="T504" s="577"/>
      <c r="U504" s="577"/>
      <c r="V504" s="578"/>
      <c r="W504" s="37" t="s">
        <v>760</v>
      </c>
      <c r="X504" s="549">
        <f>IFERROR(X23+X32+X36+X44+X48+X58+X64+X70+X78+X83+X90+X97+X105+X111+X118+X123+X129+X134+X139+X145+X151+X157+X169+X175+X179+X185+X190+X201+X213+X218+X231+X235+X239+X247+X256+X264+X271+X276+X280+X285+X294+X304+X312+X318+X325+X331+X338+X350+X355+X360+X364+X371+X375+X380+X384+X399+X404+X409+X416+X421+X426+X443+X449+X458+X464+X473+X479+X484+X488+X493+X498,"0")</f>
        <v>940.20648050111436</v>
      </c>
      <c r="Y504" s="549">
        <f>IFERROR(Y23+Y32+Y36+Y44+Y48+Y58+Y64+Y70+Y78+Y83+Y90+Y97+Y105+Y111+Y118+Y123+Y129+Y134+Y139+Y145+Y151+Y157+Y169+Y175+Y179+Y185+Y190+Y201+Y213+Y218+Y231+Y235+Y239+Y247+Y256+Y264+Y271+Y276+Y280+Y285+Y294+Y304+Y312+Y318+Y325+Y331+Y338+Y350+Y355+Y360+Y364+Y371+Y375+Y380+Y384+Y399+Y404+Y409+Y416+Y421+Y426+Y443+Y449+Y458+Y464+Y473+Y479+Y484+Y488+Y493+Y498,"0")</f>
        <v>970</v>
      </c>
      <c r="Z504" s="37"/>
      <c r="AA504" s="550"/>
      <c r="AB504" s="550"/>
      <c r="AC504" s="550"/>
    </row>
    <row r="505" spans="1:68" ht="14.25" hidden="1" customHeight="1" x14ac:dyDescent="0.2">
      <c r="A505" s="560"/>
      <c r="B505" s="560"/>
      <c r="C505" s="560"/>
      <c r="D505" s="560"/>
      <c r="E505" s="560"/>
      <c r="F505" s="560"/>
      <c r="G505" s="560"/>
      <c r="H505" s="560"/>
      <c r="I505" s="560"/>
      <c r="J505" s="560"/>
      <c r="K505" s="560"/>
      <c r="L505" s="560"/>
      <c r="M505" s="560"/>
      <c r="N505" s="560"/>
      <c r="O505" s="692"/>
      <c r="P505" s="576" t="s">
        <v>763</v>
      </c>
      <c r="Q505" s="577"/>
      <c r="R505" s="577"/>
      <c r="S505" s="577"/>
      <c r="T505" s="577"/>
      <c r="U505" s="577"/>
      <c r="V505" s="578"/>
      <c r="W505" s="39" t="s">
        <v>764</v>
      </c>
      <c r="X505" s="37"/>
      <c r="Y505" s="37"/>
      <c r="Z505" s="37">
        <f>IFERROR(Z23+Z32+Z36+Z44+Z48+Z58+Z64+Z70+Z78+Z83+Z90+Z97+Z105+Z111+Z118+Z123+Z129+Z134+Z139+Z145+Z151+Z157+Z169+Z175+Z179+Z185+Z190+Z201+Z213+Z218+Z231+Z235+Z239+Z247+Z256+Z264+Z271+Z276+Z280+Z285+Z294+Z304+Z312+Z318+Z325+Z331+Z338+Z350+Z355+Z360+Z364+Z371+Z375+Z380+Z384+Z399+Z404+Z409+Z416+Z421+Z426+Z443+Z449+Z458+Z464+Z473+Z479+Z484+Z488+Z493+Z498,"0")</f>
        <v>10.909969999999998</v>
      </c>
      <c r="AA505" s="550"/>
      <c r="AB505" s="550"/>
      <c r="AC505" s="550"/>
    </row>
    <row r="506" spans="1:68" ht="13.5" customHeight="1" thickBot="1" x14ac:dyDescent="0.25"/>
    <row r="507" spans="1:68" ht="27" customHeight="1" thickTop="1" thickBot="1" x14ac:dyDescent="0.25">
      <c r="A507" s="40" t="s">
        <v>765</v>
      </c>
      <c r="B507" s="544" t="s">
        <v>62</v>
      </c>
      <c r="C507" s="570" t="s">
        <v>100</v>
      </c>
      <c r="D507" s="639"/>
      <c r="E507" s="639"/>
      <c r="F507" s="639"/>
      <c r="G507" s="639"/>
      <c r="H507" s="640"/>
      <c r="I507" s="570" t="s">
        <v>252</v>
      </c>
      <c r="J507" s="639"/>
      <c r="K507" s="639"/>
      <c r="L507" s="639"/>
      <c r="M507" s="639"/>
      <c r="N507" s="639"/>
      <c r="O507" s="639"/>
      <c r="P507" s="639"/>
      <c r="Q507" s="639"/>
      <c r="R507" s="639"/>
      <c r="S507" s="640"/>
      <c r="T507" s="570" t="s">
        <v>539</v>
      </c>
      <c r="U507" s="640"/>
      <c r="V507" s="570" t="s">
        <v>595</v>
      </c>
      <c r="W507" s="639"/>
      <c r="X507" s="639"/>
      <c r="Y507" s="640"/>
      <c r="Z507" s="544" t="s">
        <v>651</v>
      </c>
      <c r="AA507" s="570" t="s">
        <v>715</v>
      </c>
      <c r="AB507" s="640"/>
      <c r="AC507" s="52"/>
      <c r="AF507" s="545"/>
    </row>
    <row r="508" spans="1:68" ht="14.25" customHeight="1" thickTop="1" x14ac:dyDescent="0.2">
      <c r="A508" s="788" t="s">
        <v>766</v>
      </c>
      <c r="B508" s="570" t="s">
        <v>62</v>
      </c>
      <c r="C508" s="570" t="s">
        <v>101</v>
      </c>
      <c r="D508" s="570" t="s">
        <v>116</v>
      </c>
      <c r="E508" s="570" t="s">
        <v>171</v>
      </c>
      <c r="F508" s="570" t="s">
        <v>191</v>
      </c>
      <c r="G508" s="570" t="s">
        <v>224</v>
      </c>
      <c r="H508" s="570" t="s">
        <v>100</v>
      </c>
      <c r="I508" s="570" t="s">
        <v>253</v>
      </c>
      <c r="J508" s="570" t="s">
        <v>293</v>
      </c>
      <c r="K508" s="570" t="s">
        <v>353</v>
      </c>
      <c r="L508" s="570" t="s">
        <v>398</v>
      </c>
      <c r="M508" s="570" t="s">
        <v>414</v>
      </c>
      <c r="N508" s="545"/>
      <c r="O508" s="570" t="s">
        <v>428</v>
      </c>
      <c r="P508" s="570" t="s">
        <v>438</v>
      </c>
      <c r="Q508" s="570" t="s">
        <v>445</v>
      </c>
      <c r="R508" s="570" t="s">
        <v>450</v>
      </c>
      <c r="S508" s="570" t="s">
        <v>529</v>
      </c>
      <c r="T508" s="570" t="s">
        <v>540</v>
      </c>
      <c r="U508" s="570" t="s">
        <v>575</v>
      </c>
      <c r="V508" s="570" t="s">
        <v>596</v>
      </c>
      <c r="W508" s="570" t="s">
        <v>628</v>
      </c>
      <c r="X508" s="570" t="s">
        <v>643</v>
      </c>
      <c r="Y508" s="570" t="s">
        <v>647</v>
      </c>
      <c r="Z508" s="570" t="s">
        <v>651</v>
      </c>
      <c r="AA508" s="570" t="s">
        <v>715</v>
      </c>
      <c r="AB508" s="570" t="s">
        <v>752</v>
      </c>
      <c r="AC508" s="52"/>
      <c r="AF508" s="545"/>
    </row>
    <row r="509" spans="1:68" ht="13.5" customHeight="1" thickBot="1" x14ac:dyDescent="0.25">
      <c r="A509" s="789"/>
      <c r="B509" s="571"/>
      <c r="C509" s="571"/>
      <c r="D509" s="571"/>
      <c r="E509" s="571"/>
      <c r="F509" s="571"/>
      <c r="G509" s="571"/>
      <c r="H509" s="571"/>
      <c r="I509" s="571"/>
      <c r="J509" s="571"/>
      <c r="K509" s="571"/>
      <c r="L509" s="571"/>
      <c r="M509" s="571"/>
      <c r="N509" s="545"/>
      <c r="O509" s="571"/>
      <c r="P509" s="571"/>
      <c r="Q509" s="571"/>
      <c r="R509" s="571"/>
      <c r="S509" s="571"/>
      <c r="T509" s="571"/>
      <c r="U509" s="571"/>
      <c r="V509" s="571"/>
      <c r="W509" s="571"/>
      <c r="X509" s="571"/>
      <c r="Y509" s="571"/>
      <c r="Z509" s="571"/>
      <c r="AA509" s="571"/>
      <c r="AB509" s="571"/>
      <c r="AC509" s="52"/>
      <c r="AF509" s="545"/>
    </row>
    <row r="510" spans="1:68" ht="18" customHeight="1" thickTop="1" thickBot="1" x14ac:dyDescent="0.25">
      <c r="A510" s="40" t="s">
        <v>767</v>
      </c>
      <c r="B510" s="46">
        <f>IFERROR(Y22*1,"0")+IFERROR(Y26*1,"0")+IFERROR(Y27*1,"0")+IFERROR(Y28*1,"0")+IFERROR(Y29*1,"0")+IFERROR(Y30*1,"0")+IFERROR(Y31*1,"0")+IFERROR(Y35*1,"0")</f>
        <v>0</v>
      </c>
      <c r="C510" s="46">
        <f>IFERROR(Y41*1,"0")+IFERROR(Y42*1,"0")+IFERROR(Y43*1,"0")+IFERROR(Y47*1,"0")</f>
        <v>64.800000000000011</v>
      </c>
      <c r="D510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49.6</v>
      </c>
      <c r="E510" s="46">
        <f>IFERROR(Y87*1,"0")+IFERROR(Y88*1,"0")+IFERROR(Y89*1,"0")+IFERROR(Y93*1,"0")+IFERROR(Y94*1,"0")+IFERROR(Y95*1,"0")+IFERROR(Y96*1,"0")</f>
        <v>162.89999999999998</v>
      </c>
      <c r="F510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205.5</v>
      </c>
      <c r="G510" s="46">
        <f>IFERROR(Y127*1,"0")+IFERROR(Y128*1,"0")+IFERROR(Y132*1,"0")+IFERROR(Y133*1,"0")+IFERROR(Y137*1,"0")+IFERROR(Y138*1,"0")</f>
        <v>0</v>
      </c>
      <c r="H510" s="46">
        <f>IFERROR(Y143*1,"0")+IFERROR(Y144*1,"0")+IFERROR(Y148*1,"0")+IFERROR(Y149*1,"0")+IFERROR(Y150*1,"0")</f>
        <v>0</v>
      </c>
      <c r="I510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163.02000000000001</v>
      </c>
      <c r="J510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1066.2</v>
      </c>
      <c r="K510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11.469999999999999</v>
      </c>
      <c r="L510" s="46">
        <f>IFERROR(Y251*1,"0")+IFERROR(Y252*1,"0")+IFERROR(Y253*1,"0")+IFERROR(Y254*1,"0")+IFERROR(Y255*1,"0")</f>
        <v>0</v>
      </c>
      <c r="M510" s="46">
        <f>IFERROR(Y260*1,"0")+IFERROR(Y261*1,"0")+IFERROR(Y262*1,"0")+IFERROR(Y263*1,"0")</f>
        <v>0</v>
      </c>
      <c r="N510" s="545"/>
      <c r="O510" s="46">
        <f>IFERROR(Y268*1,"0")+IFERROR(Y269*1,"0")+IFERROR(Y270*1,"0")</f>
        <v>50.4</v>
      </c>
      <c r="P510" s="46">
        <f>IFERROR(Y275*1,"0")+IFERROR(Y279*1,"0")</f>
        <v>0</v>
      </c>
      <c r="Q510" s="46">
        <f>IFERROR(Y284*1,"0")</f>
        <v>0</v>
      </c>
      <c r="R510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113.06</v>
      </c>
      <c r="S510" s="46">
        <f>IFERROR(Y335*1,"0")+IFERROR(Y336*1,"0")+IFERROR(Y337*1,"0")</f>
        <v>0</v>
      </c>
      <c r="T510" s="46">
        <f>IFERROR(Y343*1,"0")+IFERROR(Y344*1,"0")+IFERROR(Y345*1,"0")+IFERROR(Y346*1,"0")+IFERROR(Y347*1,"0")+IFERROR(Y348*1,"0")+IFERROR(Y349*1,"0")+IFERROR(Y353*1,"0")+IFERROR(Y354*1,"0")+IFERROR(Y358*1,"0")+IFERROR(Y359*1,"0")+IFERROR(Y363*1,"0")</f>
        <v>2214</v>
      </c>
      <c r="U510" s="46">
        <f>IFERROR(Y368*1,"0")+IFERROR(Y369*1,"0")+IFERROR(Y370*1,"0")+IFERROR(Y374*1,"0")+IFERROR(Y378*1,"0")+IFERROR(Y379*1,"0")+IFERROR(Y383*1,"0")</f>
        <v>387</v>
      </c>
      <c r="V510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0" s="46">
        <f>IFERROR(Y408*1,"0")+IFERROR(Y412*1,"0")+IFERROR(Y413*1,"0")+IFERROR(Y414*1,"0")+IFERROR(Y415*1,"0")</f>
        <v>97.2</v>
      </c>
      <c r="X510" s="46">
        <f>IFERROR(Y420*1,"0")</f>
        <v>0</v>
      </c>
      <c r="Y510" s="46">
        <f>IFERROR(Y425*1,"0")</f>
        <v>0</v>
      </c>
      <c r="Z510" s="46">
        <f>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987.3599999999999</v>
      </c>
      <c r="AA510" s="46">
        <f>IFERROR(Y469*1,"0")+IFERROR(Y470*1,"0")+IFERROR(Y471*1,"0")+IFERROR(Y472*1,"0")+IFERROR(Y476*1,"0")+IFERROR(Y477*1,"0")+IFERROR(Y478*1,"0")+IFERROR(Y482*1,"0")+IFERROR(Y483*1,"0")+IFERROR(Y487*1,"0")+IFERROR(Y491*1,"0")+IFERROR(Y492*1,"0")</f>
        <v>0</v>
      </c>
      <c r="AB510" s="46">
        <f>IFERROR(Y497*1,"0")</f>
        <v>0</v>
      </c>
      <c r="AC510" s="52"/>
      <c r="AF510" s="545"/>
    </row>
  </sheetData>
  <sheetProtection algorithmName="SHA-512" hashValue="bxwDlhfMqxjIa+ZKQTLDaEkiXzInoxNtFkTtISlJZRum9aHqq3vCbnoQ6Gro2PxGxau6Wm8vtg3as4U5HjKwjQ==" saltValue="cXgsx2pgUenJAlBNB41cmw==" spinCount="100000" sheet="1" objects="1" scenarios="1" sort="0" autoFilter="0" pivotTables="0"/>
  <autoFilter ref="A18:AF5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56"/>
        <filter val="0,75"/>
        <filter val="1 499,00"/>
        <filter val="1,00"/>
        <filter val="1,02"/>
        <filter val="1,59"/>
        <filter val="10"/>
        <filter val="10,00"/>
        <filter val="102,00"/>
        <filter val="108,00"/>
        <filter val="11,00"/>
        <filter val="11,11"/>
        <filter val="118,00"/>
        <filter val="120,00"/>
        <filter val="121,00"/>
        <filter val="124,00"/>
        <filter val="128,00"/>
        <filter val="13,00"/>
        <filter val="138,00"/>
        <filter val="14,00"/>
        <filter val="14,17"/>
        <filter val="14,73"/>
        <filter val="152,00"/>
        <filter val="158,00"/>
        <filter val="17,00"/>
        <filter val="17,56"/>
        <filter val="17,78"/>
        <filter val="18,00"/>
        <filter val="2,00"/>
        <filter val="2,22"/>
        <filter val="2,33"/>
        <filter val="20,00"/>
        <filter val="21,00"/>
        <filter val="211,00"/>
        <filter val="224,00"/>
        <filter val="244,58"/>
        <filter val="249,00"/>
        <filter val="25,00"/>
        <filter val="26,00"/>
        <filter val="27,00"/>
        <filter val="27,90"/>
        <filter val="28,00"/>
        <filter val="283,00"/>
        <filter val="298,00"/>
        <filter val="3,00"/>
        <filter val="3,21"/>
        <filter val="31,00"/>
        <filter val="32,73"/>
        <filter val="33,83"/>
        <filter val="332,00"/>
        <filter val="335,00"/>
        <filter val="34,00"/>
        <filter val="355,00"/>
        <filter val="381,00"/>
        <filter val="4,00"/>
        <filter val="4,24"/>
        <filter val="42,33"/>
        <filter val="426,00"/>
        <filter val="44,00"/>
        <filter val="47,38"/>
        <filter val="48,00"/>
        <filter val="491,00"/>
        <filter val="5 414,00"/>
        <filter val="5 715,36"/>
        <filter val="5 965,36"/>
        <filter val="5,46"/>
        <filter val="50,00"/>
        <filter val="53,00"/>
        <filter val="53,60"/>
        <filter val="55,00"/>
        <filter val="587,00"/>
        <filter val="59,00"/>
        <filter val="6,00"/>
        <filter val="6,50"/>
        <filter val="63,45"/>
        <filter val="67,00"/>
        <filter val="67,23"/>
        <filter val="7,08"/>
        <filter val="7,56"/>
        <filter val="73,00"/>
        <filter val="78,00"/>
        <filter val="80,37"/>
        <filter val="81,00"/>
        <filter val="816,00"/>
        <filter val="9,00"/>
        <filter val="93,00"/>
        <filter val="940,21"/>
        <filter val="96,00"/>
        <filter val="99,93"/>
      </filters>
    </filterColumn>
    <filterColumn colId="29" showButton="0"/>
    <filterColumn colId="30" showButton="0"/>
  </autoFilter>
  <mergeCells count="892">
    <mergeCell ref="D17:E18"/>
    <mergeCell ref="A131:Z131"/>
    <mergeCell ref="A449:O450"/>
    <mergeCell ref="X17:X18"/>
    <mergeCell ref="P307:T307"/>
    <mergeCell ref="D110:E110"/>
    <mergeCell ref="D408:E408"/>
    <mergeCell ref="A51:Z51"/>
    <mergeCell ref="A83:O84"/>
    <mergeCell ref="N17:N18"/>
    <mergeCell ref="A58:O59"/>
    <mergeCell ref="D321:E321"/>
    <mergeCell ref="D150:E150"/>
    <mergeCell ref="P129:V129"/>
    <mergeCell ref="P101:T101"/>
    <mergeCell ref="A426:O427"/>
    <mergeCell ref="A364:O365"/>
    <mergeCell ref="P415:T415"/>
    <mergeCell ref="P286:V286"/>
    <mergeCell ref="P501:V501"/>
    <mergeCell ref="D291:E291"/>
    <mergeCell ref="P174:T174"/>
    <mergeCell ref="P149:T149"/>
    <mergeCell ref="D95:E95"/>
    <mergeCell ref="P447:T447"/>
    <mergeCell ref="P372:V372"/>
    <mergeCell ref="Y17:Y18"/>
    <mergeCell ref="D57:E57"/>
    <mergeCell ref="U17:V17"/>
    <mergeCell ref="D293:E293"/>
    <mergeCell ref="A153:Z153"/>
    <mergeCell ref="D268:E268"/>
    <mergeCell ref="D395:E395"/>
    <mergeCell ref="P361:V361"/>
    <mergeCell ref="P140:V140"/>
    <mergeCell ref="A136:Z136"/>
    <mergeCell ref="A192:Z192"/>
    <mergeCell ref="A21:Z21"/>
    <mergeCell ref="D184:E184"/>
    <mergeCell ref="A428:Z428"/>
    <mergeCell ref="A355:O356"/>
    <mergeCell ref="D121:E121"/>
    <mergeCell ref="P356:V356"/>
    <mergeCell ref="AA508:AA509"/>
    <mergeCell ref="P292:T292"/>
    <mergeCell ref="A360:O361"/>
    <mergeCell ref="A118:O119"/>
    <mergeCell ref="D102:E102"/>
    <mergeCell ref="P450:V450"/>
    <mergeCell ref="D196:E196"/>
    <mergeCell ref="P219:V219"/>
    <mergeCell ref="P145:V145"/>
    <mergeCell ref="J508:J509"/>
    <mergeCell ref="P443:V443"/>
    <mergeCell ref="P272:V272"/>
    <mergeCell ref="L508:L509"/>
    <mergeCell ref="P381:V381"/>
    <mergeCell ref="D133:E133"/>
    <mergeCell ref="A333:Z333"/>
    <mergeCell ref="P185:V185"/>
    <mergeCell ref="P427:V427"/>
    <mergeCell ref="D483:E483"/>
    <mergeCell ref="D433:E433"/>
    <mergeCell ref="D262:E262"/>
    <mergeCell ref="P368:T368"/>
    <mergeCell ref="A362:Z362"/>
    <mergeCell ref="P285:V285"/>
    <mergeCell ref="P497:T497"/>
    <mergeCell ref="P297:T297"/>
    <mergeCell ref="D478:E478"/>
    <mergeCell ref="P435:T435"/>
    <mergeCell ref="P291:T291"/>
    <mergeCell ref="D163:E163"/>
    <mergeCell ref="D234:E234"/>
    <mergeCell ref="P434:T434"/>
    <mergeCell ref="P305:V305"/>
    <mergeCell ref="P263:T263"/>
    <mergeCell ref="D244:E244"/>
    <mergeCell ref="P228:T228"/>
    <mergeCell ref="D336:E336"/>
    <mergeCell ref="P293:T293"/>
    <mergeCell ref="A267:Z267"/>
    <mergeCell ref="P200:T200"/>
    <mergeCell ref="P243:T243"/>
    <mergeCell ref="P436:T436"/>
    <mergeCell ref="P383:T383"/>
    <mergeCell ref="A181:Z181"/>
    <mergeCell ref="P363:T363"/>
    <mergeCell ref="D344:E344"/>
    <mergeCell ref="D173:E173"/>
    <mergeCell ref="A213:O214"/>
    <mergeCell ref="Q5:R5"/>
    <mergeCell ref="F17:F18"/>
    <mergeCell ref="P370:T370"/>
    <mergeCell ref="D242:E242"/>
    <mergeCell ref="P199:T199"/>
    <mergeCell ref="Q6:R6"/>
    <mergeCell ref="P23:V23"/>
    <mergeCell ref="D54:E54"/>
    <mergeCell ref="V12:W12"/>
    <mergeCell ref="A39:Z39"/>
    <mergeCell ref="A44:O45"/>
    <mergeCell ref="A8:C8"/>
    <mergeCell ref="A10:C10"/>
    <mergeCell ref="D42:E42"/>
    <mergeCell ref="M17:M18"/>
    <mergeCell ref="O17:O18"/>
    <mergeCell ref="P336:T336"/>
    <mergeCell ref="P62:T62"/>
    <mergeCell ref="A20:Z20"/>
    <mergeCell ref="D22:E22"/>
    <mergeCell ref="P301:T301"/>
    <mergeCell ref="P178:T178"/>
    <mergeCell ref="P270:T270"/>
    <mergeCell ref="A64:O65"/>
    <mergeCell ref="AD17:AF18"/>
    <mergeCell ref="D101:E101"/>
    <mergeCell ref="A430:Z430"/>
    <mergeCell ref="D76:E76"/>
    <mergeCell ref="F5:G5"/>
    <mergeCell ref="P365:V365"/>
    <mergeCell ref="P169:V169"/>
    <mergeCell ref="A221:Z221"/>
    <mergeCell ref="A25:Z25"/>
    <mergeCell ref="P67:T67"/>
    <mergeCell ref="P119:V119"/>
    <mergeCell ref="A36:O37"/>
    <mergeCell ref="P253:T253"/>
    <mergeCell ref="D392:E392"/>
    <mergeCell ref="P82:T82"/>
    <mergeCell ref="V11:W11"/>
    <mergeCell ref="P57:T57"/>
    <mergeCell ref="D165:E165"/>
    <mergeCell ref="P75:T75"/>
    <mergeCell ref="P317:T317"/>
    <mergeCell ref="D323:E323"/>
    <mergeCell ref="D394:E394"/>
    <mergeCell ref="D279:E279"/>
    <mergeCell ref="D223:E223"/>
    <mergeCell ref="S508:S509"/>
    <mergeCell ref="D243:E243"/>
    <mergeCell ref="A479:O480"/>
    <mergeCell ref="U508:U509"/>
    <mergeCell ref="K508:K509"/>
    <mergeCell ref="P420:T420"/>
    <mergeCell ref="M508:M509"/>
    <mergeCell ref="D397:E397"/>
    <mergeCell ref="P376:V376"/>
    <mergeCell ref="P349:T349"/>
    <mergeCell ref="D270:E270"/>
    <mergeCell ref="D310:E310"/>
    <mergeCell ref="D455:E455"/>
    <mergeCell ref="D457:E457"/>
    <mergeCell ref="P344:T344"/>
    <mergeCell ref="P493:V493"/>
    <mergeCell ref="D452:E452"/>
    <mergeCell ref="P371:V371"/>
    <mergeCell ref="D252:E252"/>
    <mergeCell ref="P408:T408"/>
    <mergeCell ref="A249:Z249"/>
    <mergeCell ref="A320:Z320"/>
    <mergeCell ref="P351:V351"/>
    <mergeCell ref="P422:V422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127:T127"/>
    <mergeCell ref="P54:T54"/>
    <mergeCell ref="A371:O372"/>
    <mergeCell ref="P412:T412"/>
    <mergeCell ref="D228:E228"/>
    <mergeCell ref="P312:V312"/>
    <mergeCell ref="D35:E35"/>
    <mergeCell ref="A23:O24"/>
    <mergeCell ref="D10:E10"/>
    <mergeCell ref="F10:G10"/>
    <mergeCell ref="P78:V78"/>
    <mergeCell ref="P128:T128"/>
    <mergeCell ref="P121:T121"/>
    <mergeCell ref="D29:E29"/>
    <mergeCell ref="D216:E216"/>
    <mergeCell ref="A484:O485"/>
    <mergeCell ref="P354:T354"/>
    <mergeCell ref="P281:V281"/>
    <mergeCell ref="D226:E226"/>
    <mergeCell ref="P183:T183"/>
    <mergeCell ref="D164:E164"/>
    <mergeCell ref="D462:E462"/>
    <mergeCell ref="A134:O135"/>
    <mergeCell ref="A125:Z125"/>
    <mergeCell ref="A314:Z314"/>
    <mergeCell ref="P239:V239"/>
    <mergeCell ref="P439:T439"/>
    <mergeCell ref="P433:T433"/>
    <mergeCell ref="P483:T483"/>
    <mergeCell ref="D149:E149"/>
    <mergeCell ref="P470:T470"/>
    <mergeCell ref="D447:E447"/>
    <mergeCell ref="P426:V426"/>
    <mergeCell ref="A481:Z481"/>
    <mergeCell ref="D471:E471"/>
    <mergeCell ref="A151:O152"/>
    <mergeCell ref="P463:T463"/>
    <mergeCell ref="P478:T478"/>
    <mergeCell ref="E508:E509"/>
    <mergeCell ref="D227:E227"/>
    <mergeCell ref="P321:T321"/>
    <mergeCell ref="A9:C9"/>
    <mergeCell ref="P348:T348"/>
    <mergeCell ref="P323:T323"/>
    <mergeCell ref="D358:E358"/>
    <mergeCell ref="P70:V70"/>
    <mergeCell ref="A460:Z460"/>
    <mergeCell ref="A327:Z327"/>
    <mergeCell ref="P32:V32"/>
    <mergeCell ref="P474:V474"/>
    <mergeCell ref="A155:Z155"/>
    <mergeCell ref="P134:V134"/>
    <mergeCell ref="P97:V97"/>
    <mergeCell ref="P339:V339"/>
    <mergeCell ref="Q13:R13"/>
    <mergeCell ref="D389:E389"/>
    <mergeCell ref="A220:Z220"/>
    <mergeCell ref="P494:V494"/>
    <mergeCell ref="P350:V350"/>
    <mergeCell ref="P410:V410"/>
    <mergeCell ref="P102:T102"/>
    <mergeCell ref="P196:T196"/>
    <mergeCell ref="B508:B509"/>
    <mergeCell ref="P35:T35"/>
    <mergeCell ref="A466:Z466"/>
    <mergeCell ref="G17:G18"/>
    <mergeCell ref="P188:T188"/>
    <mergeCell ref="A182:Z182"/>
    <mergeCell ref="A467:Z467"/>
    <mergeCell ref="A296:Z296"/>
    <mergeCell ref="P123:V123"/>
    <mergeCell ref="R508:R509"/>
    <mergeCell ref="P421:V421"/>
    <mergeCell ref="T508:T509"/>
    <mergeCell ref="D434:E434"/>
    <mergeCell ref="P240:V240"/>
    <mergeCell ref="D225:E225"/>
    <mergeCell ref="A399:O400"/>
    <mergeCell ref="D461:E461"/>
    <mergeCell ref="P61:T61"/>
    <mergeCell ref="D200:E200"/>
    <mergeCell ref="P359:T359"/>
    <mergeCell ref="A273:Z273"/>
    <mergeCell ref="P479:V479"/>
    <mergeCell ref="A233:Z233"/>
    <mergeCell ref="P262:T262"/>
    <mergeCell ref="AB17:AB18"/>
    <mergeCell ref="P271:V271"/>
    <mergeCell ref="P265:V265"/>
    <mergeCell ref="P458:V458"/>
    <mergeCell ref="A283:Z283"/>
    <mergeCell ref="A388:Z388"/>
    <mergeCell ref="D446:E446"/>
    <mergeCell ref="P44:V44"/>
    <mergeCell ref="D497:E497"/>
    <mergeCell ref="P222:T222"/>
    <mergeCell ref="P193:T193"/>
    <mergeCell ref="P22:T22"/>
    <mergeCell ref="P236:V236"/>
    <mergeCell ref="D415:E415"/>
    <mergeCell ref="D194:E194"/>
    <mergeCell ref="P473:V473"/>
    <mergeCell ref="P461:T461"/>
    <mergeCell ref="D441:E441"/>
    <mergeCell ref="P398:T398"/>
    <mergeCell ref="A384:O385"/>
    <mergeCell ref="A318:O319"/>
    <mergeCell ref="P114:T114"/>
    <mergeCell ref="P41:T41"/>
    <mergeCell ref="A107:Z107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A306:Z306"/>
    <mergeCell ref="D6:M6"/>
    <mergeCell ref="A85:Z85"/>
    <mergeCell ref="P162:T162"/>
    <mergeCell ref="P331:V331"/>
    <mergeCell ref="A278:Z278"/>
    <mergeCell ref="D143:E143"/>
    <mergeCell ref="V6:W9"/>
    <mergeCell ref="D199:E199"/>
    <mergeCell ref="P109:T109"/>
    <mergeCell ref="D435:E435"/>
    <mergeCell ref="A404:O405"/>
    <mergeCell ref="D413:E413"/>
    <mergeCell ref="P345:T345"/>
    <mergeCell ref="D217:E217"/>
    <mergeCell ref="AA17:AA18"/>
    <mergeCell ref="A377:Z377"/>
    <mergeCell ref="AC17:AC18"/>
    <mergeCell ref="D508:D509"/>
    <mergeCell ref="H10:M10"/>
    <mergeCell ref="A409:O410"/>
    <mergeCell ref="P279:T279"/>
    <mergeCell ref="P108:T108"/>
    <mergeCell ref="P472:T472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A288:Z288"/>
    <mergeCell ref="D420:E420"/>
    <mergeCell ref="A508:A509"/>
    <mergeCell ref="D436:E436"/>
    <mergeCell ref="D292:E292"/>
    <mergeCell ref="C508:C509"/>
    <mergeCell ref="W508:W509"/>
    <mergeCell ref="Y508:Y509"/>
    <mergeCell ref="Z17:Z18"/>
    <mergeCell ref="H17:H18"/>
    <mergeCell ref="P261:T261"/>
    <mergeCell ref="D204:E204"/>
    <mergeCell ref="P217:T217"/>
    <mergeCell ref="P161:T161"/>
    <mergeCell ref="D198:E198"/>
    <mergeCell ref="D440:E440"/>
    <mergeCell ref="D269:E269"/>
    <mergeCell ref="A157:O158"/>
    <mergeCell ref="P27:T27"/>
    <mergeCell ref="D75:E75"/>
    <mergeCell ref="A78:O79"/>
    <mergeCell ref="P247:V247"/>
    <mergeCell ref="P390:T390"/>
    <mergeCell ref="A271:O272"/>
    <mergeCell ref="D206:E206"/>
    <mergeCell ref="A66:Z66"/>
    <mergeCell ref="D298:E298"/>
    <mergeCell ref="P404:V404"/>
    <mergeCell ref="P156:T156"/>
    <mergeCell ref="P227:T227"/>
    <mergeCell ref="J9:M9"/>
    <mergeCell ref="A90:O91"/>
    <mergeCell ref="D348:E348"/>
    <mergeCell ref="D62:E62"/>
    <mergeCell ref="D56:E56"/>
    <mergeCell ref="D193:E193"/>
    <mergeCell ref="P206:T206"/>
    <mergeCell ref="D127:E127"/>
    <mergeCell ref="A13:M13"/>
    <mergeCell ref="P79:V79"/>
    <mergeCell ref="D61:E61"/>
    <mergeCell ref="A15:M15"/>
    <mergeCell ref="P77:T77"/>
    <mergeCell ref="A38:Z38"/>
    <mergeCell ref="A274:Z274"/>
    <mergeCell ref="P207:T207"/>
    <mergeCell ref="P299:T299"/>
    <mergeCell ref="P326:V326"/>
    <mergeCell ref="D138:E138"/>
    <mergeCell ref="A40:Z40"/>
    <mergeCell ref="D128:E128"/>
    <mergeCell ref="P226:T226"/>
    <mergeCell ref="A294:O295"/>
    <mergeCell ref="A105:O106"/>
    <mergeCell ref="D491:E491"/>
    <mergeCell ref="P448:T448"/>
    <mergeCell ref="D347:E347"/>
    <mergeCell ref="D114:E114"/>
    <mergeCell ref="D412:E412"/>
    <mergeCell ref="P143:T143"/>
    <mergeCell ref="A129:O130"/>
    <mergeCell ref="P441:T441"/>
    <mergeCell ref="P477:T477"/>
    <mergeCell ref="D349:E349"/>
    <mergeCell ref="P157:V157"/>
    <mergeCell ref="D476:E476"/>
    <mergeCell ref="P384:V384"/>
    <mergeCell ref="P213:V213"/>
    <mergeCell ref="A451:Z451"/>
    <mergeCell ref="A147:Z147"/>
    <mergeCell ref="A367:Z367"/>
    <mergeCell ref="P115:T115"/>
    <mergeCell ref="D254:E254"/>
    <mergeCell ref="P231:V231"/>
    <mergeCell ref="P238:T238"/>
    <mergeCell ref="D346:E346"/>
    <mergeCell ref="P229:T229"/>
    <mergeCell ref="P204:T204"/>
    <mergeCell ref="P26:T26"/>
    <mergeCell ref="P324:T324"/>
    <mergeCell ref="D463:E463"/>
    <mergeCell ref="A92:Z92"/>
    <mergeCell ref="P338:V338"/>
    <mergeCell ref="P71:V71"/>
    <mergeCell ref="P313:V313"/>
    <mergeCell ref="P202:V202"/>
    <mergeCell ref="P444:V444"/>
    <mergeCell ref="P58:V58"/>
    <mergeCell ref="A419:Z419"/>
    <mergeCell ref="P446:T446"/>
    <mergeCell ref="P440:T440"/>
    <mergeCell ref="A418:Z418"/>
    <mergeCell ref="A445:Z445"/>
    <mergeCell ref="P393:T393"/>
    <mergeCell ref="D374:E374"/>
    <mergeCell ref="D438:E438"/>
    <mergeCell ref="P395:T395"/>
    <mergeCell ref="D425:E425"/>
    <mergeCell ref="P105:V105"/>
    <mergeCell ref="P170:V170"/>
    <mergeCell ref="A141:Z141"/>
    <mergeCell ref="P212:T212"/>
    <mergeCell ref="D470:E470"/>
    <mergeCell ref="D303:E303"/>
    <mergeCell ref="P453:T453"/>
    <mergeCell ref="D290:E290"/>
    <mergeCell ref="P471:T471"/>
    <mergeCell ref="P402:T402"/>
    <mergeCell ref="D245:E245"/>
    <mergeCell ref="D301:E301"/>
    <mergeCell ref="D224:E224"/>
    <mergeCell ref="A468:Z468"/>
    <mergeCell ref="P330:T330"/>
    <mergeCell ref="A340:Z340"/>
    <mergeCell ref="A276:O277"/>
    <mergeCell ref="D368:E368"/>
    <mergeCell ref="P505:V505"/>
    <mergeCell ref="D178:E178"/>
    <mergeCell ref="D172:E172"/>
    <mergeCell ref="P500:V500"/>
    <mergeCell ref="A496:Z496"/>
    <mergeCell ref="D477:E477"/>
    <mergeCell ref="A486:Z486"/>
    <mergeCell ref="P502:V502"/>
    <mergeCell ref="D207:E207"/>
    <mergeCell ref="P462:T462"/>
    <mergeCell ref="D383:E383"/>
    <mergeCell ref="D299:E299"/>
    <mergeCell ref="D370:E370"/>
    <mergeCell ref="P405:V405"/>
    <mergeCell ref="P503:V503"/>
    <mergeCell ref="P332:V332"/>
    <mergeCell ref="A331:O332"/>
    <mergeCell ref="P459:V459"/>
    <mergeCell ref="P234:T234"/>
    <mergeCell ref="P325:V325"/>
    <mergeCell ref="D359:E359"/>
    <mergeCell ref="P335:T335"/>
    <mergeCell ref="P269:T269"/>
    <mergeCell ref="P491:T491"/>
    <mergeCell ref="T5:U5"/>
    <mergeCell ref="P76:T76"/>
    <mergeCell ref="V5:W5"/>
    <mergeCell ref="P374:T374"/>
    <mergeCell ref="D246:E246"/>
    <mergeCell ref="A490:Z490"/>
    <mergeCell ref="P294:V294"/>
    <mergeCell ref="A142:Z142"/>
    <mergeCell ref="D469:E469"/>
    <mergeCell ref="Q8:R8"/>
    <mergeCell ref="P69:T69"/>
    <mergeCell ref="P311:T311"/>
    <mergeCell ref="D183:E183"/>
    <mergeCell ref="P438:T438"/>
    <mergeCell ref="D275:E275"/>
    <mergeCell ref="D104:E104"/>
    <mergeCell ref="P425:T425"/>
    <mergeCell ref="P83:V83"/>
    <mergeCell ref="T6:U9"/>
    <mergeCell ref="P319:V319"/>
    <mergeCell ref="Q10:R10"/>
    <mergeCell ref="D41:E41"/>
    <mergeCell ref="A429:Z429"/>
    <mergeCell ref="P318:V318"/>
    <mergeCell ref="A12:M12"/>
    <mergeCell ref="P74:T74"/>
    <mergeCell ref="A19:Z19"/>
    <mergeCell ref="P310:T310"/>
    <mergeCell ref="A14:M14"/>
    <mergeCell ref="D109:E109"/>
    <mergeCell ref="P163:T163"/>
    <mergeCell ref="D345:E345"/>
    <mergeCell ref="A280:O281"/>
    <mergeCell ref="P138:T138"/>
    <mergeCell ref="P256:V256"/>
    <mergeCell ref="P84:V84"/>
    <mergeCell ref="D43:E43"/>
    <mergeCell ref="P216:T216"/>
    <mergeCell ref="D137:E137"/>
    <mergeCell ref="P124:V124"/>
    <mergeCell ref="D74:E74"/>
    <mergeCell ref="P151:V151"/>
    <mergeCell ref="P87:T87"/>
    <mergeCell ref="A203:Z203"/>
    <mergeCell ref="D335:E335"/>
    <mergeCell ref="P245:T245"/>
    <mergeCell ref="D68:E68"/>
    <mergeCell ref="D188:E188"/>
    <mergeCell ref="AA507:AB507"/>
    <mergeCell ref="P308:T308"/>
    <mergeCell ref="D93:E93"/>
    <mergeCell ref="D391:E391"/>
    <mergeCell ref="P122:T122"/>
    <mergeCell ref="P484:V484"/>
    <mergeCell ref="P43:T43"/>
    <mergeCell ref="D328:E328"/>
    <mergeCell ref="P65:V65"/>
    <mergeCell ref="A259:Z259"/>
    <mergeCell ref="A126:Z126"/>
    <mergeCell ref="A424:Z424"/>
    <mergeCell ref="P499:V499"/>
    <mergeCell ref="A495:Z495"/>
    <mergeCell ref="P355:V355"/>
    <mergeCell ref="D251:E251"/>
    <mergeCell ref="D487:E487"/>
    <mergeCell ref="A411:Z411"/>
    <mergeCell ref="D343:E343"/>
    <mergeCell ref="P397:T397"/>
    <mergeCell ref="I507:S507"/>
    <mergeCell ref="A406:Z406"/>
    <mergeCell ref="P385:V385"/>
    <mergeCell ref="P360:V360"/>
    <mergeCell ref="Z508:Z509"/>
    <mergeCell ref="P353:T353"/>
    <mergeCell ref="P303:T303"/>
    <mergeCell ref="P132:T132"/>
    <mergeCell ref="A357:Z357"/>
    <mergeCell ref="P146:V146"/>
    <mergeCell ref="G508:G509"/>
    <mergeCell ref="D330:E330"/>
    <mergeCell ref="D63:E63"/>
    <mergeCell ref="I508:I509"/>
    <mergeCell ref="V507:Y507"/>
    <mergeCell ref="P304:V304"/>
    <mergeCell ref="D492:E492"/>
    <mergeCell ref="D96:E96"/>
    <mergeCell ref="A201:O202"/>
    <mergeCell ref="A338:O339"/>
    <mergeCell ref="P208:T208"/>
    <mergeCell ref="D396:E396"/>
    <mergeCell ref="D456:E456"/>
    <mergeCell ref="A325:O326"/>
    <mergeCell ref="A500:O505"/>
    <mergeCell ref="D116:E116"/>
    <mergeCell ref="D414:E414"/>
    <mergeCell ref="A177:Z177"/>
    <mergeCell ref="A5:C5"/>
    <mergeCell ref="A237:Z237"/>
    <mergeCell ref="P64:V64"/>
    <mergeCell ref="P135:V135"/>
    <mergeCell ref="P191:V191"/>
    <mergeCell ref="A187:Z187"/>
    <mergeCell ref="A423:Z423"/>
    <mergeCell ref="D337:E337"/>
    <mergeCell ref="D166:E166"/>
    <mergeCell ref="D402:E402"/>
    <mergeCell ref="P195:T195"/>
    <mergeCell ref="P364:V364"/>
    <mergeCell ref="P300:T300"/>
    <mergeCell ref="A17:A18"/>
    <mergeCell ref="C17:C18"/>
    <mergeCell ref="D103:E103"/>
    <mergeCell ref="K17:K18"/>
    <mergeCell ref="D230:E230"/>
    <mergeCell ref="P358:T358"/>
    <mergeCell ref="P380:V380"/>
    <mergeCell ref="D168:E168"/>
    <mergeCell ref="P137:T137"/>
    <mergeCell ref="D9:E9"/>
    <mergeCell ref="P197:T197"/>
    <mergeCell ref="A6:C6"/>
    <mergeCell ref="P167:T167"/>
    <mergeCell ref="D88:E88"/>
    <mergeCell ref="D148:E148"/>
    <mergeCell ref="D26:E26"/>
    <mergeCell ref="P403:T403"/>
    <mergeCell ref="P378:T378"/>
    <mergeCell ref="D324:E324"/>
    <mergeCell ref="P117:T117"/>
    <mergeCell ref="D311:E311"/>
    <mergeCell ref="D115:E115"/>
    <mergeCell ref="P55:T55"/>
    <mergeCell ref="Q12:R12"/>
    <mergeCell ref="D261:E261"/>
    <mergeCell ref="P246:T246"/>
    <mergeCell ref="D390:E390"/>
    <mergeCell ref="A250:Z250"/>
    <mergeCell ref="F9:G9"/>
    <mergeCell ref="P53:T53"/>
    <mergeCell ref="D167:E167"/>
    <mergeCell ref="P289:T289"/>
    <mergeCell ref="D161:E161"/>
    <mergeCell ref="D403:E403"/>
    <mergeCell ref="P68:T68"/>
    <mergeCell ref="Q9:R9"/>
    <mergeCell ref="D255:E255"/>
    <mergeCell ref="A113:Z113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7:V417"/>
    <mergeCell ref="P442:T442"/>
    <mergeCell ref="D448:E448"/>
    <mergeCell ref="P431:T431"/>
    <mergeCell ref="A247:O248"/>
    <mergeCell ref="A185:O186"/>
    <mergeCell ref="P186:V186"/>
    <mergeCell ref="A312:O313"/>
    <mergeCell ref="D52:E52"/>
    <mergeCell ref="D27:E27"/>
    <mergeCell ref="P15:T16"/>
    <mergeCell ref="P508:P509"/>
    <mergeCell ref="F508:F509"/>
    <mergeCell ref="P223:T223"/>
    <mergeCell ref="H508:H509"/>
    <mergeCell ref="P52:T52"/>
    <mergeCell ref="P201:V201"/>
    <mergeCell ref="D160:E160"/>
    <mergeCell ref="P139:V139"/>
    <mergeCell ref="I17:I18"/>
    <mergeCell ref="A48:O49"/>
    <mergeCell ref="P176:V176"/>
    <mergeCell ref="P189:T189"/>
    <mergeCell ref="P456:T456"/>
    <mergeCell ref="P414:T414"/>
    <mergeCell ref="P295:V295"/>
    <mergeCell ref="A120:Z120"/>
    <mergeCell ref="P276:V276"/>
    <mergeCell ref="P214:V214"/>
    <mergeCell ref="A493:O494"/>
    <mergeCell ref="P489:V489"/>
    <mergeCell ref="P469:T469"/>
    <mergeCell ref="A488:O489"/>
    <mergeCell ref="V508:V509"/>
    <mergeCell ref="X508:X509"/>
    <mergeCell ref="D1:F1"/>
    <mergeCell ref="P111:V111"/>
    <mergeCell ref="P409:V409"/>
    <mergeCell ref="J17:J18"/>
    <mergeCell ref="D82:E82"/>
    <mergeCell ref="L17:L18"/>
    <mergeCell ref="P48:V48"/>
    <mergeCell ref="P255:T255"/>
    <mergeCell ref="A100:Z100"/>
    <mergeCell ref="A342:Z342"/>
    <mergeCell ref="A171:Z171"/>
    <mergeCell ref="A407:Z407"/>
    <mergeCell ref="A382:Z382"/>
    <mergeCell ref="P112:V112"/>
    <mergeCell ref="P277:V277"/>
    <mergeCell ref="P284:T284"/>
    <mergeCell ref="P17:T18"/>
    <mergeCell ref="P63:T63"/>
    <mergeCell ref="P194:T194"/>
    <mergeCell ref="D31:E31"/>
    <mergeCell ref="D329:E329"/>
    <mergeCell ref="D229:E229"/>
    <mergeCell ref="D77:E77"/>
    <mergeCell ref="D108:E108"/>
    <mergeCell ref="C507:H507"/>
    <mergeCell ref="P175:V175"/>
    <mergeCell ref="P482:T482"/>
    <mergeCell ref="A475:Z475"/>
    <mergeCell ref="D354:E354"/>
    <mergeCell ref="P106:V106"/>
    <mergeCell ref="P33:V33"/>
    <mergeCell ref="P264:V264"/>
    <mergeCell ref="A387:Z387"/>
    <mergeCell ref="A287:Z287"/>
    <mergeCell ref="T507:U507"/>
    <mergeCell ref="P399:V399"/>
    <mergeCell ref="D316:E316"/>
    <mergeCell ref="A123:O124"/>
    <mergeCell ref="D210:E210"/>
    <mergeCell ref="A421:O422"/>
    <mergeCell ref="D308:E308"/>
    <mergeCell ref="A169:O170"/>
    <mergeCell ref="A46:Z46"/>
    <mergeCell ref="P337:T337"/>
    <mergeCell ref="D209:E209"/>
    <mergeCell ref="A282:Z282"/>
    <mergeCell ref="P166:T166"/>
    <mergeCell ref="D87:E87"/>
    <mergeCell ref="H1:Q1"/>
    <mergeCell ref="P480:V480"/>
    <mergeCell ref="P280:V280"/>
    <mergeCell ref="A99:Z99"/>
    <mergeCell ref="A366:Z366"/>
    <mergeCell ref="D284:E284"/>
    <mergeCell ref="O508:O509"/>
    <mergeCell ref="Q508:Q509"/>
    <mergeCell ref="D28:E28"/>
    <mergeCell ref="P476:T476"/>
    <mergeCell ref="P257:V257"/>
    <mergeCell ref="P184:T184"/>
    <mergeCell ref="D432:E432"/>
    <mergeCell ref="A179:O180"/>
    <mergeCell ref="D117:E117"/>
    <mergeCell ref="A239:O240"/>
    <mergeCell ref="P413:T413"/>
    <mergeCell ref="P242:T242"/>
    <mergeCell ref="D353:E353"/>
    <mergeCell ref="D55:E55"/>
    <mergeCell ref="D30:E30"/>
    <mergeCell ref="A464:O465"/>
    <mergeCell ref="D67:E67"/>
    <mergeCell ref="D5:E5"/>
    <mergeCell ref="D7:M7"/>
    <mergeCell ref="A373:Z373"/>
    <mergeCell ref="P91:V91"/>
    <mergeCell ref="P394:T394"/>
    <mergeCell ref="A380:O381"/>
    <mergeCell ref="D315:E315"/>
    <mergeCell ref="D442:E442"/>
    <mergeCell ref="D144:E144"/>
    <mergeCell ref="D302:E302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31:T31"/>
    <mergeCell ref="P329:T329"/>
    <mergeCell ref="P180:V180"/>
    <mergeCell ref="P118:V118"/>
    <mergeCell ref="P416:V416"/>
    <mergeCell ref="A241:Z241"/>
    <mergeCell ref="P488:V488"/>
    <mergeCell ref="P492:T492"/>
    <mergeCell ref="A498:O499"/>
    <mergeCell ref="A473:O474"/>
    <mergeCell ref="D289:E289"/>
    <mergeCell ref="D482:E482"/>
    <mergeCell ref="P160:T160"/>
    <mergeCell ref="P209:T209"/>
    <mergeCell ref="P379:T379"/>
    <mergeCell ref="P437:T437"/>
    <mergeCell ref="D472:E472"/>
    <mergeCell ref="A352:Z352"/>
    <mergeCell ref="P235:V235"/>
    <mergeCell ref="A458:O459"/>
    <mergeCell ref="P309:T309"/>
    <mergeCell ref="P164:T164"/>
    <mergeCell ref="P322:T322"/>
    <mergeCell ref="A285:O286"/>
    <mergeCell ref="P260:T260"/>
    <mergeCell ref="P211:T211"/>
    <mergeCell ref="A386:Z386"/>
    <mergeCell ref="A215:Z215"/>
    <mergeCell ref="D378:E378"/>
    <mergeCell ref="P485:V485"/>
    <mergeCell ref="A50:Z50"/>
    <mergeCell ref="A264:O265"/>
    <mergeCell ref="W17:W18"/>
    <mergeCell ref="P90:V90"/>
    <mergeCell ref="A86:Z86"/>
    <mergeCell ref="P45:V45"/>
    <mergeCell ref="P95:T95"/>
    <mergeCell ref="P42:T42"/>
    <mergeCell ref="A32:O33"/>
    <mergeCell ref="D94:E94"/>
    <mergeCell ref="P98:V98"/>
    <mergeCell ref="P148:T148"/>
    <mergeCell ref="D69:E69"/>
    <mergeCell ref="P116:T116"/>
    <mergeCell ref="D122:E122"/>
    <mergeCell ref="P103:T103"/>
    <mergeCell ref="D211:E211"/>
    <mergeCell ref="P190:V190"/>
    <mergeCell ref="A60:Z60"/>
    <mergeCell ref="P252:T252"/>
    <mergeCell ref="P81:T81"/>
    <mergeCell ref="D195:E195"/>
    <mergeCell ref="P56:T56"/>
    <mergeCell ref="D189:E189"/>
    <mergeCell ref="V10:W10"/>
    <mergeCell ref="D431:E431"/>
    <mergeCell ref="P316:T316"/>
    <mergeCell ref="D197:E197"/>
    <mergeCell ref="D253:E253"/>
    <mergeCell ref="D53:E53"/>
    <mergeCell ref="P232:V232"/>
    <mergeCell ref="D47:E47"/>
    <mergeCell ref="P168:T168"/>
    <mergeCell ref="P130:V130"/>
    <mergeCell ref="P59:V59"/>
    <mergeCell ref="P47:T47"/>
    <mergeCell ref="A416:O417"/>
    <mergeCell ref="A111:O112"/>
    <mergeCell ref="D369:E369"/>
    <mergeCell ref="A304:O305"/>
    <mergeCell ref="D162:E162"/>
    <mergeCell ref="A34:Z34"/>
    <mergeCell ref="P73:T73"/>
    <mergeCell ref="P144:T144"/>
    <mergeCell ref="P315:T315"/>
    <mergeCell ref="A190:O191"/>
    <mergeCell ref="P302:T302"/>
    <mergeCell ref="D174:E174"/>
    <mergeCell ref="R1:T1"/>
    <mergeCell ref="P150:T150"/>
    <mergeCell ref="A218:O219"/>
    <mergeCell ref="P392:T392"/>
    <mergeCell ref="P28:T28"/>
    <mergeCell ref="D307:E307"/>
    <mergeCell ref="A145:O146"/>
    <mergeCell ref="P457:T457"/>
    <mergeCell ref="A443:O444"/>
    <mergeCell ref="A139:O140"/>
    <mergeCell ref="P165:T165"/>
    <mergeCell ref="P432:T432"/>
    <mergeCell ref="P400:V400"/>
    <mergeCell ref="D73:E73"/>
    <mergeCell ref="P30:T30"/>
    <mergeCell ref="P375:V375"/>
    <mergeCell ref="P179:V179"/>
    <mergeCell ref="P290:T290"/>
    <mergeCell ref="P452:T452"/>
    <mergeCell ref="A258:Z258"/>
    <mergeCell ref="P37:V37"/>
    <mergeCell ref="P275:T275"/>
    <mergeCell ref="P104:T104"/>
    <mergeCell ref="B17:B18"/>
    <mergeCell ref="H9:I9"/>
    <mergeCell ref="P24:V24"/>
    <mergeCell ref="P389:T389"/>
    <mergeCell ref="A334:Z334"/>
    <mergeCell ref="P454:T454"/>
    <mergeCell ref="D297:E297"/>
    <mergeCell ref="A256:O257"/>
    <mergeCell ref="AB508:AB509"/>
    <mergeCell ref="A350:O351"/>
    <mergeCell ref="P391:T391"/>
    <mergeCell ref="D263:E263"/>
    <mergeCell ref="A70:O71"/>
    <mergeCell ref="D238:E238"/>
    <mergeCell ref="P328:T328"/>
    <mergeCell ref="A80:Z80"/>
    <mergeCell ref="P455:T455"/>
    <mergeCell ref="D205:E205"/>
    <mergeCell ref="D363:E363"/>
    <mergeCell ref="P172:T172"/>
    <mergeCell ref="P464:V464"/>
    <mergeCell ref="P504:V504"/>
    <mergeCell ref="P248:V248"/>
    <mergeCell ref="A266:Z266"/>
    <mergeCell ref="P244:T244"/>
    <mergeCell ref="D156:E156"/>
    <mergeCell ref="P210:T210"/>
    <mergeCell ref="D398:E398"/>
    <mergeCell ref="D454:E454"/>
    <mergeCell ref="P449:V449"/>
    <mergeCell ref="A375:O376"/>
    <mergeCell ref="P224:T224"/>
    <mergeCell ref="P88:T88"/>
    <mergeCell ref="A401:Z401"/>
    <mergeCell ref="A231:O232"/>
    <mergeCell ref="D222:E222"/>
    <mergeCell ref="P346:T346"/>
    <mergeCell ref="P268:T268"/>
    <mergeCell ref="P230:T230"/>
    <mergeCell ref="P89:T89"/>
    <mergeCell ref="P93:T93"/>
    <mergeCell ref="P96:T96"/>
    <mergeCell ref="D132:E132"/>
    <mergeCell ref="P152:V152"/>
    <mergeCell ref="P110:T11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768</v>
      </c>
      <c r="H1" s="52"/>
    </row>
    <row r="3" spans="2:8" x14ac:dyDescent="0.2">
      <c r="B3" s="47" t="s">
        <v>769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770</v>
      </c>
      <c r="C6" s="47" t="s">
        <v>771</v>
      </c>
      <c r="D6" s="47" t="s">
        <v>772</v>
      </c>
      <c r="E6" s="47"/>
    </row>
    <row r="7" spans="2:8" x14ac:dyDescent="0.2">
      <c r="B7" s="47" t="s">
        <v>773</v>
      </c>
      <c r="C7" s="47" t="s">
        <v>774</v>
      </c>
      <c r="D7" s="47" t="s">
        <v>775</v>
      </c>
      <c r="E7" s="47"/>
    </row>
    <row r="8" spans="2:8" x14ac:dyDescent="0.2">
      <c r="B8" s="47" t="s">
        <v>776</v>
      </c>
      <c r="C8" s="47" t="s">
        <v>777</v>
      </c>
      <c r="D8" s="47" t="s">
        <v>778</v>
      </c>
      <c r="E8" s="47"/>
    </row>
    <row r="9" spans="2:8" x14ac:dyDescent="0.2">
      <c r="B9" s="47" t="s">
        <v>14</v>
      </c>
      <c r="C9" s="47" t="s">
        <v>779</v>
      </c>
      <c r="D9" s="47" t="s">
        <v>780</v>
      </c>
      <c r="E9" s="47"/>
    </row>
    <row r="10" spans="2:8" x14ac:dyDescent="0.2">
      <c r="B10" s="47" t="s">
        <v>781</v>
      </c>
      <c r="C10" s="47" t="s">
        <v>782</v>
      </c>
      <c r="D10" s="47" t="s">
        <v>783</v>
      </c>
      <c r="E10" s="47"/>
    </row>
    <row r="11" spans="2:8" x14ac:dyDescent="0.2">
      <c r="B11" s="47" t="s">
        <v>784</v>
      </c>
      <c r="C11" s="47" t="s">
        <v>785</v>
      </c>
      <c r="D11" s="47" t="s">
        <v>786</v>
      </c>
      <c r="E11" s="47"/>
    </row>
    <row r="13" spans="2:8" x14ac:dyDescent="0.2">
      <c r="B13" s="47" t="s">
        <v>787</v>
      </c>
      <c r="C13" s="47" t="s">
        <v>771</v>
      </c>
      <c r="D13" s="47"/>
      <c r="E13" s="47"/>
    </row>
    <row r="15" spans="2:8" x14ac:dyDescent="0.2">
      <c r="B15" s="47" t="s">
        <v>788</v>
      </c>
      <c r="C15" s="47" t="s">
        <v>774</v>
      </c>
      <c r="D15" s="47"/>
      <c r="E15" s="47"/>
    </row>
    <row r="17" spans="2:5" x14ac:dyDescent="0.2">
      <c r="B17" s="47" t="s">
        <v>789</v>
      </c>
      <c r="C17" s="47" t="s">
        <v>777</v>
      </c>
      <c r="D17" s="47"/>
      <c r="E17" s="47"/>
    </row>
    <row r="19" spans="2:5" x14ac:dyDescent="0.2">
      <c r="B19" s="47" t="s">
        <v>790</v>
      </c>
      <c r="C19" s="47" t="s">
        <v>779</v>
      </c>
      <c r="D19" s="47"/>
      <c r="E19" s="47"/>
    </row>
    <row r="21" spans="2:5" x14ac:dyDescent="0.2">
      <c r="B21" s="47" t="s">
        <v>791</v>
      </c>
      <c r="C21" s="47" t="s">
        <v>782</v>
      </c>
      <c r="D21" s="47"/>
      <c r="E21" s="47"/>
    </row>
    <row r="23" spans="2:5" x14ac:dyDescent="0.2">
      <c r="B23" s="47" t="s">
        <v>792</v>
      </c>
      <c r="C23" s="47" t="s">
        <v>785</v>
      </c>
      <c r="D23" s="47"/>
      <c r="E23" s="47"/>
    </row>
    <row r="25" spans="2:5" x14ac:dyDescent="0.2">
      <c r="B25" s="47" t="s">
        <v>793</v>
      </c>
      <c r="C25" s="47"/>
      <c r="D25" s="47"/>
      <c r="E25" s="47"/>
    </row>
    <row r="26" spans="2:5" x14ac:dyDescent="0.2">
      <c r="B26" s="47" t="s">
        <v>794</v>
      </c>
      <c r="C26" s="47"/>
      <c r="D26" s="47"/>
      <c r="E26" s="47"/>
    </row>
    <row r="27" spans="2:5" x14ac:dyDescent="0.2">
      <c r="B27" s="47" t="s">
        <v>795</v>
      </c>
      <c r="C27" s="47"/>
      <c r="D27" s="47"/>
      <c r="E27" s="47"/>
    </row>
    <row r="28" spans="2:5" x14ac:dyDescent="0.2">
      <c r="B28" s="47" t="s">
        <v>796</v>
      </c>
      <c r="C28" s="47"/>
      <c r="D28" s="47"/>
      <c r="E28" s="47"/>
    </row>
    <row r="29" spans="2:5" x14ac:dyDescent="0.2">
      <c r="B29" s="47" t="s">
        <v>797</v>
      </c>
      <c r="C29" s="47"/>
      <c r="D29" s="47"/>
      <c r="E29" s="47"/>
    </row>
    <row r="30" spans="2:5" x14ac:dyDescent="0.2">
      <c r="B30" s="47" t="s">
        <v>798</v>
      </c>
      <c r="C30" s="47"/>
      <c r="D30" s="47"/>
      <c r="E30" s="47"/>
    </row>
    <row r="31" spans="2:5" x14ac:dyDescent="0.2">
      <c r="B31" s="47" t="s">
        <v>799</v>
      </c>
      <c r="C31" s="47"/>
      <c r="D31" s="47"/>
      <c r="E31" s="47"/>
    </row>
    <row r="32" spans="2:5" x14ac:dyDescent="0.2">
      <c r="B32" s="47" t="s">
        <v>800</v>
      </c>
      <c r="C32" s="47"/>
      <c r="D32" s="47"/>
      <c r="E32" s="47"/>
    </row>
    <row r="33" spans="2:5" x14ac:dyDescent="0.2">
      <c r="B33" s="47" t="s">
        <v>801</v>
      </c>
      <c r="C33" s="47"/>
      <c r="D33" s="47"/>
      <c r="E33" s="47"/>
    </row>
    <row r="34" spans="2:5" x14ac:dyDescent="0.2">
      <c r="B34" s="47" t="s">
        <v>802</v>
      </c>
      <c r="C34" s="47"/>
      <c r="D34" s="47"/>
      <c r="E34" s="47"/>
    </row>
    <row r="35" spans="2:5" x14ac:dyDescent="0.2">
      <c r="B35" s="47" t="s">
        <v>803</v>
      </c>
      <c r="C35" s="47"/>
      <c r="D35" s="47"/>
      <c r="E35" s="47"/>
    </row>
  </sheetData>
  <sheetProtection algorithmName="SHA-512" hashValue="vPtQjpZ1F0p2DSppDivASboStGZeEK8QJua3pLR7vb1GYXMZy3U0YEkVKvf95jtYIzuXmZq6IhK6WpYBy5V6Fw==" saltValue="i5VLwVqaawIIuEsMUO/0t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2025-09-24T12:51:14Z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