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3AB4DBFB-85A1-454B-8A85-5FC08E10D7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Y493" i="1"/>
  <c r="X493" i="1"/>
  <c r="BP492" i="1"/>
  <c r="BO492" i="1"/>
  <c r="BN492" i="1"/>
  <c r="BM492" i="1"/>
  <c r="Z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X465" i="1"/>
  <c r="Y464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5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0" i="1" s="1"/>
  <c r="P425" i="1"/>
  <c r="X422" i="1"/>
  <c r="Y421" i="1"/>
  <c r="X421" i="1"/>
  <c r="BP420" i="1"/>
  <c r="BO420" i="1"/>
  <c r="BN420" i="1"/>
  <c r="BM420" i="1"/>
  <c r="Z420" i="1"/>
  <c r="Z421" i="1" s="1"/>
  <c r="Y420" i="1"/>
  <c r="X510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U510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6" i="1" s="1"/>
  <c r="P353" i="1"/>
  <c r="X351" i="1"/>
  <c r="X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T510" i="1" s="1"/>
  <c r="P343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S510" i="1" s="1"/>
  <c r="P335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Y331" i="1" s="1"/>
  <c r="P328" i="1"/>
  <c r="X326" i="1"/>
  <c r="X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BO321" i="1"/>
  <c r="BM321" i="1"/>
  <c r="Y321" i="1"/>
  <c r="Y325" i="1" s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BP316" i="1" s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Y264" i="1" s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Y214" i="1" s="1"/>
  <c r="P204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Y191" i="1" s="1"/>
  <c r="P188" i="1"/>
  <c r="X186" i="1"/>
  <c r="X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6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Y170" i="1" s="1"/>
  <c r="P160" i="1"/>
  <c r="X158" i="1"/>
  <c r="Y157" i="1"/>
  <c r="X157" i="1"/>
  <c r="BP156" i="1"/>
  <c r="BO156" i="1"/>
  <c r="BN156" i="1"/>
  <c r="BM156" i="1"/>
  <c r="Z156" i="1"/>
  <c r="Z157" i="1" s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BP149" i="1" s="1"/>
  <c r="P149" i="1"/>
  <c r="BP148" i="1"/>
  <c r="BO148" i="1"/>
  <c r="BN148" i="1"/>
  <c r="BM148" i="1"/>
  <c r="Z148" i="1"/>
  <c r="Y148" i="1"/>
  <c r="Y152" i="1" s="1"/>
  <c r="P148" i="1"/>
  <c r="X146" i="1"/>
  <c r="Y145" i="1"/>
  <c r="X145" i="1"/>
  <c r="BP144" i="1"/>
  <c r="BO144" i="1"/>
  <c r="BN144" i="1"/>
  <c r="BM144" i="1"/>
  <c r="Z144" i="1"/>
  <c r="Y144" i="1"/>
  <c r="BP143" i="1"/>
  <c r="BO143" i="1"/>
  <c r="BN143" i="1"/>
  <c r="BM143" i="1"/>
  <c r="Z143" i="1"/>
  <c r="Z145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0" i="1" s="1"/>
  <c r="P127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9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1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8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4" i="1" s="1"/>
  <c r="BO22" i="1"/>
  <c r="X502" i="1" s="1"/>
  <c r="BM22" i="1"/>
  <c r="X501" i="1" s="1"/>
  <c r="X503" i="1" s="1"/>
  <c r="Y22" i="1"/>
  <c r="B510" i="1" s="1"/>
  <c r="P22" i="1"/>
  <c r="H10" i="1"/>
  <c r="A9" i="1"/>
  <c r="F10" i="1" s="1"/>
  <c r="D7" i="1"/>
  <c r="Q6" i="1"/>
  <c r="P2" i="1"/>
  <c r="H9" i="1" l="1"/>
  <c r="A10" i="1"/>
  <c r="Y32" i="1"/>
  <c r="Y44" i="1"/>
  <c r="Y71" i="1"/>
  <c r="Y79" i="1"/>
  <c r="Y83" i="1"/>
  <c r="Y106" i="1"/>
  <c r="Y129" i="1"/>
  <c r="Y169" i="1"/>
  <c r="Y175" i="1"/>
  <c r="BP211" i="1"/>
  <c r="BN211" i="1"/>
  <c r="Z211" i="1"/>
  <c r="BP229" i="1"/>
  <c r="BN229" i="1"/>
  <c r="Z229" i="1"/>
  <c r="BP246" i="1"/>
  <c r="BN246" i="1"/>
  <c r="Z246" i="1"/>
  <c r="L510" i="1"/>
  <c r="Y256" i="1"/>
  <c r="BP251" i="1"/>
  <c r="BN251" i="1"/>
  <c r="Z251" i="1"/>
  <c r="BP255" i="1"/>
  <c r="BN255" i="1"/>
  <c r="Z255" i="1"/>
  <c r="Y257" i="1"/>
  <c r="BP292" i="1"/>
  <c r="BN292" i="1"/>
  <c r="Z292" i="1"/>
  <c r="BP300" i="1"/>
  <c r="BN300" i="1"/>
  <c r="Z300" i="1"/>
  <c r="BP308" i="1"/>
  <c r="BN308" i="1"/>
  <c r="Z308" i="1"/>
  <c r="Z312" i="1" s="1"/>
  <c r="Y312" i="1"/>
  <c r="Y24" i="1"/>
  <c r="Y59" i="1"/>
  <c r="Y65" i="1"/>
  <c r="Y90" i="1"/>
  <c r="Y97" i="1"/>
  <c r="Y112" i="1"/>
  <c r="Y118" i="1"/>
  <c r="Y124" i="1"/>
  <c r="Y135" i="1"/>
  <c r="Y139" i="1"/>
  <c r="Y151" i="1"/>
  <c r="Y186" i="1"/>
  <c r="Y190" i="1"/>
  <c r="Y202" i="1"/>
  <c r="BP224" i="1"/>
  <c r="BN224" i="1"/>
  <c r="Z224" i="1"/>
  <c r="Y248" i="1"/>
  <c r="M510" i="1"/>
  <c r="Y265" i="1"/>
  <c r="BP260" i="1"/>
  <c r="BN260" i="1"/>
  <c r="Z260" i="1"/>
  <c r="BP269" i="1"/>
  <c r="BN269" i="1"/>
  <c r="Z269" i="1"/>
  <c r="Z271" i="1" s="1"/>
  <c r="Y304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Z44" i="1" s="1"/>
  <c r="BN42" i="1"/>
  <c r="Y45" i="1"/>
  <c r="D510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10" i="1"/>
  <c r="Z88" i="1"/>
  <c r="Z90" i="1" s="1"/>
  <c r="BN88" i="1"/>
  <c r="Y91" i="1"/>
  <c r="Z93" i="1"/>
  <c r="Z97" i="1" s="1"/>
  <c r="BN93" i="1"/>
  <c r="BP93" i="1"/>
  <c r="Z95" i="1"/>
  <c r="BN95" i="1"/>
  <c r="F510" i="1"/>
  <c r="Z102" i="1"/>
  <c r="Z105" i="1" s="1"/>
  <c r="BN102" i="1"/>
  <c r="Z104" i="1"/>
  <c r="BN104" i="1"/>
  <c r="Y105" i="1"/>
  <c r="Z108" i="1"/>
  <c r="BN108" i="1"/>
  <c r="BP108" i="1"/>
  <c r="Z110" i="1"/>
  <c r="BN110" i="1"/>
  <c r="Z114" i="1"/>
  <c r="Z118" i="1" s="1"/>
  <c r="BN114" i="1"/>
  <c r="BP114" i="1"/>
  <c r="Z116" i="1"/>
  <c r="BN116" i="1"/>
  <c r="Z122" i="1"/>
  <c r="Z123" i="1" s="1"/>
  <c r="BN122" i="1"/>
  <c r="Z127" i="1"/>
  <c r="Z129" i="1" s="1"/>
  <c r="BN127" i="1"/>
  <c r="BP127" i="1"/>
  <c r="Y130" i="1"/>
  <c r="Z133" i="1"/>
  <c r="Z134" i="1" s="1"/>
  <c r="BN133" i="1"/>
  <c r="Z137" i="1"/>
  <c r="Z139" i="1" s="1"/>
  <c r="BN137" i="1"/>
  <c r="BP137" i="1"/>
  <c r="H510" i="1"/>
  <c r="Y146" i="1"/>
  <c r="Z149" i="1"/>
  <c r="Z151" i="1" s="1"/>
  <c r="BN149" i="1"/>
  <c r="I510" i="1"/>
  <c r="Y158" i="1"/>
  <c r="Z161" i="1"/>
  <c r="Z169" i="1" s="1"/>
  <c r="BN161" i="1"/>
  <c r="Z163" i="1"/>
  <c r="BN163" i="1"/>
  <c r="Z165" i="1"/>
  <c r="BN165" i="1"/>
  <c r="Z167" i="1"/>
  <c r="BN167" i="1"/>
  <c r="Z173" i="1"/>
  <c r="Z175" i="1" s="1"/>
  <c r="BN173" i="1"/>
  <c r="J510" i="1"/>
  <c r="Z184" i="1"/>
  <c r="Z185" i="1" s="1"/>
  <c r="BN184" i="1"/>
  <c r="Y185" i="1"/>
  <c r="Z188" i="1"/>
  <c r="Z190" i="1" s="1"/>
  <c r="BN188" i="1"/>
  <c r="BP188" i="1"/>
  <c r="Z194" i="1"/>
  <c r="Z201" i="1" s="1"/>
  <c r="BN194" i="1"/>
  <c r="Z196" i="1"/>
  <c r="BN196" i="1"/>
  <c r="Z198" i="1"/>
  <c r="BN198" i="1"/>
  <c r="Z200" i="1"/>
  <c r="BN200" i="1"/>
  <c r="Z204" i="1"/>
  <c r="BN204" i="1"/>
  <c r="BP204" i="1"/>
  <c r="Z206" i="1"/>
  <c r="BN206" i="1"/>
  <c r="Z208" i="1"/>
  <c r="BN208" i="1"/>
  <c r="BP209" i="1"/>
  <c r="BN209" i="1"/>
  <c r="Z209" i="1"/>
  <c r="Y213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1" i="1"/>
  <c r="BN261" i="1"/>
  <c r="Z261" i="1"/>
  <c r="Y272" i="1"/>
  <c r="Y271" i="1"/>
  <c r="Z294" i="1"/>
  <c r="BP290" i="1"/>
  <c r="BN290" i="1"/>
  <c r="Z290" i="1"/>
  <c r="Y294" i="1"/>
  <c r="BP298" i="1"/>
  <c r="BN298" i="1"/>
  <c r="Z298" i="1"/>
  <c r="Z304" i="1" s="1"/>
  <c r="BP302" i="1"/>
  <c r="BN302" i="1"/>
  <c r="Z302" i="1"/>
  <c r="Y313" i="1"/>
  <c r="Y318" i="1"/>
  <c r="Y326" i="1"/>
  <c r="Y332" i="1"/>
  <c r="Y339" i="1"/>
  <c r="Y351" i="1"/>
  <c r="Y355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BP393" i="1"/>
  <c r="BN393" i="1"/>
  <c r="Z393" i="1"/>
  <c r="BP397" i="1"/>
  <c r="BN397" i="1"/>
  <c r="Z397" i="1"/>
  <c r="BP414" i="1"/>
  <c r="BN414" i="1"/>
  <c r="Z414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O510" i="1"/>
  <c r="W510" i="1"/>
  <c r="Y277" i="1"/>
  <c r="Y286" i="1"/>
  <c r="R510" i="1"/>
  <c r="Y295" i="1"/>
  <c r="Z310" i="1"/>
  <c r="BN310" i="1"/>
  <c r="Z316" i="1"/>
  <c r="Z318" i="1" s="1"/>
  <c r="BN316" i="1"/>
  <c r="Z321" i="1"/>
  <c r="BN321" i="1"/>
  <c r="BP321" i="1"/>
  <c r="Z322" i="1"/>
  <c r="BN322" i="1"/>
  <c r="Z324" i="1"/>
  <c r="BN324" i="1"/>
  <c r="Z328" i="1"/>
  <c r="Z331" i="1" s="1"/>
  <c r="BN328" i="1"/>
  <c r="BP328" i="1"/>
  <c r="Z330" i="1"/>
  <c r="BN330" i="1"/>
  <c r="Z335" i="1"/>
  <c r="BN335" i="1"/>
  <c r="BP335" i="1"/>
  <c r="Z337" i="1"/>
  <c r="BN337" i="1"/>
  <c r="Y338" i="1"/>
  <c r="Z343" i="1"/>
  <c r="BN343" i="1"/>
  <c r="BP343" i="1"/>
  <c r="Z345" i="1"/>
  <c r="BN345" i="1"/>
  <c r="Z347" i="1"/>
  <c r="BN347" i="1"/>
  <c r="Z349" i="1"/>
  <c r="BN349" i="1"/>
  <c r="Y350" i="1"/>
  <c r="Z353" i="1"/>
  <c r="Z355" i="1" s="1"/>
  <c r="BN353" i="1"/>
  <c r="BP353" i="1"/>
  <c r="Y360" i="1"/>
  <c r="Z359" i="1"/>
  <c r="Z360" i="1" s="1"/>
  <c r="BN359" i="1"/>
  <c r="Y361" i="1"/>
  <c r="Z371" i="1"/>
  <c r="BP369" i="1"/>
  <c r="BN369" i="1"/>
  <c r="Z369" i="1"/>
  <c r="Y380" i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Z443" i="1" s="1"/>
  <c r="BP442" i="1"/>
  <c r="BN442" i="1"/>
  <c r="Z442" i="1"/>
  <c r="Y444" i="1"/>
  <c r="Y449" i="1"/>
  <c r="BP446" i="1"/>
  <c r="BN446" i="1"/>
  <c r="Z446" i="1"/>
  <c r="Z449" i="1" s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458" i="1" l="1"/>
  <c r="Z231" i="1"/>
  <c r="Y502" i="1"/>
  <c r="Z350" i="1"/>
  <c r="Z338" i="1"/>
  <c r="Z325" i="1"/>
  <c r="Z399" i="1"/>
  <c r="Z213" i="1"/>
  <c r="Z111" i="1"/>
  <c r="Z70" i="1"/>
  <c r="Z32" i="1"/>
  <c r="Z505" i="1" s="1"/>
  <c r="Y504" i="1"/>
  <c r="Y501" i="1"/>
  <c r="Y503" i="1" s="1"/>
  <c r="Z264" i="1"/>
  <c r="Y500" i="1"/>
  <c r="Z256" i="1"/>
</calcChain>
</file>

<file path=xl/sharedStrings.xml><?xml version="1.0" encoding="utf-8"?>
<sst xmlns="http://schemas.openxmlformats.org/spreadsheetml/2006/main" count="2203" uniqueCount="804">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</sst>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0"/>
  <sheetViews>
    <sheetView showGridLines="0" tabSelected="1" topLeftCell="A481" zoomScaleNormal="100" zoomScaleSheetLayoutView="100" workbookViewId="0">
      <selection activeCell="AA506" sqref="AA506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5" t="s">
        <v>8</v>
      </c>
      <c r="B5" s="591"/>
      <c r="C5" s="592"/>
      <c r="D5" s="627"/>
      <c r="E5" s="628"/>
      <c r="F5" s="837" t="s">
        <v>9</v>
      </c>
      <c r="G5" s="592"/>
      <c r="H5" s="627"/>
      <c r="I5" s="777"/>
      <c r="J5" s="777"/>
      <c r="K5" s="777"/>
      <c r="L5" s="777"/>
      <c r="M5" s="628"/>
      <c r="N5" s="58"/>
      <c r="P5" s="24" t="s">
        <v>10</v>
      </c>
      <c r="Q5" s="851">
        <v>45922</v>
      </c>
      <c r="R5" s="663"/>
      <c r="T5" s="705" t="s">
        <v>11</v>
      </c>
      <c r="U5" s="694"/>
      <c r="V5" s="707" t="s">
        <v>12</v>
      </c>
      <c r="W5" s="663"/>
      <c r="AB5" s="51"/>
      <c r="AC5" s="51"/>
      <c r="AD5" s="51"/>
      <c r="AE5" s="51"/>
    </row>
    <row r="6" spans="1:32" s="541" customFormat="1" ht="24" customHeight="1" x14ac:dyDescent="0.2">
      <c r="A6" s="665" t="s">
        <v>13</v>
      </c>
      <c r="B6" s="591"/>
      <c r="C6" s="592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713" t="s">
        <v>16</v>
      </c>
      <c r="U6" s="694"/>
      <c r="V6" s="765" t="s">
        <v>17</v>
      </c>
      <c r="W6" s="602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94"/>
      <c r="V7" s="766"/>
      <c r="W7" s="767"/>
      <c r="AB7" s="51"/>
      <c r="AC7" s="51"/>
      <c r="AD7" s="51"/>
      <c r="AE7" s="51"/>
    </row>
    <row r="8" spans="1:32" s="541" customFormat="1" ht="25.5" customHeight="1" x14ac:dyDescent="0.2">
      <c r="A8" s="875" t="s">
        <v>18</v>
      </c>
      <c r="B8" s="568"/>
      <c r="C8" s="569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71">
        <v>0.41666666666666669</v>
      </c>
      <c r="R8" s="611"/>
      <c r="T8" s="559"/>
      <c r="U8" s="694"/>
      <c r="V8" s="766"/>
      <c r="W8" s="767"/>
      <c r="AB8" s="51"/>
      <c r="AC8" s="51"/>
      <c r="AD8" s="51"/>
      <c r="AE8" s="51"/>
    </row>
    <row r="9" spans="1:32" s="541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81"/>
      <c r="E9" s="566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9"/>
      <c r="P9" s="26" t="s">
        <v>20</v>
      </c>
      <c r="Q9" s="660"/>
      <c r="R9" s="661"/>
      <c r="T9" s="559"/>
      <c r="U9" s="694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81"/>
      <c r="E10" s="566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7" t="str">
        <f>IFERROR(VLOOKUP($D$10,Proxy,2,FALSE),"")</f>
        <v/>
      </c>
      <c r="I10" s="559"/>
      <c r="J10" s="559"/>
      <c r="K10" s="559"/>
      <c r="L10" s="559"/>
      <c r="M10" s="559"/>
      <c r="N10" s="540"/>
      <c r="P10" s="26" t="s">
        <v>21</v>
      </c>
      <c r="Q10" s="714"/>
      <c r="R10" s="715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02" t="s">
        <v>27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700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71"/>
      <c r="R12" s="611"/>
      <c r="S12" s="23"/>
      <c r="U12" s="24"/>
      <c r="V12" s="579"/>
      <c r="W12" s="559"/>
      <c r="AB12" s="51"/>
      <c r="AC12" s="51"/>
      <c r="AD12" s="51"/>
      <c r="AE12" s="51"/>
    </row>
    <row r="13" spans="1:32" s="541" customFormat="1" ht="23.25" customHeight="1" x14ac:dyDescent="0.2">
      <c r="A13" s="700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2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700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31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91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2"/>
      <c r="Q16" s="692"/>
      <c r="R16" s="692"/>
      <c r="S16" s="692"/>
      <c r="T16" s="69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5" t="s">
        <v>35</v>
      </c>
      <c r="B17" s="595" t="s">
        <v>36</v>
      </c>
      <c r="C17" s="677" t="s">
        <v>37</v>
      </c>
      <c r="D17" s="595" t="s">
        <v>38</v>
      </c>
      <c r="E17" s="648"/>
      <c r="F17" s="595" t="s">
        <v>39</v>
      </c>
      <c r="G17" s="595" t="s">
        <v>40</v>
      </c>
      <c r="H17" s="595" t="s">
        <v>41</v>
      </c>
      <c r="I17" s="595" t="s">
        <v>42</v>
      </c>
      <c r="J17" s="595" t="s">
        <v>43</v>
      </c>
      <c r="K17" s="595" t="s">
        <v>44</v>
      </c>
      <c r="L17" s="595" t="s">
        <v>45</v>
      </c>
      <c r="M17" s="595" t="s">
        <v>46</v>
      </c>
      <c r="N17" s="595" t="s">
        <v>47</v>
      </c>
      <c r="O17" s="595" t="s">
        <v>48</v>
      </c>
      <c r="P17" s="595" t="s">
        <v>49</v>
      </c>
      <c r="Q17" s="647"/>
      <c r="R17" s="647"/>
      <c r="S17" s="647"/>
      <c r="T17" s="648"/>
      <c r="U17" s="874" t="s">
        <v>50</v>
      </c>
      <c r="V17" s="592"/>
      <c r="W17" s="595" t="s">
        <v>51</v>
      </c>
      <c r="X17" s="595" t="s">
        <v>52</v>
      </c>
      <c r="Y17" s="872" t="s">
        <v>53</v>
      </c>
      <c r="Z17" s="775" t="s">
        <v>54</v>
      </c>
      <c r="AA17" s="755" t="s">
        <v>55</v>
      </c>
      <c r="AB17" s="755" t="s">
        <v>56</v>
      </c>
      <c r="AC17" s="755" t="s">
        <v>57</v>
      </c>
      <c r="AD17" s="755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6"/>
      <c r="B18" s="596"/>
      <c r="C18" s="596"/>
      <c r="D18" s="649"/>
      <c r="E18" s="651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6"/>
      <c r="X18" s="596"/>
      <c r="Y18" s="873"/>
      <c r="Z18" s="776"/>
      <c r="AA18" s="756"/>
      <c r="AB18" s="756"/>
      <c r="AC18" s="756"/>
      <c r="AD18" s="834"/>
      <c r="AE18" s="835"/>
      <c r="AF18" s="836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8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2"/>
      <c r="AB20" s="542"/>
      <c r="AC20" s="542"/>
    </row>
    <row r="21" spans="1:68" ht="14.25" customHeight="1" x14ac:dyDescent="0.25">
      <c r="A21" s="564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3"/>
      <c r="AB21" s="543"/>
      <c r="AC21" s="54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2">
        <v>4680115886643</v>
      </c>
      <c r="E22" s="563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8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60"/>
      <c r="P23" s="567" t="s">
        <v>70</v>
      </c>
      <c r="Q23" s="568"/>
      <c r="R23" s="568"/>
      <c r="S23" s="568"/>
      <c r="T23" s="568"/>
      <c r="U23" s="568"/>
      <c r="V23" s="569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60"/>
      <c r="P24" s="567" t="s">
        <v>70</v>
      </c>
      <c r="Q24" s="568"/>
      <c r="R24" s="568"/>
      <c r="S24" s="568"/>
      <c r="T24" s="568"/>
      <c r="U24" s="568"/>
      <c r="V24" s="569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customHeight="1" x14ac:dyDescent="0.25">
      <c r="A25" s="564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3"/>
      <c r="AB25" s="543"/>
      <c r="AC25" s="54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2">
        <v>4680115885912</v>
      </c>
      <c r="E26" s="563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2">
        <v>4607091388237</v>
      </c>
      <c r="E27" s="563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2">
        <v>4680115886230</v>
      </c>
      <c r="E28" s="563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2">
        <v>4680115886247</v>
      </c>
      <c r="E29" s="563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2">
        <v>4680115885905</v>
      </c>
      <c r="E30" s="563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2"/>
      <c r="R30" s="552"/>
      <c r="S30" s="552"/>
      <c r="T30" s="553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2">
        <v>4607091388244</v>
      </c>
      <c r="E31" s="563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2"/>
      <c r="R31" s="552"/>
      <c r="S31" s="552"/>
      <c r="T31" s="553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8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60"/>
      <c r="P32" s="567" t="s">
        <v>70</v>
      </c>
      <c r="Q32" s="568"/>
      <c r="R32" s="568"/>
      <c r="S32" s="568"/>
      <c r="T32" s="568"/>
      <c r="U32" s="568"/>
      <c r="V32" s="569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x14ac:dyDescent="0.2">
      <c r="A33" s="559"/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60"/>
      <c r="P33" s="567" t="s">
        <v>70</v>
      </c>
      <c r="Q33" s="568"/>
      <c r="R33" s="568"/>
      <c r="S33" s="568"/>
      <c r="T33" s="568"/>
      <c r="U33" s="568"/>
      <c r="V33" s="569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customHeight="1" x14ac:dyDescent="0.25">
      <c r="A34" s="564" t="s">
        <v>94</v>
      </c>
      <c r="B34" s="559"/>
      <c r="C34" s="559"/>
      <c r="D34" s="559"/>
      <c r="E34" s="559"/>
      <c r="F34" s="559"/>
      <c r="G34" s="559"/>
      <c r="H34" s="559"/>
      <c r="I34" s="559"/>
      <c r="J34" s="559"/>
      <c r="K34" s="559"/>
      <c r="L34" s="559"/>
      <c r="M34" s="559"/>
      <c r="N34" s="559"/>
      <c r="O34" s="559"/>
      <c r="P34" s="559"/>
      <c r="Q34" s="559"/>
      <c r="R34" s="559"/>
      <c r="S34" s="559"/>
      <c r="T34" s="559"/>
      <c r="U34" s="559"/>
      <c r="V34" s="559"/>
      <c r="W34" s="559"/>
      <c r="X34" s="559"/>
      <c r="Y34" s="559"/>
      <c r="Z34" s="559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2">
        <v>4607091388503</v>
      </c>
      <c r="E35" s="563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2"/>
      <c r="R35" s="552"/>
      <c r="S35" s="552"/>
      <c r="T35" s="553"/>
      <c r="U35" s="34"/>
      <c r="V35" s="34"/>
      <c r="W35" s="35" t="s">
        <v>68</v>
      </c>
      <c r="X35" s="547">
        <v>3</v>
      </c>
      <c r="Y35" s="548">
        <f>IFERROR(IF(X35="",0,CEILING((X35/$H35),1)*$H35),"")</f>
        <v>3</v>
      </c>
      <c r="Z35" s="36">
        <f>IFERROR(IF(Y35=0,"",ROUNDUP(Y35/H35,0)*0.00651),"")</f>
        <v>3.2550000000000003E-2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4.1099999999999994</v>
      </c>
      <c r="BN35" s="64">
        <f>IFERROR(Y35*I35/H35,"0")</f>
        <v>4.1099999999999994</v>
      </c>
      <c r="BO35" s="64">
        <f>IFERROR(1/J35*(X35/H35),"0")</f>
        <v>2.7472527472527476E-2</v>
      </c>
      <c r="BP35" s="64">
        <f>IFERROR(1/J35*(Y35/H35),"0")</f>
        <v>2.7472527472527476E-2</v>
      </c>
    </row>
    <row r="36" spans="1:68" x14ac:dyDescent="0.2">
      <c r="A36" s="558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60"/>
      <c r="P36" s="567" t="s">
        <v>70</v>
      </c>
      <c r="Q36" s="568"/>
      <c r="R36" s="568"/>
      <c r="S36" s="568"/>
      <c r="T36" s="568"/>
      <c r="U36" s="568"/>
      <c r="V36" s="569"/>
      <c r="W36" s="37" t="s">
        <v>71</v>
      </c>
      <c r="X36" s="549">
        <f>IFERROR(X35/H35,"0")</f>
        <v>5</v>
      </c>
      <c r="Y36" s="549">
        <f>IFERROR(Y35/H35,"0")</f>
        <v>5</v>
      </c>
      <c r="Z36" s="549">
        <f>IFERROR(IF(Z35="",0,Z35),"0")</f>
        <v>3.2550000000000003E-2</v>
      </c>
      <c r="AA36" s="550"/>
      <c r="AB36" s="550"/>
      <c r="AC36" s="550"/>
    </row>
    <row r="37" spans="1:68" x14ac:dyDescent="0.2">
      <c r="A37" s="559"/>
      <c r="B37" s="559"/>
      <c r="C37" s="559"/>
      <c r="D37" s="559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60"/>
      <c r="P37" s="567" t="s">
        <v>70</v>
      </c>
      <c r="Q37" s="568"/>
      <c r="R37" s="568"/>
      <c r="S37" s="568"/>
      <c r="T37" s="568"/>
      <c r="U37" s="568"/>
      <c r="V37" s="569"/>
      <c r="W37" s="37" t="s">
        <v>68</v>
      </c>
      <c r="X37" s="549">
        <f>IFERROR(SUM(X35:X35),"0")</f>
        <v>3</v>
      </c>
      <c r="Y37" s="549">
        <f>IFERROR(SUM(Y35:Y35),"0")</f>
        <v>3</v>
      </c>
      <c r="Z37" s="37"/>
      <c r="AA37" s="550"/>
      <c r="AB37" s="550"/>
      <c r="AC37" s="550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89" t="s">
        <v>101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2"/>
      <c r="AB39" s="542"/>
      <c r="AC39" s="542"/>
    </row>
    <row r="40" spans="1:68" ht="14.25" customHeight="1" x14ac:dyDescent="0.25">
      <c r="A40" s="564" t="s">
        <v>102</v>
      </c>
      <c r="B40" s="559"/>
      <c r="C40" s="559"/>
      <c r="D40" s="559"/>
      <c r="E40" s="559"/>
      <c r="F40" s="559"/>
      <c r="G40" s="559"/>
      <c r="H40" s="559"/>
      <c r="I40" s="559"/>
      <c r="J40" s="559"/>
      <c r="K40" s="559"/>
      <c r="L40" s="559"/>
      <c r="M40" s="559"/>
      <c r="N40" s="559"/>
      <c r="O40" s="559"/>
      <c r="P40" s="559"/>
      <c r="Q40" s="559"/>
      <c r="R40" s="559"/>
      <c r="S40" s="559"/>
      <c r="T40" s="559"/>
      <c r="U40" s="559"/>
      <c r="V40" s="559"/>
      <c r="W40" s="559"/>
      <c r="X40" s="559"/>
      <c r="Y40" s="559"/>
      <c r="Z40" s="559"/>
      <c r="AA40" s="543"/>
      <c r="AB40" s="543"/>
      <c r="AC40" s="54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2">
        <v>4607091385670</v>
      </c>
      <c r="E41" s="563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2">
        <v>4607091385687</v>
      </c>
      <c r="E42" s="563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2"/>
      <c r="R42" s="552"/>
      <c r="S42" s="552"/>
      <c r="T42" s="553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2">
        <v>4680115882539</v>
      </c>
      <c r="E43" s="563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2"/>
      <c r="R43" s="552"/>
      <c r="S43" s="552"/>
      <c r="T43" s="553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8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60"/>
      <c r="P44" s="567" t="s">
        <v>70</v>
      </c>
      <c r="Q44" s="568"/>
      <c r="R44" s="568"/>
      <c r="S44" s="568"/>
      <c r="T44" s="568"/>
      <c r="U44" s="568"/>
      <c r="V44" s="569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x14ac:dyDescent="0.2">
      <c r="A45" s="559"/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60"/>
      <c r="P45" s="567" t="s">
        <v>70</v>
      </c>
      <c r="Q45" s="568"/>
      <c r="R45" s="568"/>
      <c r="S45" s="568"/>
      <c r="T45" s="568"/>
      <c r="U45" s="568"/>
      <c r="V45" s="569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customHeight="1" x14ac:dyDescent="0.25">
      <c r="A46" s="564" t="s">
        <v>72</v>
      </c>
      <c r="B46" s="559"/>
      <c r="C46" s="559"/>
      <c r="D46" s="559"/>
      <c r="E46" s="559"/>
      <c r="F46" s="559"/>
      <c r="G46" s="559"/>
      <c r="H46" s="559"/>
      <c r="I46" s="559"/>
      <c r="J46" s="559"/>
      <c r="K46" s="559"/>
      <c r="L46" s="559"/>
      <c r="M46" s="559"/>
      <c r="N46" s="559"/>
      <c r="O46" s="559"/>
      <c r="P46" s="559"/>
      <c r="Q46" s="559"/>
      <c r="R46" s="559"/>
      <c r="S46" s="559"/>
      <c r="T46" s="559"/>
      <c r="U46" s="559"/>
      <c r="V46" s="559"/>
      <c r="W46" s="559"/>
      <c r="X46" s="559"/>
      <c r="Y46" s="559"/>
      <c r="Z46" s="559"/>
      <c r="AA46" s="543"/>
      <c r="AB46" s="543"/>
      <c r="AC46" s="54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2">
        <v>4680115884915</v>
      </c>
      <c r="E47" s="563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2"/>
      <c r="R47" s="552"/>
      <c r="S47" s="552"/>
      <c r="T47" s="553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8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60"/>
      <c r="P48" s="567" t="s">
        <v>70</v>
      </c>
      <c r="Q48" s="568"/>
      <c r="R48" s="568"/>
      <c r="S48" s="568"/>
      <c r="T48" s="568"/>
      <c r="U48" s="568"/>
      <c r="V48" s="569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x14ac:dyDescent="0.2">
      <c r="A49" s="559"/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60"/>
      <c r="P49" s="567" t="s">
        <v>70</v>
      </c>
      <c r="Q49" s="568"/>
      <c r="R49" s="568"/>
      <c r="S49" s="568"/>
      <c r="T49" s="568"/>
      <c r="U49" s="568"/>
      <c r="V49" s="569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customHeight="1" x14ac:dyDescent="0.25">
      <c r="A50" s="589" t="s">
        <v>116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2"/>
      <c r="AB50" s="542"/>
      <c r="AC50" s="542"/>
    </row>
    <row r="51" spans="1:68" ht="14.25" customHeight="1" x14ac:dyDescent="0.25">
      <c r="A51" s="564" t="s">
        <v>102</v>
      </c>
      <c r="B51" s="559"/>
      <c r="C51" s="559"/>
      <c r="D51" s="559"/>
      <c r="E51" s="559"/>
      <c r="F51" s="559"/>
      <c r="G51" s="559"/>
      <c r="H51" s="559"/>
      <c r="I51" s="559"/>
      <c r="J51" s="559"/>
      <c r="K51" s="559"/>
      <c r="L51" s="559"/>
      <c r="M51" s="559"/>
      <c r="N51" s="559"/>
      <c r="O51" s="559"/>
      <c r="P51" s="559"/>
      <c r="Q51" s="559"/>
      <c r="R51" s="559"/>
      <c r="S51" s="559"/>
      <c r="T51" s="559"/>
      <c r="U51" s="559"/>
      <c r="V51" s="559"/>
      <c r="W51" s="559"/>
      <c r="X51" s="559"/>
      <c r="Y51" s="559"/>
      <c r="Z51" s="559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2">
        <v>4680115885882</v>
      </c>
      <c r="E52" s="563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7">
        <v>37</v>
      </c>
      <c r="Y52" s="548">
        <f t="shared" ref="Y52:Y57" si="6">IFERROR(IF(X52="",0,CEILING((X52/$H52),1)*$H52),"")</f>
        <v>44.8</v>
      </c>
      <c r="Z52" s="36">
        <f>IFERROR(IF(Y52=0,"",ROUNDUP(Y52/H52,0)*0.01898),"")</f>
        <v>7.5920000000000001E-2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38.437053571428571</v>
      </c>
      <c r="BN52" s="64">
        <f t="shared" ref="BN52:BN57" si="8">IFERROR(Y52*I52/H52,"0")</f>
        <v>46.54</v>
      </c>
      <c r="BO52" s="64">
        <f t="shared" ref="BO52:BO57" si="9">IFERROR(1/J52*(X52/H52),"0")</f>
        <v>5.1618303571428575E-2</v>
      </c>
      <c r="BP52" s="64">
        <f t="shared" ref="BP52:BP57" si="10">IFERROR(1/J52*(Y52/H52),"0")</f>
        <v>6.25E-2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2">
        <v>4680115881426</v>
      </c>
      <c r="E53" s="563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2"/>
      <c r="R53" s="552"/>
      <c r="S53" s="552"/>
      <c r="T53" s="553"/>
      <c r="U53" s="34"/>
      <c r="V53" s="34"/>
      <c r="W53" s="35" t="s">
        <v>68</v>
      </c>
      <c r="X53" s="547">
        <v>86</v>
      </c>
      <c r="Y53" s="548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89.463888888888874</v>
      </c>
      <c r="BN53" s="64">
        <f t="shared" si="8"/>
        <v>89.88</v>
      </c>
      <c r="BO53" s="64">
        <f t="shared" si="9"/>
        <v>0.12442129629629629</v>
      </c>
      <c r="BP53" s="64">
        <f t="shared" si="10"/>
        <v>0.125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2">
        <v>4680115880283</v>
      </c>
      <c r="E54" s="563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2"/>
      <c r="R54" s="552"/>
      <c r="S54" s="552"/>
      <c r="T54" s="553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2">
        <v>4680115881525</v>
      </c>
      <c r="E55" s="563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2"/>
      <c r="R55" s="552"/>
      <c r="S55" s="552"/>
      <c r="T55" s="553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2">
        <v>4680115885899</v>
      </c>
      <c r="E56" s="563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2">
        <v>4680115881419</v>
      </c>
      <c r="E57" s="563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2"/>
      <c r="R57" s="552"/>
      <c r="S57" s="552"/>
      <c r="T57" s="553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8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60"/>
      <c r="P58" s="567" t="s">
        <v>70</v>
      </c>
      <c r="Q58" s="568"/>
      <c r="R58" s="568"/>
      <c r="S58" s="568"/>
      <c r="T58" s="568"/>
      <c r="U58" s="568"/>
      <c r="V58" s="569"/>
      <c r="W58" s="37" t="s">
        <v>71</v>
      </c>
      <c r="X58" s="549">
        <f>IFERROR(X52/H52,"0")+IFERROR(X53/H53,"0")+IFERROR(X54/H54,"0")+IFERROR(X55/H55,"0")+IFERROR(X56/H56,"0")+IFERROR(X57/H57,"0")</f>
        <v>11.266534391534393</v>
      </c>
      <c r="Y58" s="549">
        <f>IFERROR(Y52/H52,"0")+IFERROR(Y53/H53,"0")+IFERROR(Y54/H54,"0")+IFERROR(Y55/H55,"0")+IFERROR(Y56/H56,"0")+IFERROR(Y57/H57,"0")</f>
        <v>12</v>
      </c>
      <c r="Z58" s="549">
        <f>IFERROR(IF(Z52="",0,Z52),"0")+IFERROR(IF(Z53="",0,Z53),"0")+IFERROR(IF(Z54="",0,Z54),"0")+IFERROR(IF(Z55="",0,Z55),"0")+IFERROR(IF(Z56="",0,Z56),"0")+IFERROR(IF(Z57="",0,Z57),"0")</f>
        <v>0.22776000000000002</v>
      </c>
      <c r="AA58" s="550"/>
      <c r="AB58" s="550"/>
      <c r="AC58" s="550"/>
    </row>
    <row r="59" spans="1:68" x14ac:dyDescent="0.2">
      <c r="A59" s="559"/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60"/>
      <c r="P59" s="567" t="s">
        <v>70</v>
      </c>
      <c r="Q59" s="568"/>
      <c r="R59" s="568"/>
      <c r="S59" s="568"/>
      <c r="T59" s="568"/>
      <c r="U59" s="568"/>
      <c r="V59" s="569"/>
      <c r="W59" s="37" t="s">
        <v>68</v>
      </c>
      <c r="X59" s="549">
        <f>IFERROR(SUM(X52:X57),"0")</f>
        <v>123</v>
      </c>
      <c r="Y59" s="549">
        <f>IFERROR(SUM(Y52:Y57),"0")</f>
        <v>131.19999999999999</v>
      </c>
      <c r="Z59" s="37"/>
      <c r="AA59" s="550"/>
      <c r="AB59" s="550"/>
      <c r="AC59" s="550"/>
    </row>
    <row r="60" spans="1:68" ht="14.25" customHeight="1" x14ac:dyDescent="0.25">
      <c r="A60" s="564" t="s">
        <v>134</v>
      </c>
      <c r="B60" s="559"/>
      <c r="C60" s="559"/>
      <c r="D60" s="559"/>
      <c r="E60" s="559"/>
      <c r="F60" s="559"/>
      <c r="G60" s="559"/>
      <c r="H60" s="559"/>
      <c r="I60" s="559"/>
      <c r="J60" s="559"/>
      <c r="K60" s="559"/>
      <c r="L60" s="559"/>
      <c r="M60" s="559"/>
      <c r="N60" s="559"/>
      <c r="O60" s="559"/>
      <c r="P60" s="559"/>
      <c r="Q60" s="559"/>
      <c r="R60" s="559"/>
      <c r="S60" s="559"/>
      <c r="T60" s="559"/>
      <c r="U60" s="559"/>
      <c r="V60" s="559"/>
      <c r="W60" s="559"/>
      <c r="X60" s="559"/>
      <c r="Y60" s="559"/>
      <c r="Z60" s="559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2">
        <v>4680115881440</v>
      </c>
      <c r="E61" s="563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7">
        <v>257</v>
      </c>
      <c r="Y61" s="548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267.35138888888889</v>
      </c>
      <c r="BN61" s="64">
        <f>IFERROR(Y61*I61/H61,"0")</f>
        <v>269.64000000000004</v>
      </c>
      <c r="BO61" s="64">
        <f>IFERROR(1/J61*(X61/H61),"0")</f>
        <v>0.37181712962962959</v>
      </c>
      <c r="BP61" s="64">
        <f>IFERROR(1/J61*(Y61/H61),"0")</f>
        <v>0.37500000000000006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2">
        <v>4680115885950</v>
      </c>
      <c r="E62" s="563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1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2">
        <v>4680115881433</v>
      </c>
      <c r="E63" s="563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2"/>
      <c r="R63" s="552"/>
      <c r="S63" s="552"/>
      <c r="T63" s="553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8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60"/>
      <c r="P64" s="567" t="s">
        <v>70</v>
      </c>
      <c r="Q64" s="568"/>
      <c r="R64" s="568"/>
      <c r="S64" s="568"/>
      <c r="T64" s="568"/>
      <c r="U64" s="568"/>
      <c r="V64" s="569"/>
      <c r="W64" s="37" t="s">
        <v>71</v>
      </c>
      <c r="X64" s="549">
        <f>IFERROR(X61/H61,"0")+IFERROR(X62/H62,"0")+IFERROR(X63/H63,"0")</f>
        <v>23.796296296296294</v>
      </c>
      <c r="Y64" s="549">
        <f>IFERROR(Y61/H61,"0")+IFERROR(Y62/H62,"0")+IFERROR(Y63/H63,"0")</f>
        <v>24.000000000000004</v>
      </c>
      <c r="Z64" s="549">
        <f>IFERROR(IF(Z61="",0,Z61),"0")+IFERROR(IF(Z62="",0,Z62),"0")+IFERROR(IF(Z63="",0,Z63),"0")</f>
        <v>0.45552000000000004</v>
      </c>
      <c r="AA64" s="550"/>
      <c r="AB64" s="550"/>
      <c r="AC64" s="550"/>
    </row>
    <row r="65" spans="1:68" x14ac:dyDescent="0.2">
      <c r="A65" s="559"/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60"/>
      <c r="P65" s="567" t="s">
        <v>70</v>
      </c>
      <c r="Q65" s="568"/>
      <c r="R65" s="568"/>
      <c r="S65" s="568"/>
      <c r="T65" s="568"/>
      <c r="U65" s="568"/>
      <c r="V65" s="569"/>
      <c r="W65" s="37" t="s">
        <v>68</v>
      </c>
      <c r="X65" s="549">
        <f>IFERROR(SUM(X61:X63),"0")</f>
        <v>257</v>
      </c>
      <c r="Y65" s="549">
        <f>IFERROR(SUM(Y61:Y63),"0")</f>
        <v>259.20000000000005</v>
      </c>
      <c r="Z65" s="37"/>
      <c r="AA65" s="550"/>
      <c r="AB65" s="550"/>
      <c r="AC65" s="550"/>
    </row>
    <row r="66" spans="1:68" ht="14.25" customHeight="1" x14ac:dyDescent="0.25">
      <c r="A66" s="564" t="s">
        <v>63</v>
      </c>
      <c r="B66" s="559"/>
      <c r="C66" s="559"/>
      <c r="D66" s="559"/>
      <c r="E66" s="559"/>
      <c r="F66" s="559"/>
      <c r="G66" s="559"/>
      <c r="H66" s="559"/>
      <c r="I66" s="559"/>
      <c r="J66" s="559"/>
      <c r="K66" s="559"/>
      <c r="L66" s="559"/>
      <c r="M66" s="559"/>
      <c r="N66" s="559"/>
      <c r="O66" s="559"/>
      <c r="P66" s="559"/>
      <c r="Q66" s="559"/>
      <c r="R66" s="559"/>
      <c r="S66" s="559"/>
      <c r="T66" s="559"/>
      <c r="U66" s="559"/>
      <c r="V66" s="559"/>
      <c r="W66" s="559"/>
      <c r="X66" s="559"/>
      <c r="Y66" s="559"/>
      <c r="Z66" s="559"/>
      <c r="AA66" s="543"/>
      <c r="AB66" s="543"/>
      <c r="AC66" s="543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2">
        <v>4680115885073</v>
      </c>
      <c r="E67" s="563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2">
        <v>4680115885059</v>
      </c>
      <c r="E68" s="563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2">
        <v>4680115885097</v>
      </c>
      <c r="E69" s="563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2"/>
      <c r="R69" s="552"/>
      <c r="S69" s="552"/>
      <c r="T69" s="553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8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60"/>
      <c r="P70" s="567" t="s">
        <v>70</v>
      </c>
      <c r="Q70" s="568"/>
      <c r="R70" s="568"/>
      <c r="S70" s="568"/>
      <c r="T70" s="568"/>
      <c r="U70" s="568"/>
      <c r="V70" s="569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x14ac:dyDescent="0.2">
      <c r="A71" s="559"/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60"/>
      <c r="P71" s="567" t="s">
        <v>70</v>
      </c>
      <c r="Q71" s="568"/>
      <c r="R71" s="568"/>
      <c r="S71" s="568"/>
      <c r="T71" s="568"/>
      <c r="U71" s="568"/>
      <c r="V71" s="569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customHeight="1" x14ac:dyDescent="0.25">
      <c r="A72" s="564" t="s">
        <v>72</v>
      </c>
      <c r="B72" s="559"/>
      <c r="C72" s="559"/>
      <c r="D72" s="559"/>
      <c r="E72" s="559"/>
      <c r="F72" s="559"/>
      <c r="G72" s="559"/>
      <c r="H72" s="559"/>
      <c r="I72" s="559"/>
      <c r="J72" s="559"/>
      <c r="K72" s="559"/>
      <c r="L72" s="559"/>
      <c r="M72" s="559"/>
      <c r="N72" s="559"/>
      <c r="O72" s="559"/>
      <c r="P72" s="559"/>
      <c r="Q72" s="559"/>
      <c r="R72" s="559"/>
      <c r="S72" s="559"/>
      <c r="T72" s="559"/>
      <c r="U72" s="559"/>
      <c r="V72" s="559"/>
      <c r="W72" s="559"/>
      <c r="X72" s="559"/>
      <c r="Y72" s="559"/>
      <c r="Z72" s="559"/>
      <c r="AA72" s="543"/>
      <c r="AB72" s="543"/>
      <c r="AC72" s="543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2">
        <v>4680115881891</v>
      </c>
      <c r="E73" s="563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2">
        <v>4680115885769</v>
      </c>
      <c r="E74" s="563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7">
        <v>71</v>
      </c>
      <c r="Y74" s="548">
        <f>IFERROR(IF(X74="",0,CEILING((X74/$H74),1)*$H74),"")</f>
        <v>75.600000000000009</v>
      </c>
      <c r="Z74" s="36">
        <f>IFERROR(IF(Y74=0,"",ROUNDUP(Y74/H74,0)*0.01898),"")</f>
        <v>0.17082</v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74.676785714285714</v>
      </c>
      <c r="BN74" s="64">
        <f>IFERROR(Y74*I74/H74,"0")</f>
        <v>79.515000000000015</v>
      </c>
      <c r="BO74" s="64">
        <f>IFERROR(1/J74*(X74/H74),"0")</f>
        <v>0.13206845238095238</v>
      </c>
      <c r="BP74" s="64">
        <f>IFERROR(1/J74*(Y74/H74),"0")</f>
        <v>0.140625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2">
        <v>4680115884311</v>
      </c>
      <c r="E75" s="563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2">
        <v>4680115885929</v>
      </c>
      <c r="E76" s="563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2">
        <v>4680115884403</v>
      </c>
      <c r="E77" s="563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2"/>
      <c r="R77" s="552"/>
      <c r="S77" s="552"/>
      <c r="T77" s="553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8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60"/>
      <c r="P78" s="567" t="s">
        <v>70</v>
      </c>
      <c r="Q78" s="568"/>
      <c r="R78" s="568"/>
      <c r="S78" s="568"/>
      <c r="T78" s="568"/>
      <c r="U78" s="568"/>
      <c r="V78" s="569"/>
      <c r="W78" s="37" t="s">
        <v>71</v>
      </c>
      <c r="X78" s="549">
        <f>IFERROR(X73/H73,"0")+IFERROR(X74/H74,"0")+IFERROR(X75/H75,"0")+IFERROR(X76/H76,"0")+IFERROR(X77/H77,"0")</f>
        <v>8.4523809523809526</v>
      </c>
      <c r="Y78" s="549">
        <f>IFERROR(Y73/H73,"0")+IFERROR(Y74/H74,"0")+IFERROR(Y75/H75,"0")+IFERROR(Y76/H76,"0")+IFERROR(Y77/H77,"0")</f>
        <v>9</v>
      </c>
      <c r="Z78" s="549">
        <f>IFERROR(IF(Z73="",0,Z73),"0")+IFERROR(IF(Z74="",0,Z74),"0")+IFERROR(IF(Z75="",0,Z75),"0")+IFERROR(IF(Z76="",0,Z76),"0")+IFERROR(IF(Z77="",0,Z77),"0")</f>
        <v>0.17082</v>
      </c>
      <c r="AA78" s="550"/>
      <c r="AB78" s="550"/>
      <c r="AC78" s="550"/>
    </row>
    <row r="79" spans="1:68" x14ac:dyDescent="0.2">
      <c r="A79" s="559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60"/>
      <c r="P79" s="567" t="s">
        <v>70</v>
      </c>
      <c r="Q79" s="568"/>
      <c r="R79" s="568"/>
      <c r="S79" s="568"/>
      <c r="T79" s="568"/>
      <c r="U79" s="568"/>
      <c r="V79" s="569"/>
      <c r="W79" s="37" t="s">
        <v>68</v>
      </c>
      <c r="X79" s="549">
        <f>IFERROR(SUM(X73:X77),"0")</f>
        <v>71</v>
      </c>
      <c r="Y79" s="549">
        <f>IFERROR(SUM(Y73:Y77),"0")</f>
        <v>75.600000000000009</v>
      </c>
      <c r="Z79" s="37"/>
      <c r="AA79" s="550"/>
      <c r="AB79" s="550"/>
      <c r="AC79" s="550"/>
    </row>
    <row r="80" spans="1:68" ht="14.25" customHeight="1" x14ac:dyDescent="0.25">
      <c r="A80" s="564" t="s">
        <v>164</v>
      </c>
      <c r="B80" s="559"/>
      <c r="C80" s="559"/>
      <c r="D80" s="559"/>
      <c r="E80" s="559"/>
      <c r="F80" s="559"/>
      <c r="G80" s="559"/>
      <c r="H80" s="559"/>
      <c r="I80" s="559"/>
      <c r="J80" s="559"/>
      <c r="K80" s="559"/>
      <c r="L80" s="559"/>
      <c r="M80" s="559"/>
      <c r="N80" s="559"/>
      <c r="O80" s="559"/>
      <c r="P80" s="559"/>
      <c r="Q80" s="559"/>
      <c r="R80" s="559"/>
      <c r="S80" s="559"/>
      <c r="T80" s="559"/>
      <c r="U80" s="559"/>
      <c r="V80" s="559"/>
      <c r="W80" s="559"/>
      <c r="X80" s="559"/>
      <c r="Y80" s="559"/>
      <c r="Z80" s="559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2">
        <v>4680115881532</v>
      </c>
      <c r="E81" s="563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7">
        <v>36</v>
      </c>
      <c r="Y81" s="548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38.007692307692309</v>
      </c>
      <c r="BN81" s="64">
        <f>IFERROR(Y81*I81/H81,"0")</f>
        <v>41.174999999999997</v>
      </c>
      <c r="BO81" s="64">
        <f>IFERROR(1/J81*(X81/H81),"0")</f>
        <v>7.2115384615384623E-2</v>
      </c>
      <c r="BP81" s="64">
        <f>IFERROR(1/J81*(Y81/H81),"0")</f>
        <v>7.8125E-2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2">
        <v>4680115881464</v>
      </c>
      <c r="E82" s="563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2"/>
      <c r="R82" s="552"/>
      <c r="S82" s="552"/>
      <c r="T82" s="553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8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60"/>
      <c r="P83" s="567" t="s">
        <v>70</v>
      </c>
      <c r="Q83" s="568"/>
      <c r="R83" s="568"/>
      <c r="S83" s="568"/>
      <c r="T83" s="568"/>
      <c r="U83" s="568"/>
      <c r="V83" s="569"/>
      <c r="W83" s="37" t="s">
        <v>71</v>
      </c>
      <c r="X83" s="549">
        <f>IFERROR(X81/H81,"0")+IFERROR(X82/H82,"0")</f>
        <v>4.6153846153846159</v>
      </c>
      <c r="Y83" s="549">
        <f>IFERROR(Y81/H81,"0")+IFERROR(Y82/H82,"0")</f>
        <v>5</v>
      </c>
      <c r="Z83" s="549">
        <f>IFERROR(IF(Z81="",0,Z81),"0")+IFERROR(IF(Z82="",0,Z82),"0")</f>
        <v>9.4899999999999998E-2</v>
      </c>
      <c r="AA83" s="550"/>
      <c r="AB83" s="550"/>
      <c r="AC83" s="550"/>
    </row>
    <row r="84" spans="1:68" x14ac:dyDescent="0.2">
      <c r="A84" s="559"/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60"/>
      <c r="P84" s="567" t="s">
        <v>70</v>
      </c>
      <c r="Q84" s="568"/>
      <c r="R84" s="568"/>
      <c r="S84" s="568"/>
      <c r="T84" s="568"/>
      <c r="U84" s="568"/>
      <c r="V84" s="569"/>
      <c r="W84" s="37" t="s">
        <v>68</v>
      </c>
      <c r="X84" s="549">
        <f>IFERROR(SUM(X81:X82),"0")</f>
        <v>36</v>
      </c>
      <c r="Y84" s="549">
        <f>IFERROR(SUM(Y81:Y82),"0")</f>
        <v>39</v>
      </c>
      <c r="Z84" s="37"/>
      <c r="AA84" s="550"/>
      <c r="AB84" s="550"/>
      <c r="AC84" s="550"/>
    </row>
    <row r="85" spans="1:68" ht="16.5" customHeight="1" x14ac:dyDescent="0.25">
      <c r="A85" s="589" t="s">
        <v>171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2"/>
      <c r="AB85" s="542"/>
      <c r="AC85" s="542"/>
    </row>
    <row r="86" spans="1:68" ht="14.25" customHeight="1" x14ac:dyDescent="0.25">
      <c r="A86" s="564" t="s">
        <v>102</v>
      </c>
      <c r="B86" s="559"/>
      <c r="C86" s="559"/>
      <c r="D86" s="559"/>
      <c r="E86" s="559"/>
      <c r="F86" s="559"/>
      <c r="G86" s="559"/>
      <c r="H86" s="559"/>
      <c r="I86" s="559"/>
      <c r="J86" s="559"/>
      <c r="K86" s="559"/>
      <c r="L86" s="559"/>
      <c r="M86" s="559"/>
      <c r="N86" s="559"/>
      <c r="O86" s="559"/>
      <c r="P86" s="559"/>
      <c r="Q86" s="559"/>
      <c r="R86" s="559"/>
      <c r="S86" s="559"/>
      <c r="T86" s="559"/>
      <c r="U86" s="559"/>
      <c r="V86" s="559"/>
      <c r="W86" s="559"/>
      <c r="X86" s="559"/>
      <c r="Y86" s="559"/>
      <c r="Z86" s="559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2">
        <v>4680115881327</v>
      </c>
      <c r="E87" s="563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1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2"/>
      <c r="R87" s="552"/>
      <c r="S87" s="552"/>
      <c r="T87" s="553"/>
      <c r="U87" s="34"/>
      <c r="V87" s="34"/>
      <c r="W87" s="35" t="s">
        <v>68</v>
      </c>
      <c r="X87" s="547">
        <v>70</v>
      </c>
      <c r="Y87" s="548">
        <f>IFERROR(IF(X87="",0,CEILING((X87/$H87),1)*$H87),"")</f>
        <v>75.600000000000009</v>
      </c>
      <c r="Z87" s="36">
        <f>IFERROR(IF(Y87=0,"",ROUNDUP(Y87/H87,0)*0.01898),"")</f>
        <v>0.13286000000000001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72.819444444444429</v>
      </c>
      <c r="BN87" s="64">
        <f>IFERROR(Y87*I87/H87,"0")</f>
        <v>78.64500000000001</v>
      </c>
      <c r="BO87" s="64">
        <f>IFERROR(1/J87*(X87/H87),"0")</f>
        <v>0.10127314814814814</v>
      </c>
      <c r="BP87" s="64">
        <f>IFERROR(1/J87*(Y87/H87),"0")</f>
        <v>0.109375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2">
        <v>4680115881518</v>
      </c>
      <c r="E88" s="563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2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2"/>
      <c r="R88" s="552"/>
      <c r="S88" s="552"/>
      <c r="T88" s="553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2">
        <v>4680115881303</v>
      </c>
      <c r="E89" s="563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2"/>
      <c r="R89" s="552"/>
      <c r="S89" s="552"/>
      <c r="T89" s="553"/>
      <c r="U89" s="34"/>
      <c r="V89" s="34"/>
      <c r="W89" s="35" t="s">
        <v>68</v>
      </c>
      <c r="X89" s="547">
        <v>225</v>
      </c>
      <c r="Y89" s="548">
        <f>IFERROR(IF(X89="",0,CEILING((X89/$H89),1)*$H89),"")</f>
        <v>225</v>
      </c>
      <c r="Z89" s="36">
        <f>IFERROR(IF(Y89=0,"",ROUNDUP(Y89/H89,0)*0.00902),"")</f>
        <v>0.45100000000000001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235.5</v>
      </c>
      <c r="BN89" s="64">
        <f>IFERROR(Y89*I89/H89,"0")</f>
        <v>235.5</v>
      </c>
      <c r="BO89" s="64">
        <f>IFERROR(1/J89*(X89/H89),"0")</f>
        <v>0.37878787878787878</v>
      </c>
      <c r="BP89" s="64">
        <f>IFERROR(1/J89*(Y89/H89),"0")</f>
        <v>0.37878787878787878</v>
      </c>
    </row>
    <row r="90" spans="1:68" x14ac:dyDescent="0.2">
      <c r="A90" s="558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60"/>
      <c r="P90" s="567" t="s">
        <v>70</v>
      </c>
      <c r="Q90" s="568"/>
      <c r="R90" s="568"/>
      <c r="S90" s="568"/>
      <c r="T90" s="568"/>
      <c r="U90" s="568"/>
      <c r="V90" s="569"/>
      <c r="W90" s="37" t="s">
        <v>71</v>
      </c>
      <c r="X90" s="549">
        <f>IFERROR(X87/H87,"0")+IFERROR(X88/H88,"0")+IFERROR(X89/H89,"0")</f>
        <v>56.481481481481481</v>
      </c>
      <c r="Y90" s="549">
        <f>IFERROR(Y87/H87,"0")+IFERROR(Y88/H88,"0")+IFERROR(Y89/H89,"0")</f>
        <v>57</v>
      </c>
      <c r="Z90" s="549">
        <f>IFERROR(IF(Z87="",0,Z87),"0")+IFERROR(IF(Z88="",0,Z88),"0")+IFERROR(IF(Z89="",0,Z89),"0")</f>
        <v>0.58386000000000005</v>
      </c>
      <c r="AA90" s="550"/>
      <c r="AB90" s="550"/>
      <c r="AC90" s="550"/>
    </row>
    <row r="91" spans="1:68" x14ac:dyDescent="0.2">
      <c r="A91" s="559"/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60"/>
      <c r="P91" s="567" t="s">
        <v>70</v>
      </c>
      <c r="Q91" s="568"/>
      <c r="R91" s="568"/>
      <c r="S91" s="568"/>
      <c r="T91" s="568"/>
      <c r="U91" s="568"/>
      <c r="V91" s="569"/>
      <c r="W91" s="37" t="s">
        <v>68</v>
      </c>
      <c r="X91" s="549">
        <f>IFERROR(SUM(X87:X89),"0")</f>
        <v>295</v>
      </c>
      <c r="Y91" s="549">
        <f>IFERROR(SUM(Y87:Y89),"0")</f>
        <v>300.60000000000002</v>
      </c>
      <c r="Z91" s="37"/>
      <c r="AA91" s="550"/>
      <c r="AB91" s="550"/>
      <c r="AC91" s="550"/>
    </row>
    <row r="92" spans="1:68" ht="14.25" customHeight="1" x14ac:dyDescent="0.25">
      <c r="A92" s="564" t="s">
        <v>72</v>
      </c>
      <c r="B92" s="559"/>
      <c r="C92" s="559"/>
      <c r="D92" s="559"/>
      <c r="E92" s="559"/>
      <c r="F92" s="559"/>
      <c r="G92" s="559"/>
      <c r="H92" s="559"/>
      <c r="I92" s="559"/>
      <c r="J92" s="559"/>
      <c r="K92" s="559"/>
      <c r="L92" s="559"/>
      <c r="M92" s="559"/>
      <c r="N92" s="559"/>
      <c r="O92" s="559"/>
      <c r="P92" s="559"/>
      <c r="Q92" s="559"/>
      <c r="R92" s="559"/>
      <c r="S92" s="559"/>
      <c r="T92" s="559"/>
      <c r="U92" s="559"/>
      <c r="V92" s="559"/>
      <c r="W92" s="559"/>
      <c r="X92" s="559"/>
      <c r="Y92" s="559"/>
      <c r="Z92" s="559"/>
      <c r="AA92" s="543"/>
      <c r="AB92" s="543"/>
      <c r="AC92" s="543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2">
        <v>4607091386967</v>
      </c>
      <c r="E93" s="563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1" t="s">
        <v>181</v>
      </c>
      <c r="Q93" s="552"/>
      <c r="R93" s="552"/>
      <c r="S93" s="552"/>
      <c r="T93" s="553"/>
      <c r="U93" s="34"/>
      <c r="V93" s="34"/>
      <c r="W93" s="35" t="s">
        <v>68</v>
      </c>
      <c r="X93" s="547">
        <v>41</v>
      </c>
      <c r="Y93" s="548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43.627037037037042</v>
      </c>
      <c r="BN93" s="64">
        <f>IFERROR(Y93*I93/H93,"0")</f>
        <v>51.713999999999992</v>
      </c>
      <c r="BO93" s="64">
        <f>IFERROR(1/J93*(X93/H93),"0")</f>
        <v>7.908950617283951E-2</v>
      </c>
      <c r="BP93" s="64">
        <f>IFERROR(1/J93*(Y93/H93),"0")</f>
        <v>9.375E-2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2">
        <v>4680115884953</v>
      </c>
      <c r="E94" s="563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62">
        <v>4607091385731</v>
      </c>
      <c r="E95" s="563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2"/>
      <c r="R95" s="552"/>
      <c r="S95" s="552"/>
      <c r="T95" s="553"/>
      <c r="U95" s="34"/>
      <c r="V95" s="34"/>
      <c r="W95" s="35" t="s">
        <v>68</v>
      </c>
      <c r="X95" s="547">
        <v>98</v>
      </c>
      <c r="Y95" s="548">
        <f>IFERROR(IF(X95="",0,CEILING((X95/$H95),1)*$H95),"")</f>
        <v>99.9</v>
      </c>
      <c r="Z95" s="36">
        <f>IFERROR(IF(Y95=0,"",ROUNDUP(Y95/H95,0)*0.00651),"")</f>
        <v>0.24087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107.14666666666666</v>
      </c>
      <c r="BN95" s="64">
        <f>IFERROR(Y95*I95/H95,"0")</f>
        <v>109.224</v>
      </c>
      <c r="BO95" s="64">
        <f>IFERROR(1/J95*(X95/H95),"0")</f>
        <v>0.19943019943019941</v>
      </c>
      <c r="BP95" s="64">
        <f>IFERROR(1/J95*(Y95/H95),"0")</f>
        <v>0.20329670329670332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62">
        <v>4680115880894</v>
      </c>
      <c r="E96" s="563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2"/>
      <c r="R96" s="552"/>
      <c r="S96" s="552"/>
      <c r="T96" s="553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8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60"/>
      <c r="P97" s="567" t="s">
        <v>70</v>
      </c>
      <c r="Q97" s="568"/>
      <c r="R97" s="568"/>
      <c r="S97" s="568"/>
      <c r="T97" s="568"/>
      <c r="U97" s="568"/>
      <c r="V97" s="569"/>
      <c r="W97" s="37" t="s">
        <v>71</v>
      </c>
      <c r="X97" s="549">
        <f>IFERROR(X93/H93,"0")+IFERROR(X94/H94,"0")+IFERROR(X95/H95,"0")+IFERROR(X96/H96,"0")</f>
        <v>41.358024691358018</v>
      </c>
      <c r="Y97" s="549">
        <f>IFERROR(Y93/H93,"0")+IFERROR(Y94/H94,"0")+IFERROR(Y95/H95,"0")+IFERROR(Y96/H96,"0")</f>
        <v>43</v>
      </c>
      <c r="Z97" s="549">
        <f>IFERROR(IF(Z93="",0,Z93),"0")+IFERROR(IF(Z94="",0,Z94),"0")+IFERROR(IF(Z95="",0,Z95),"0")+IFERROR(IF(Z96="",0,Z96),"0")</f>
        <v>0.35475000000000001</v>
      </c>
      <c r="AA97" s="550"/>
      <c r="AB97" s="550"/>
      <c r="AC97" s="550"/>
    </row>
    <row r="98" spans="1:68" x14ac:dyDescent="0.2">
      <c r="A98" s="559"/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60"/>
      <c r="P98" s="567" t="s">
        <v>70</v>
      </c>
      <c r="Q98" s="568"/>
      <c r="R98" s="568"/>
      <c r="S98" s="568"/>
      <c r="T98" s="568"/>
      <c r="U98" s="568"/>
      <c r="V98" s="569"/>
      <c r="W98" s="37" t="s">
        <v>68</v>
      </c>
      <c r="X98" s="549">
        <f>IFERROR(SUM(X93:X96),"0")</f>
        <v>139</v>
      </c>
      <c r="Y98" s="549">
        <f>IFERROR(SUM(Y93:Y96),"0")</f>
        <v>148.5</v>
      </c>
      <c r="Z98" s="37"/>
      <c r="AA98" s="550"/>
      <c r="AB98" s="550"/>
      <c r="AC98" s="550"/>
    </row>
    <row r="99" spans="1:68" ht="16.5" customHeight="1" x14ac:dyDescent="0.25">
      <c r="A99" s="589" t="s">
        <v>191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2"/>
      <c r="AB99" s="542"/>
      <c r="AC99" s="542"/>
    </row>
    <row r="100" spans="1:68" ht="14.25" customHeight="1" x14ac:dyDescent="0.25">
      <c r="A100" s="564" t="s">
        <v>102</v>
      </c>
      <c r="B100" s="559"/>
      <c r="C100" s="559"/>
      <c r="D100" s="559"/>
      <c r="E100" s="559"/>
      <c r="F100" s="559"/>
      <c r="G100" s="559"/>
      <c r="H100" s="559"/>
      <c r="I100" s="559"/>
      <c r="J100" s="559"/>
      <c r="K100" s="559"/>
      <c r="L100" s="559"/>
      <c r="M100" s="559"/>
      <c r="N100" s="559"/>
      <c r="O100" s="559"/>
      <c r="P100" s="559"/>
      <c r="Q100" s="559"/>
      <c r="R100" s="559"/>
      <c r="S100" s="559"/>
      <c r="T100" s="559"/>
      <c r="U100" s="559"/>
      <c r="V100" s="559"/>
      <c r="W100" s="559"/>
      <c r="X100" s="559"/>
      <c r="Y100" s="559"/>
      <c r="Z100" s="559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62">
        <v>4680115882133</v>
      </c>
      <c r="E101" s="563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2"/>
      <c r="R101" s="552"/>
      <c r="S101" s="552"/>
      <c r="T101" s="553"/>
      <c r="U101" s="34"/>
      <c r="V101" s="34"/>
      <c r="W101" s="35" t="s">
        <v>68</v>
      </c>
      <c r="X101" s="547">
        <v>0</v>
      </c>
      <c r="Y101" s="548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62">
        <v>4680115880269</v>
      </c>
      <c r="E102" s="563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62">
        <v>4680115880429</v>
      </c>
      <c r="E103" s="563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7">
        <v>113</v>
      </c>
      <c r="Y103" s="548">
        <f>IFERROR(IF(X103="",0,CEILING((X103/$H103),1)*$H103),"")</f>
        <v>117</v>
      </c>
      <c r="Z103" s="36">
        <f>IFERROR(IF(Y103=0,"",ROUNDUP(Y103/H103,0)*0.00902),"")</f>
        <v>0.23452000000000001</v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118.27333333333334</v>
      </c>
      <c r="BN103" s="64">
        <f>IFERROR(Y103*I103/H103,"0")</f>
        <v>122.46000000000001</v>
      </c>
      <c r="BO103" s="64">
        <f>IFERROR(1/J103*(X103/H103),"0")</f>
        <v>0.19023569023569023</v>
      </c>
      <c r="BP103" s="64">
        <f>IFERROR(1/J103*(Y103/H103),"0")</f>
        <v>0.19696969696969696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62">
        <v>4680115881457</v>
      </c>
      <c r="E104" s="563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2"/>
      <c r="R104" s="552"/>
      <c r="S104" s="552"/>
      <c r="T104" s="553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8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60"/>
      <c r="P105" s="567" t="s">
        <v>70</v>
      </c>
      <c r="Q105" s="568"/>
      <c r="R105" s="568"/>
      <c r="S105" s="568"/>
      <c r="T105" s="568"/>
      <c r="U105" s="568"/>
      <c r="V105" s="569"/>
      <c r="W105" s="37" t="s">
        <v>71</v>
      </c>
      <c r="X105" s="549">
        <f>IFERROR(X101/H101,"0")+IFERROR(X102/H102,"0")+IFERROR(X103/H103,"0")+IFERROR(X104/H104,"0")</f>
        <v>25.111111111111111</v>
      </c>
      <c r="Y105" s="549">
        <f>IFERROR(Y101/H101,"0")+IFERROR(Y102/H102,"0")+IFERROR(Y103/H103,"0")+IFERROR(Y104/H104,"0")</f>
        <v>26</v>
      </c>
      <c r="Z105" s="549">
        <f>IFERROR(IF(Z101="",0,Z101),"0")+IFERROR(IF(Z102="",0,Z102),"0")+IFERROR(IF(Z103="",0,Z103),"0")+IFERROR(IF(Z104="",0,Z104),"0")</f>
        <v>0.23452000000000001</v>
      </c>
      <c r="AA105" s="550"/>
      <c r="AB105" s="550"/>
      <c r="AC105" s="550"/>
    </row>
    <row r="106" spans="1:68" x14ac:dyDescent="0.2">
      <c r="A106" s="559"/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60"/>
      <c r="P106" s="567" t="s">
        <v>70</v>
      </c>
      <c r="Q106" s="568"/>
      <c r="R106" s="568"/>
      <c r="S106" s="568"/>
      <c r="T106" s="568"/>
      <c r="U106" s="568"/>
      <c r="V106" s="569"/>
      <c r="W106" s="37" t="s">
        <v>68</v>
      </c>
      <c r="X106" s="549">
        <f>IFERROR(SUM(X101:X104),"0")</f>
        <v>113</v>
      </c>
      <c r="Y106" s="549">
        <f>IFERROR(SUM(Y101:Y104),"0")</f>
        <v>117</v>
      </c>
      <c r="Z106" s="37"/>
      <c r="AA106" s="550"/>
      <c r="AB106" s="550"/>
      <c r="AC106" s="550"/>
    </row>
    <row r="107" spans="1:68" ht="14.25" customHeight="1" x14ac:dyDescent="0.25">
      <c r="A107" s="564" t="s">
        <v>134</v>
      </c>
      <c r="B107" s="559"/>
      <c r="C107" s="559"/>
      <c r="D107" s="559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559"/>
      <c r="S107" s="559"/>
      <c r="T107" s="559"/>
      <c r="U107" s="559"/>
      <c r="V107" s="559"/>
      <c r="W107" s="559"/>
      <c r="X107" s="559"/>
      <c r="Y107" s="559"/>
      <c r="Z107" s="559"/>
      <c r="AA107" s="543"/>
      <c r="AB107" s="543"/>
      <c r="AC107" s="543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62">
        <v>4680115881488</v>
      </c>
      <c r="E108" s="563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62">
        <v>4680115882775</v>
      </c>
      <c r="E109" s="563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62">
        <v>4680115880658</v>
      </c>
      <c r="E110" s="563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2"/>
      <c r="R110" s="552"/>
      <c r="S110" s="552"/>
      <c r="T110" s="553"/>
      <c r="U110" s="34"/>
      <c r="V110" s="34"/>
      <c r="W110" s="35" t="s">
        <v>68</v>
      </c>
      <c r="X110" s="547">
        <v>40</v>
      </c>
      <c r="Y110" s="548">
        <f>IFERROR(IF(X110="",0,CEILING((X110/$H110),1)*$H110),"")</f>
        <v>40.799999999999997</v>
      </c>
      <c r="Z110" s="36">
        <f>IFERROR(IF(Y110=0,"",ROUNDUP(Y110/H110,0)*0.00651),"")</f>
        <v>0.11067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43</v>
      </c>
      <c r="BN110" s="64">
        <f>IFERROR(Y110*I110/H110,"0")</f>
        <v>43.86</v>
      </c>
      <c r="BO110" s="64">
        <f>IFERROR(1/J110*(X110/H110),"0")</f>
        <v>9.1575091575091583E-2</v>
      </c>
      <c r="BP110" s="64">
        <f>IFERROR(1/J110*(Y110/H110),"0")</f>
        <v>9.3406593406593408E-2</v>
      </c>
    </row>
    <row r="111" spans="1:68" x14ac:dyDescent="0.2">
      <c r="A111" s="558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60"/>
      <c r="P111" s="567" t="s">
        <v>70</v>
      </c>
      <c r="Q111" s="568"/>
      <c r="R111" s="568"/>
      <c r="S111" s="568"/>
      <c r="T111" s="568"/>
      <c r="U111" s="568"/>
      <c r="V111" s="569"/>
      <c r="W111" s="37" t="s">
        <v>71</v>
      </c>
      <c r="X111" s="549">
        <f>IFERROR(X108/H108,"0")+IFERROR(X109/H109,"0")+IFERROR(X110/H110,"0")</f>
        <v>16.666666666666668</v>
      </c>
      <c r="Y111" s="549">
        <f>IFERROR(Y108/H108,"0")+IFERROR(Y109/H109,"0")+IFERROR(Y110/H110,"0")</f>
        <v>17</v>
      </c>
      <c r="Z111" s="549">
        <f>IFERROR(IF(Z108="",0,Z108),"0")+IFERROR(IF(Z109="",0,Z109),"0")+IFERROR(IF(Z110="",0,Z110),"0")</f>
        <v>0.11067</v>
      </c>
      <c r="AA111" s="550"/>
      <c r="AB111" s="550"/>
      <c r="AC111" s="550"/>
    </row>
    <row r="112" spans="1:68" x14ac:dyDescent="0.2">
      <c r="A112" s="559"/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60"/>
      <c r="P112" s="567" t="s">
        <v>70</v>
      </c>
      <c r="Q112" s="568"/>
      <c r="R112" s="568"/>
      <c r="S112" s="568"/>
      <c r="T112" s="568"/>
      <c r="U112" s="568"/>
      <c r="V112" s="569"/>
      <c r="W112" s="37" t="s">
        <v>68</v>
      </c>
      <c r="X112" s="549">
        <f>IFERROR(SUM(X108:X110),"0")</f>
        <v>40</v>
      </c>
      <c r="Y112" s="549">
        <f>IFERROR(SUM(Y108:Y110),"0")</f>
        <v>40.799999999999997</v>
      </c>
      <c r="Z112" s="37"/>
      <c r="AA112" s="550"/>
      <c r="AB112" s="550"/>
      <c r="AC112" s="550"/>
    </row>
    <row r="113" spans="1:68" ht="14.25" customHeight="1" x14ac:dyDescent="0.25">
      <c r="A113" s="564" t="s">
        <v>72</v>
      </c>
      <c r="B113" s="559"/>
      <c r="C113" s="559"/>
      <c r="D113" s="559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559"/>
      <c r="S113" s="559"/>
      <c r="T113" s="559"/>
      <c r="U113" s="559"/>
      <c r="V113" s="559"/>
      <c r="W113" s="559"/>
      <c r="X113" s="559"/>
      <c r="Y113" s="559"/>
      <c r="Z113" s="559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62">
        <v>4607091385168</v>
      </c>
      <c r="E114" s="563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7">
        <v>166</v>
      </c>
      <c r="Y114" s="548">
        <f>IFERROR(IF(X114="",0,CEILING((X114/$H114),1)*$H114),"")</f>
        <v>170.1</v>
      </c>
      <c r="Z114" s="36">
        <f>IFERROR(IF(Y114=0,"",ROUNDUP(Y114/H114,0)*0.01898),"")</f>
        <v>0.39857999999999999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176.51333333333332</v>
      </c>
      <c r="BN114" s="64">
        <f>IFERROR(Y114*I114/H114,"0")</f>
        <v>180.87299999999999</v>
      </c>
      <c r="BO114" s="64">
        <f>IFERROR(1/J114*(X114/H114),"0")</f>
        <v>0.32021604938271608</v>
      </c>
      <c r="BP114" s="64">
        <f>IFERROR(1/J114*(Y114/H114),"0")</f>
        <v>0.328125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62">
        <v>4607091383256</v>
      </c>
      <c r="E115" s="563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2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62">
        <v>4607091385748</v>
      </c>
      <c r="E116" s="563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7">
        <v>142</v>
      </c>
      <c r="Y116" s="548">
        <f>IFERROR(IF(X116="",0,CEILING((X116/$H116),1)*$H116),"")</f>
        <v>143.10000000000002</v>
      </c>
      <c r="Z116" s="36">
        <f>IFERROR(IF(Y116=0,"",ROUNDUP(Y116/H116,0)*0.00651),"")</f>
        <v>0.34503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155.2533333333333</v>
      </c>
      <c r="BN116" s="64">
        <f>IFERROR(Y116*I116/H116,"0")</f>
        <v>156.45600000000002</v>
      </c>
      <c r="BO116" s="64">
        <f>IFERROR(1/J116*(X116/H116),"0")</f>
        <v>0.28897028897028898</v>
      </c>
      <c r="BP116" s="64">
        <f>IFERROR(1/J116*(Y116/H116),"0")</f>
        <v>0.29120879120879128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62">
        <v>4680115884533</v>
      </c>
      <c r="E117" s="563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6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2"/>
      <c r="R117" s="552"/>
      <c r="S117" s="552"/>
      <c r="T117" s="553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8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60"/>
      <c r="P118" s="567" t="s">
        <v>70</v>
      </c>
      <c r="Q118" s="568"/>
      <c r="R118" s="568"/>
      <c r="S118" s="568"/>
      <c r="T118" s="568"/>
      <c r="U118" s="568"/>
      <c r="V118" s="569"/>
      <c r="W118" s="37" t="s">
        <v>71</v>
      </c>
      <c r="X118" s="549">
        <f>IFERROR(X114/H114,"0")+IFERROR(X115/H115,"0")+IFERROR(X116/H116,"0")+IFERROR(X117/H117,"0")</f>
        <v>73.086419753086417</v>
      </c>
      <c r="Y118" s="549">
        <f>IFERROR(Y114/H114,"0")+IFERROR(Y115/H115,"0")+IFERROR(Y116/H116,"0")+IFERROR(Y117/H117,"0")</f>
        <v>74</v>
      </c>
      <c r="Z118" s="549">
        <f>IFERROR(IF(Z114="",0,Z114),"0")+IFERROR(IF(Z115="",0,Z115),"0")+IFERROR(IF(Z116="",0,Z116),"0")+IFERROR(IF(Z117="",0,Z117),"0")</f>
        <v>0.74360999999999999</v>
      </c>
      <c r="AA118" s="550"/>
      <c r="AB118" s="550"/>
      <c r="AC118" s="550"/>
    </row>
    <row r="119" spans="1:68" x14ac:dyDescent="0.2">
      <c r="A119" s="559"/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60"/>
      <c r="P119" s="567" t="s">
        <v>70</v>
      </c>
      <c r="Q119" s="568"/>
      <c r="R119" s="568"/>
      <c r="S119" s="568"/>
      <c r="T119" s="568"/>
      <c r="U119" s="568"/>
      <c r="V119" s="569"/>
      <c r="W119" s="37" t="s">
        <v>68</v>
      </c>
      <c r="X119" s="549">
        <f>IFERROR(SUM(X114:X117),"0")</f>
        <v>308</v>
      </c>
      <c r="Y119" s="549">
        <f>IFERROR(SUM(Y114:Y117),"0")</f>
        <v>313.20000000000005</v>
      </c>
      <c r="Z119" s="37"/>
      <c r="AA119" s="550"/>
      <c r="AB119" s="550"/>
      <c r="AC119" s="550"/>
    </row>
    <row r="120" spans="1:68" ht="14.25" customHeight="1" x14ac:dyDescent="0.25">
      <c r="A120" s="564" t="s">
        <v>164</v>
      </c>
      <c r="B120" s="559"/>
      <c r="C120" s="559"/>
      <c r="D120" s="559"/>
      <c r="E120" s="559"/>
      <c r="F120" s="559"/>
      <c r="G120" s="559"/>
      <c r="H120" s="559"/>
      <c r="I120" s="559"/>
      <c r="J120" s="559"/>
      <c r="K120" s="559"/>
      <c r="L120" s="559"/>
      <c r="M120" s="559"/>
      <c r="N120" s="559"/>
      <c r="O120" s="559"/>
      <c r="P120" s="559"/>
      <c r="Q120" s="559"/>
      <c r="R120" s="559"/>
      <c r="S120" s="559"/>
      <c r="T120" s="559"/>
      <c r="U120" s="559"/>
      <c r="V120" s="559"/>
      <c r="W120" s="559"/>
      <c r="X120" s="559"/>
      <c r="Y120" s="559"/>
      <c r="Z120" s="559"/>
      <c r="AA120" s="543"/>
      <c r="AB120" s="543"/>
      <c r="AC120" s="543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62">
        <v>4680115882652</v>
      </c>
      <c r="E121" s="563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2"/>
      <c r="R121" s="552"/>
      <c r="S121" s="552"/>
      <c r="T121" s="553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62">
        <v>4680115880238</v>
      </c>
      <c r="E122" s="563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2"/>
      <c r="R122" s="552"/>
      <c r="S122" s="552"/>
      <c r="T122" s="553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8"/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60"/>
      <c r="P123" s="567" t="s">
        <v>70</v>
      </c>
      <c r="Q123" s="568"/>
      <c r="R123" s="568"/>
      <c r="S123" s="568"/>
      <c r="T123" s="568"/>
      <c r="U123" s="568"/>
      <c r="V123" s="569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x14ac:dyDescent="0.2">
      <c r="A124" s="559"/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60"/>
      <c r="P124" s="567" t="s">
        <v>70</v>
      </c>
      <c r="Q124" s="568"/>
      <c r="R124" s="568"/>
      <c r="S124" s="568"/>
      <c r="T124" s="568"/>
      <c r="U124" s="568"/>
      <c r="V124" s="569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customHeight="1" x14ac:dyDescent="0.25">
      <c r="A125" s="589" t="s">
        <v>224</v>
      </c>
      <c r="B125" s="559"/>
      <c r="C125" s="559"/>
      <c r="D125" s="559"/>
      <c r="E125" s="559"/>
      <c r="F125" s="559"/>
      <c r="G125" s="559"/>
      <c r="H125" s="559"/>
      <c r="I125" s="559"/>
      <c r="J125" s="559"/>
      <c r="K125" s="559"/>
      <c r="L125" s="559"/>
      <c r="M125" s="559"/>
      <c r="N125" s="559"/>
      <c r="O125" s="559"/>
      <c r="P125" s="559"/>
      <c r="Q125" s="559"/>
      <c r="R125" s="559"/>
      <c r="S125" s="559"/>
      <c r="T125" s="559"/>
      <c r="U125" s="559"/>
      <c r="V125" s="559"/>
      <c r="W125" s="559"/>
      <c r="X125" s="559"/>
      <c r="Y125" s="559"/>
      <c r="Z125" s="559"/>
      <c r="AA125" s="542"/>
      <c r="AB125" s="542"/>
      <c r="AC125" s="542"/>
    </row>
    <row r="126" spans="1:68" ht="14.25" customHeight="1" x14ac:dyDescent="0.25">
      <c r="A126" s="564" t="s">
        <v>102</v>
      </c>
      <c r="B126" s="559"/>
      <c r="C126" s="559"/>
      <c r="D126" s="559"/>
      <c r="E126" s="559"/>
      <c r="F126" s="559"/>
      <c r="G126" s="559"/>
      <c r="H126" s="559"/>
      <c r="I126" s="559"/>
      <c r="J126" s="559"/>
      <c r="K126" s="559"/>
      <c r="L126" s="559"/>
      <c r="M126" s="559"/>
      <c r="N126" s="559"/>
      <c r="O126" s="559"/>
      <c r="P126" s="559"/>
      <c r="Q126" s="559"/>
      <c r="R126" s="559"/>
      <c r="S126" s="559"/>
      <c r="T126" s="559"/>
      <c r="U126" s="559"/>
      <c r="V126" s="559"/>
      <c r="W126" s="559"/>
      <c r="X126" s="559"/>
      <c r="Y126" s="559"/>
      <c r="Z126" s="559"/>
      <c r="AA126" s="543"/>
      <c r="AB126" s="543"/>
      <c r="AC126" s="543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62">
        <v>4680115882577</v>
      </c>
      <c r="E127" s="563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2"/>
      <c r="R127" s="552"/>
      <c r="S127" s="552"/>
      <c r="T127" s="553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62">
        <v>4680115882577</v>
      </c>
      <c r="E128" s="563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2"/>
      <c r="R128" s="552"/>
      <c r="S128" s="552"/>
      <c r="T128" s="553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8"/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60"/>
      <c r="P129" s="567" t="s">
        <v>70</v>
      </c>
      <c r="Q129" s="568"/>
      <c r="R129" s="568"/>
      <c r="S129" s="568"/>
      <c r="T129" s="568"/>
      <c r="U129" s="568"/>
      <c r="V129" s="569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x14ac:dyDescent="0.2">
      <c r="A130" s="559"/>
      <c r="B130" s="559"/>
      <c r="C130" s="559"/>
      <c r="D130" s="559"/>
      <c r="E130" s="559"/>
      <c r="F130" s="559"/>
      <c r="G130" s="559"/>
      <c r="H130" s="559"/>
      <c r="I130" s="559"/>
      <c r="J130" s="559"/>
      <c r="K130" s="559"/>
      <c r="L130" s="559"/>
      <c r="M130" s="559"/>
      <c r="N130" s="559"/>
      <c r="O130" s="560"/>
      <c r="P130" s="567" t="s">
        <v>70</v>
      </c>
      <c r="Q130" s="568"/>
      <c r="R130" s="568"/>
      <c r="S130" s="568"/>
      <c r="T130" s="568"/>
      <c r="U130" s="568"/>
      <c r="V130" s="569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customHeight="1" x14ac:dyDescent="0.25">
      <c r="A131" s="564" t="s">
        <v>63</v>
      </c>
      <c r="B131" s="559"/>
      <c r="C131" s="559"/>
      <c r="D131" s="559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559"/>
      <c r="S131" s="559"/>
      <c r="T131" s="559"/>
      <c r="U131" s="559"/>
      <c r="V131" s="559"/>
      <c r="W131" s="559"/>
      <c r="X131" s="559"/>
      <c r="Y131" s="559"/>
      <c r="Z131" s="559"/>
      <c r="AA131" s="543"/>
      <c r="AB131" s="543"/>
      <c r="AC131" s="543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62">
        <v>4680115883444</v>
      </c>
      <c r="E132" s="563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2"/>
      <c r="R132" s="552"/>
      <c r="S132" s="552"/>
      <c r="T132" s="553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62">
        <v>4680115883444</v>
      </c>
      <c r="E133" s="563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2"/>
      <c r="R133" s="552"/>
      <c r="S133" s="552"/>
      <c r="T133" s="553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8"/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60"/>
      <c r="P134" s="567" t="s">
        <v>70</v>
      </c>
      <c r="Q134" s="568"/>
      <c r="R134" s="568"/>
      <c r="S134" s="568"/>
      <c r="T134" s="568"/>
      <c r="U134" s="568"/>
      <c r="V134" s="569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x14ac:dyDescent="0.2">
      <c r="A135" s="559"/>
      <c r="B135" s="559"/>
      <c r="C135" s="559"/>
      <c r="D135" s="559"/>
      <c r="E135" s="559"/>
      <c r="F135" s="559"/>
      <c r="G135" s="559"/>
      <c r="H135" s="559"/>
      <c r="I135" s="559"/>
      <c r="J135" s="559"/>
      <c r="K135" s="559"/>
      <c r="L135" s="559"/>
      <c r="M135" s="559"/>
      <c r="N135" s="559"/>
      <c r="O135" s="560"/>
      <c r="P135" s="567" t="s">
        <v>70</v>
      </c>
      <c r="Q135" s="568"/>
      <c r="R135" s="568"/>
      <c r="S135" s="568"/>
      <c r="T135" s="568"/>
      <c r="U135" s="568"/>
      <c r="V135" s="569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customHeight="1" x14ac:dyDescent="0.25">
      <c r="A136" s="564" t="s">
        <v>72</v>
      </c>
      <c r="B136" s="559"/>
      <c r="C136" s="559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43"/>
      <c r="AB136" s="543"/>
      <c r="AC136" s="543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62">
        <v>4680115882584</v>
      </c>
      <c r="E137" s="563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2"/>
      <c r="R137" s="552"/>
      <c r="S137" s="552"/>
      <c r="T137" s="553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62">
        <v>4680115882584</v>
      </c>
      <c r="E138" s="563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2"/>
      <c r="R138" s="552"/>
      <c r="S138" s="552"/>
      <c r="T138" s="553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8"/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60"/>
      <c r="P139" s="567" t="s">
        <v>70</v>
      </c>
      <c r="Q139" s="568"/>
      <c r="R139" s="568"/>
      <c r="S139" s="568"/>
      <c r="T139" s="568"/>
      <c r="U139" s="568"/>
      <c r="V139" s="569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x14ac:dyDescent="0.2">
      <c r="A140" s="559"/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60"/>
      <c r="P140" s="567" t="s">
        <v>70</v>
      </c>
      <c r="Q140" s="568"/>
      <c r="R140" s="568"/>
      <c r="S140" s="568"/>
      <c r="T140" s="568"/>
      <c r="U140" s="568"/>
      <c r="V140" s="569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customHeight="1" x14ac:dyDescent="0.25">
      <c r="A141" s="589" t="s">
        <v>100</v>
      </c>
      <c r="B141" s="559"/>
      <c r="C141" s="559"/>
      <c r="D141" s="559"/>
      <c r="E141" s="559"/>
      <c r="F141" s="559"/>
      <c r="G141" s="559"/>
      <c r="H141" s="559"/>
      <c r="I141" s="559"/>
      <c r="J141" s="559"/>
      <c r="K141" s="559"/>
      <c r="L141" s="559"/>
      <c r="M141" s="559"/>
      <c r="N141" s="559"/>
      <c r="O141" s="559"/>
      <c r="P141" s="559"/>
      <c r="Q141" s="559"/>
      <c r="R141" s="559"/>
      <c r="S141" s="559"/>
      <c r="T141" s="559"/>
      <c r="U141" s="559"/>
      <c r="V141" s="559"/>
      <c r="W141" s="559"/>
      <c r="X141" s="559"/>
      <c r="Y141" s="559"/>
      <c r="Z141" s="559"/>
      <c r="AA141" s="542"/>
      <c r="AB141" s="542"/>
      <c r="AC141" s="542"/>
    </row>
    <row r="142" spans="1:68" ht="14.25" customHeight="1" x14ac:dyDescent="0.25">
      <c r="A142" s="564" t="s">
        <v>102</v>
      </c>
      <c r="B142" s="559"/>
      <c r="C142" s="559"/>
      <c r="D142" s="559"/>
      <c r="E142" s="559"/>
      <c r="F142" s="559"/>
      <c r="G142" s="559"/>
      <c r="H142" s="559"/>
      <c r="I142" s="559"/>
      <c r="J142" s="559"/>
      <c r="K142" s="559"/>
      <c r="L142" s="559"/>
      <c r="M142" s="559"/>
      <c r="N142" s="559"/>
      <c r="O142" s="559"/>
      <c r="P142" s="559"/>
      <c r="Q142" s="559"/>
      <c r="R142" s="559"/>
      <c r="S142" s="559"/>
      <c r="T142" s="559"/>
      <c r="U142" s="559"/>
      <c r="V142" s="559"/>
      <c r="W142" s="559"/>
      <c r="X142" s="559"/>
      <c r="Y142" s="559"/>
      <c r="Z142" s="559"/>
      <c r="AA142" s="543"/>
      <c r="AB142" s="543"/>
      <c r="AC142" s="543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62">
        <v>4607091384604</v>
      </c>
      <c r="E143" s="563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2"/>
      <c r="R143" s="552"/>
      <c r="S143" s="552"/>
      <c r="T143" s="553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62">
        <v>4680115886810</v>
      </c>
      <c r="E144" s="563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55" t="s">
        <v>241</v>
      </c>
      <c r="Q144" s="552"/>
      <c r="R144" s="552"/>
      <c r="S144" s="552"/>
      <c r="T144" s="553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8"/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60"/>
      <c r="P145" s="567" t="s">
        <v>70</v>
      </c>
      <c r="Q145" s="568"/>
      <c r="R145" s="568"/>
      <c r="S145" s="568"/>
      <c r="T145" s="568"/>
      <c r="U145" s="568"/>
      <c r="V145" s="569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x14ac:dyDescent="0.2">
      <c r="A146" s="559"/>
      <c r="B146" s="559"/>
      <c r="C146" s="559"/>
      <c r="D146" s="559"/>
      <c r="E146" s="559"/>
      <c r="F146" s="559"/>
      <c r="G146" s="559"/>
      <c r="H146" s="559"/>
      <c r="I146" s="559"/>
      <c r="J146" s="559"/>
      <c r="K146" s="559"/>
      <c r="L146" s="559"/>
      <c r="M146" s="559"/>
      <c r="N146" s="559"/>
      <c r="O146" s="560"/>
      <c r="P146" s="567" t="s">
        <v>70</v>
      </c>
      <c r="Q146" s="568"/>
      <c r="R146" s="568"/>
      <c r="S146" s="568"/>
      <c r="T146" s="568"/>
      <c r="U146" s="568"/>
      <c r="V146" s="569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customHeight="1" x14ac:dyDescent="0.25">
      <c r="A147" s="564" t="s">
        <v>63</v>
      </c>
      <c r="B147" s="559"/>
      <c r="C147" s="559"/>
      <c r="D147" s="559"/>
      <c r="E147" s="559"/>
      <c r="F147" s="559"/>
      <c r="G147" s="559"/>
      <c r="H147" s="559"/>
      <c r="I147" s="559"/>
      <c r="J147" s="559"/>
      <c r="K147" s="559"/>
      <c r="L147" s="559"/>
      <c r="M147" s="559"/>
      <c r="N147" s="559"/>
      <c r="O147" s="559"/>
      <c r="P147" s="559"/>
      <c r="Q147" s="559"/>
      <c r="R147" s="559"/>
      <c r="S147" s="559"/>
      <c r="T147" s="559"/>
      <c r="U147" s="559"/>
      <c r="V147" s="559"/>
      <c r="W147" s="559"/>
      <c r="X147" s="559"/>
      <c r="Y147" s="559"/>
      <c r="Z147" s="559"/>
      <c r="AA147" s="543"/>
      <c r="AB147" s="543"/>
      <c r="AC147" s="543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62">
        <v>4607091387667</v>
      </c>
      <c r="E148" s="563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62">
        <v>4607091387636</v>
      </c>
      <c r="E149" s="563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2"/>
      <c r="R149" s="552"/>
      <c r="S149" s="552"/>
      <c r="T149" s="553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62">
        <v>4607091382426</v>
      </c>
      <c r="E150" s="563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2"/>
      <c r="R150" s="552"/>
      <c r="S150" s="552"/>
      <c r="T150" s="553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8"/>
      <c r="B151" s="559"/>
      <c r="C151" s="559"/>
      <c r="D151" s="559"/>
      <c r="E151" s="559"/>
      <c r="F151" s="559"/>
      <c r="G151" s="559"/>
      <c r="H151" s="559"/>
      <c r="I151" s="559"/>
      <c r="J151" s="559"/>
      <c r="K151" s="559"/>
      <c r="L151" s="559"/>
      <c r="M151" s="559"/>
      <c r="N151" s="559"/>
      <c r="O151" s="560"/>
      <c r="P151" s="567" t="s">
        <v>70</v>
      </c>
      <c r="Q151" s="568"/>
      <c r="R151" s="568"/>
      <c r="S151" s="568"/>
      <c r="T151" s="568"/>
      <c r="U151" s="568"/>
      <c r="V151" s="569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x14ac:dyDescent="0.2">
      <c r="A152" s="559"/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60"/>
      <c r="P152" s="567" t="s">
        <v>70</v>
      </c>
      <c r="Q152" s="568"/>
      <c r="R152" s="568"/>
      <c r="S152" s="568"/>
      <c r="T152" s="568"/>
      <c r="U152" s="568"/>
      <c r="V152" s="569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customHeight="1" x14ac:dyDescent="0.2">
      <c r="A153" s="607" t="s">
        <v>252</v>
      </c>
      <c r="B153" s="608"/>
      <c r="C153" s="608"/>
      <c r="D153" s="608"/>
      <c r="E153" s="608"/>
      <c r="F153" s="608"/>
      <c r="G153" s="608"/>
      <c r="H153" s="608"/>
      <c r="I153" s="608"/>
      <c r="J153" s="608"/>
      <c r="K153" s="608"/>
      <c r="L153" s="608"/>
      <c r="M153" s="608"/>
      <c r="N153" s="608"/>
      <c r="O153" s="608"/>
      <c r="P153" s="608"/>
      <c r="Q153" s="608"/>
      <c r="R153" s="608"/>
      <c r="S153" s="608"/>
      <c r="T153" s="608"/>
      <c r="U153" s="608"/>
      <c r="V153" s="608"/>
      <c r="W153" s="608"/>
      <c r="X153" s="608"/>
      <c r="Y153" s="608"/>
      <c r="Z153" s="608"/>
      <c r="AA153" s="48"/>
      <c r="AB153" s="48"/>
      <c r="AC153" s="48"/>
    </row>
    <row r="154" spans="1:68" ht="16.5" customHeight="1" x14ac:dyDescent="0.25">
      <c r="A154" s="589" t="s">
        <v>253</v>
      </c>
      <c r="B154" s="559"/>
      <c r="C154" s="559"/>
      <c r="D154" s="559"/>
      <c r="E154" s="559"/>
      <c r="F154" s="559"/>
      <c r="G154" s="559"/>
      <c r="H154" s="559"/>
      <c r="I154" s="559"/>
      <c r="J154" s="559"/>
      <c r="K154" s="559"/>
      <c r="L154" s="559"/>
      <c r="M154" s="559"/>
      <c r="N154" s="559"/>
      <c r="O154" s="559"/>
      <c r="P154" s="559"/>
      <c r="Q154" s="559"/>
      <c r="R154" s="559"/>
      <c r="S154" s="559"/>
      <c r="T154" s="559"/>
      <c r="U154" s="559"/>
      <c r="V154" s="559"/>
      <c r="W154" s="559"/>
      <c r="X154" s="559"/>
      <c r="Y154" s="559"/>
      <c r="Z154" s="559"/>
      <c r="AA154" s="542"/>
      <c r="AB154" s="542"/>
      <c r="AC154" s="542"/>
    </row>
    <row r="155" spans="1:68" ht="14.25" customHeight="1" x14ac:dyDescent="0.25">
      <c r="A155" s="564" t="s">
        <v>134</v>
      </c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59"/>
      <c r="P155" s="559"/>
      <c r="Q155" s="559"/>
      <c r="R155" s="559"/>
      <c r="S155" s="559"/>
      <c r="T155" s="559"/>
      <c r="U155" s="559"/>
      <c r="V155" s="559"/>
      <c r="W155" s="559"/>
      <c r="X155" s="559"/>
      <c r="Y155" s="559"/>
      <c r="Z155" s="559"/>
      <c r="AA155" s="543"/>
      <c r="AB155" s="543"/>
      <c r="AC155" s="543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62">
        <v>4680115886223</v>
      </c>
      <c r="E156" s="563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2"/>
      <c r="R156" s="552"/>
      <c r="S156" s="552"/>
      <c r="T156" s="553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8"/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60"/>
      <c r="P157" s="567" t="s">
        <v>70</v>
      </c>
      <c r="Q157" s="568"/>
      <c r="R157" s="568"/>
      <c r="S157" s="568"/>
      <c r="T157" s="568"/>
      <c r="U157" s="568"/>
      <c r="V157" s="569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x14ac:dyDescent="0.2">
      <c r="A158" s="559"/>
      <c r="B158" s="559"/>
      <c r="C158" s="559"/>
      <c r="D158" s="559"/>
      <c r="E158" s="559"/>
      <c r="F158" s="559"/>
      <c r="G158" s="559"/>
      <c r="H158" s="559"/>
      <c r="I158" s="559"/>
      <c r="J158" s="559"/>
      <c r="K158" s="559"/>
      <c r="L158" s="559"/>
      <c r="M158" s="559"/>
      <c r="N158" s="559"/>
      <c r="O158" s="560"/>
      <c r="P158" s="567" t="s">
        <v>70</v>
      </c>
      <c r="Q158" s="568"/>
      <c r="R158" s="568"/>
      <c r="S158" s="568"/>
      <c r="T158" s="568"/>
      <c r="U158" s="568"/>
      <c r="V158" s="569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customHeight="1" x14ac:dyDescent="0.25">
      <c r="A159" s="564" t="s">
        <v>63</v>
      </c>
      <c r="B159" s="559"/>
      <c r="C159" s="559"/>
      <c r="D159" s="559"/>
      <c r="E159" s="559"/>
      <c r="F159" s="559"/>
      <c r="G159" s="559"/>
      <c r="H159" s="559"/>
      <c r="I159" s="559"/>
      <c r="J159" s="559"/>
      <c r="K159" s="559"/>
      <c r="L159" s="559"/>
      <c r="M159" s="559"/>
      <c r="N159" s="559"/>
      <c r="O159" s="559"/>
      <c r="P159" s="559"/>
      <c r="Q159" s="559"/>
      <c r="R159" s="559"/>
      <c r="S159" s="559"/>
      <c r="T159" s="559"/>
      <c r="U159" s="559"/>
      <c r="V159" s="559"/>
      <c r="W159" s="559"/>
      <c r="X159" s="559"/>
      <c r="Y159" s="559"/>
      <c r="Z159" s="559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62">
        <v>4680115880993</v>
      </c>
      <c r="E160" s="563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2"/>
      <c r="R160" s="552"/>
      <c r="S160" s="552"/>
      <c r="T160" s="553"/>
      <c r="U160" s="34"/>
      <c r="V160" s="34"/>
      <c r="W160" s="35" t="s">
        <v>68</v>
      </c>
      <c r="X160" s="547">
        <v>102</v>
      </c>
      <c r="Y160" s="548">
        <f t="shared" ref="Y160:Y168" si="11">IFERROR(IF(X160="",0,CEILING((X160/$H160),1)*$H160),"")</f>
        <v>105</v>
      </c>
      <c r="Z160" s="36">
        <f>IFERROR(IF(Y160=0,"",ROUNDUP(Y160/H160,0)*0.00902),"")</f>
        <v>0.22550000000000001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108.55714285714285</v>
      </c>
      <c r="BN160" s="64">
        <f t="shared" ref="BN160:BN168" si="13">IFERROR(Y160*I160/H160,"0")</f>
        <v>111.74999999999999</v>
      </c>
      <c r="BO160" s="64">
        <f t="shared" ref="BO160:BO168" si="14">IFERROR(1/J160*(X160/H160),"0")</f>
        <v>0.18398268398268397</v>
      </c>
      <c r="BP160" s="64">
        <f t="shared" ref="BP160:BP168" si="15">IFERROR(1/J160*(Y160/H160),"0")</f>
        <v>0.18939393939393939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62">
        <v>4680115881761</v>
      </c>
      <c r="E161" s="563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2"/>
      <c r="R161" s="552"/>
      <c r="S161" s="552"/>
      <c r="T161" s="553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62">
        <v>4680115881563</v>
      </c>
      <c r="E162" s="563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7">
        <v>124</v>
      </c>
      <c r="Y162" s="548">
        <f t="shared" si="11"/>
        <v>126</v>
      </c>
      <c r="Z162" s="36">
        <f>IFERROR(IF(Y162=0,"",ROUNDUP(Y162/H162,0)*0.00902),"")</f>
        <v>0.27060000000000001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130.19999999999999</v>
      </c>
      <c r="BN162" s="64">
        <f t="shared" si="13"/>
        <v>132.29999999999998</v>
      </c>
      <c r="BO162" s="64">
        <f t="shared" si="14"/>
        <v>0.22366522366522365</v>
      </c>
      <c r="BP162" s="64">
        <f t="shared" si="15"/>
        <v>0.22727272727272729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62">
        <v>4680115880986</v>
      </c>
      <c r="E163" s="563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2"/>
      <c r="R163" s="552"/>
      <c r="S163" s="552"/>
      <c r="T163" s="553"/>
      <c r="U163" s="34"/>
      <c r="V163" s="34"/>
      <c r="W163" s="35" t="s">
        <v>68</v>
      </c>
      <c r="X163" s="547">
        <v>61</v>
      </c>
      <c r="Y163" s="548">
        <f t="shared" si="11"/>
        <v>63</v>
      </c>
      <c r="Z163" s="36">
        <f>IFERROR(IF(Y163=0,"",ROUNDUP(Y163/H163,0)*0.00502),"")</f>
        <v>0.15060000000000001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64.776190476190479</v>
      </c>
      <c r="BN163" s="64">
        <f t="shared" si="13"/>
        <v>66.900000000000006</v>
      </c>
      <c r="BO163" s="64">
        <f t="shared" si="14"/>
        <v>0.12413512413512415</v>
      </c>
      <c r="BP163" s="64">
        <f t="shared" si="15"/>
        <v>0.12820512820512822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62">
        <v>4680115881785</v>
      </c>
      <c r="E164" s="563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62">
        <v>4680115886537</v>
      </c>
      <c r="E165" s="563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2"/>
      <c r="R165" s="552"/>
      <c r="S165" s="552"/>
      <c r="T165" s="553"/>
      <c r="U165" s="34"/>
      <c r="V165" s="34"/>
      <c r="W165" s="35" t="s">
        <v>68</v>
      </c>
      <c r="X165" s="547">
        <v>61</v>
      </c>
      <c r="Y165" s="548">
        <f t="shared" si="11"/>
        <v>61.2</v>
      </c>
      <c r="Z165" s="36">
        <f>IFERROR(IF(Y165=0,"",ROUNDUP(Y165/H165,0)*0.00502),"")</f>
        <v>0.17068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65.405555555555551</v>
      </c>
      <c r="BN165" s="64">
        <f t="shared" si="13"/>
        <v>65.62</v>
      </c>
      <c r="BO165" s="64">
        <f t="shared" si="14"/>
        <v>0.14482431149097816</v>
      </c>
      <c r="BP165" s="64">
        <f t="shared" si="15"/>
        <v>0.14529914529914531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62">
        <v>4680115881679</v>
      </c>
      <c r="E166" s="563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2"/>
      <c r="R166" s="552"/>
      <c r="S166" s="552"/>
      <c r="T166" s="553"/>
      <c r="U166" s="34"/>
      <c r="V166" s="34"/>
      <c r="W166" s="35" t="s">
        <v>68</v>
      </c>
      <c r="X166" s="547">
        <v>263</v>
      </c>
      <c r="Y166" s="548">
        <f t="shared" si="11"/>
        <v>264.60000000000002</v>
      </c>
      <c r="Z166" s="36">
        <f>IFERROR(IF(Y166=0,"",ROUNDUP(Y166/H166,0)*0.00502),"")</f>
        <v>0.63251999999999997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275.52380952380952</v>
      </c>
      <c r="BN166" s="64">
        <f t="shared" si="13"/>
        <v>277.20000000000005</v>
      </c>
      <c r="BO166" s="64">
        <f t="shared" si="14"/>
        <v>0.53520553520553527</v>
      </c>
      <c r="BP166" s="64">
        <f t="shared" si="15"/>
        <v>0.53846153846153855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62">
        <v>4680115880191</v>
      </c>
      <c r="E167" s="563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2"/>
      <c r="R167" s="552"/>
      <c r="S167" s="552"/>
      <c r="T167" s="553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62">
        <v>4680115883963</v>
      </c>
      <c r="E168" s="563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2"/>
      <c r="R168" s="552"/>
      <c r="S168" s="552"/>
      <c r="T168" s="553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8"/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60"/>
      <c r="P169" s="567" t="s">
        <v>70</v>
      </c>
      <c r="Q169" s="568"/>
      <c r="R169" s="568"/>
      <c r="S169" s="568"/>
      <c r="T169" s="568"/>
      <c r="U169" s="568"/>
      <c r="V169" s="569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241.98412698412699</v>
      </c>
      <c r="Y169" s="549">
        <f>IFERROR(Y160/H160,"0")+IFERROR(Y161/H161,"0")+IFERROR(Y162/H162,"0")+IFERROR(Y163/H163,"0")+IFERROR(Y164/H164,"0")+IFERROR(Y165/H165,"0")+IFERROR(Y166/H166,"0")+IFERROR(Y167/H167,"0")+IFERROR(Y168/H168,"0")</f>
        <v>245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1.4499</v>
      </c>
      <c r="AA169" s="550"/>
      <c r="AB169" s="550"/>
      <c r="AC169" s="550"/>
    </row>
    <row r="170" spans="1:68" x14ac:dyDescent="0.2">
      <c r="A170" s="559"/>
      <c r="B170" s="559"/>
      <c r="C170" s="559"/>
      <c r="D170" s="559"/>
      <c r="E170" s="559"/>
      <c r="F170" s="559"/>
      <c r="G170" s="559"/>
      <c r="H170" s="559"/>
      <c r="I170" s="559"/>
      <c r="J170" s="559"/>
      <c r="K170" s="559"/>
      <c r="L170" s="559"/>
      <c r="M170" s="559"/>
      <c r="N170" s="559"/>
      <c r="O170" s="560"/>
      <c r="P170" s="567" t="s">
        <v>70</v>
      </c>
      <c r="Q170" s="568"/>
      <c r="R170" s="568"/>
      <c r="S170" s="568"/>
      <c r="T170" s="568"/>
      <c r="U170" s="568"/>
      <c r="V170" s="569"/>
      <c r="W170" s="37" t="s">
        <v>68</v>
      </c>
      <c r="X170" s="549">
        <f>IFERROR(SUM(X160:X168),"0")</f>
        <v>611</v>
      </c>
      <c r="Y170" s="549">
        <f>IFERROR(SUM(Y160:Y168),"0")</f>
        <v>619.79999999999995</v>
      </c>
      <c r="Z170" s="37"/>
      <c r="AA170" s="550"/>
      <c r="AB170" s="550"/>
      <c r="AC170" s="550"/>
    </row>
    <row r="171" spans="1:68" ht="14.25" customHeight="1" x14ac:dyDescent="0.25">
      <c r="A171" s="564" t="s">
        <v>94</v>
      </c>
      <c r="B171" s="559"/>
      <c r="C171" s="559"/>
      <c r="D171" s="559"/>
      <c r="E171" s="559"/>
      <c r="F171" s="559"/>
      <c r="G171" s="559"/>
      <c r="H171" s="559"/>
      <c r="I171" s="559"/>
      <c r="J171" s="559"/>
      <c r="K171" s="559"/>
      <c r="L171" s="559"/>
      <c r="M171" s="559"/>
      <c r="N171" s="559"/>
      <c r="O171" s="559"/>
      <c r="P171" s="559"/>
      <c r="Q171" s="559"/>
      <c r="R171" s="559"/>
      <c r="S171" s="559"/>
      <c r="T171" s="559"/>
      <c r="U171" s="559"/>
      <c r="V171" s="559"/>
      <c r="W171" s="559"/>
      <c r="X171" s="559"/>
      <c r="Y171" s="559"/>
      <c r="Z171" s="559"/>
      <c r="AA171" s="543"/>
      <c r="AB171" s="543"/>
      <c r="AC171" s="543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62">
        <v>4680115886780</v>
      </c>
      <c r="E172" s="563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62">
        <v>4680115886742</v>
      </c>
      <c r="E173" s="563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2"/>
      <c r="R173" s="552"/>
      <c r="S173" s="552"/>
      <c r="T173" s="553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62">
        <v>4680115886766</v>
      </c>
      <c r="E174" s="563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2"/>
      <c r="R174" s="552"/>
      <c r="S174" s="552"/>
      <c r="T174" s="553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8"/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60"/>
      <c r="P175" s="567" t="s">
        <v>70</v>
      </c>
      <c r="Q175" s="568"/>
      <c r="R175" s="568"/>
      <c r="S175" s="568"/>
      <c r="T175" s="568"/>
      <c r="U175" s="568"/>
      <c r="V175" s="569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x14ac:dyDescent="0.2">
      <c r="A176" s="559"/>
      <c r="B176" s="559"/>
      <c r="C176" s="559"/>
      <c r="D176" s="559"/>
      <c r="E176" s="559"/>
      <c r="F176" s="559"/>
      <c r="G176" s="559"/>
      <c r="H176" s="559"/>
      <c r="I176" s="559"/>
      <c r="J176" s="559"/>
      <c r="K176" s="559"/>
      <c r="L176" s="559"/>
      <c r="M176" s="559"/>
      <c r="N176" s="559"/>
      <c r="O176" s="560"/>
      <c r="P176" s="567" t="s">
        <v>70</v>
      </c>
      <c r="Q176" s="568"/>
      <c r="R176" s="568"/>
      <c r="S176" s="568"/>
      <c r="T176" s="568"/>
      <c r="U176" s="568"/>
      <c r="V176" s="569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customHeight="1" x14ac:dyDescent="0.25">
      <c r="A177" s="564" t="s">
        <v>290</v>
      </c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59"/>
      <c r="P177" s="559"/>
      <c r="Q177" s="559"/>
      <c r="R177" s="559"/>
      <c r="S177" s="559"/>
      <c r="T177" s="559"/>
      <c r="U177" s="559"/>
      <c r="V177" s="559"/>
      <c r="W177" s="559"/>
      <c r="X177" s="559"/>
      <c r="Y177" s="559"/>
      <c r="Z177" s="559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62">
        <v>4680115886797</v>
      </c>
      <c r="E178" s="563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0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2"/>
      <c r="R178" s="552"/>
      <c r="S178" s="552"/>
      <c r="T178" s="553"/>
      <c r="U178" s="34"/>
      <c r="V178" s="34"/>
      <c r="W178" s="35" t="s">
        <v>68</v>
      </c>
      <c r="X178" s="547">
        <v>4</v>
      </c>
      <c r="Y178" s="548">
        <f>IFERROR(IF(X178="",0,CEILING((X178/$H178),1)*$H178),"")</f>
        <v>5.04</v>
      </c>
      <c r="Z178" s="36">
        <f>IFERROR(IF(Y178=0,"",ROUNDUP(Y178/H178,0)*0.0059),"")</f>
        <v>2.3599999999999999E-2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4.6031746031746028</v>
      </c>
      <c r="BN178" s="64">
        <f>IFERROR(Y178*I178/H178,"0")</f>
        <v>5.8</v>
      </c>
      <c r="BO178" s="64">
        <f>IFERROR(1/J178*(X178/H178),"0")</f>
        <v>1.469723691945914E-2</v>
      </c>
      <c r="BP178" s="64">
        <f>IFERROR(1/J178*(Y178/H178),"0")</f>
        <v>1.8518518518518517E-2</v>
      </c>
    </row>
    <row r="179" spans="1:68" x14ac:dyDescent="0.2">
      <c r="A179" s="558"/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60"/>
      <c r="P179" s="567" t="s">
        <v>70</v>
      </c>
      <c r="Q179" s="568"/>
      <c r="R179" s="568"/>
      <c r="S179" s="568"/>
      <c r="T179" s="568"/>
      <c r="U179" s="568"/>
      <c r="V179" s="569"/>
      <c r="W179" s="37" t="s">
        <v>71</v>
      </c>
      <c r="X179" s="549">
        <f>IFERROR(X178/H178,"0")</f>
        <v>3.1746031746031744</v>
      </c>
      <c r="Y179" s="549">
        <f>IFERROR(Y178/H178,"0")</f>
        <v>4</v>
      </c>
      <c r="Z179" s="549">
        <f>IFERROR(IF(Z178="",0,Z178),"0")</f>
        <v>2.3599999999999999E-2</v>
      </c>
      <c r="AA179" s="550"/>
      <c r="AB179" s="550"/>
      <c r="AC179" s="550"/>
    </row>
    <row r="180" spans="1:68" x14ac:dyDescent="0.2">
      <c r="A180" s="559"/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60"/>
      <c r="P180" s="567" t="s">
        <v>70</v>
      </c>
      <c r="Q180" s="568"/>
      <c r="R180" s="568"/>
      <c r="S180" s="568"/>
      <c r="T180" s="568"/>
      <c r="U180" s="568"/>
      <c r="V180" s="569"/>
      <c r="W180" s="37" t="s">
        <v>68</v>
      </c>
      <c r="X180" s="549">
        <f>IFERROR(SUM(X178:X178),"0")</f>
        <v>4</v>
      </c>
      <c r="Y180" s="549">
        <f>IFERROR(SUM(Y178:Y178),"0")</f>
        <v>5.04</v>
      </c>
      <c r="Z180" s="37"/>
      <c r="AA180" s="550"/>
      <c r="AB180" s="550"/>
      <c r="AC180" s="550"/>
    </row>
    <row r="181" spans="1:68" ht="16.5" customHeight="1" x14ac:dyDescent="0.25">
      <c r="A181" s="589" t="s">
        <v>293</v>
      </c>
      <c r="B181" s="559"/>
      <c r="C181" s="559"/>
      <c r="D181" s="559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559"/>
      <c r="S181" s="559"/>
      <c r="T181" s="559"/>
      <c r="U181" s="559"/>
      <c r="V181" s="559"/>
      <c r="W181" s="559"/>
      <c r="X181" s="559"/>
      <c r="Y181" s="559"/>
      <c r="Z181" s="559"/>
      <c r="AA181" s="542"/>
      <c r="AB181" s="542"/>
      <c r="AC181" s="542"/>
    </row>
    <row r="182" spans="1:68" ht="14.25" customHeight="1" x14ac:dyDescent="0.25">
      <c r="A182" s="564" t="s">
        <v>102</v>
      </c>
      <c r="B182" s="559"/>
      <c r="C182" s="559"/>
      <c r="D182" s="559"/>
      <c r="E182" s="559"/>
      <c r="F182" s="559"/>
      <c r="G182" s="559"/>
      <c r="H182" s="559"/>
      <c r="I182" s="559"/>
      <c r="J182" s="559"/>
      <c r="K182" s="559"/>
      <c r="L182" s="559"/>
      <c r="M182" s="559"/>
      <c r="N182" s="559"/>
      <c r="O182" s="559"/>
      <c r="P182" s="559"/>
      <c r="Q182" s="559"/>
      <c r="R182" s="559"/>
      <c r="S182" s="559"/>
      <c r="T182" s="559"/>
      <c r="U182" s="559"/>
      <c r="V182" s="559"/>
      <c r="W182" s="559"/>
      <c r="X182" s="559"/>
      <c r="Y182" s="559"/>
      <c r="Z182" s="559"/>
      <c r="AA182" s="543"/>
      <c r="AB182" s="543"/>
      <c r="AC182" s="543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62">
        <v>4680115881402</v>
      </c>
      <c r="E183" s="563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2"/>
      <c r="R183" s="552"/>
      <c r="S183" s="552"/>
      <c r="T183" s="553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62">
        <v>4680115881396</v>
      </c>
      <c r="E184" s="563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2"/>
      <c r="R184" s="552"/>
      <c r="S184" s="552"/>
      <c r="T184" s="553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8"/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60"/>
      <c r="P185" s="567" t="s">
        <v>70</v>
      </c>
      <c r="Q185" s="568"/>
      <c r="R185" s="568"/>
      <c r="S185" s="568"/>
      <c r="T185" s="568"/>
      <c r="U185" s="568"/>
      <c r="V185" s="569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x14ac:dyDescent="0.2">
      <c r="A186" s="559"/>
      <c r="B186" s="559"/>
      <c r="C186" s="559"/>
      <c r="D186" s="559"/>
      <c r="E186" s="559"/>
      <c r="F186" s="559"/>
      <c r="G186" s="559"/>
      <c r="H186" s="559"/>
      <c r="I186" s="559"/>
      <c r="J186" s="559"/>
      <c r="K186" s="559"/>
      <c r="L186" s="559"/>
      <c r="M186" s="559"/>
      <c r="N186" s="559"/>
      <c r="O186" s="560"/>
      <c r="P186" s="567" t="s">
        <v>70</v>
      </c>
      <c r="Q186" s="568"/>
      <c r="R186" s="568"/>
      <c r="S186" s="568"/>
      <c r="T186" s="568"/>
      <c r="U186" s="568"/>
      <c r="V186" s="569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customHeight="1" x14ac:dyDescent="0.25">
      <c r="A187" s="564" t="s">
        <v>134</v>
      </c>
      <c r="B187" s="559"/>
      <c r="C187" s="559"/>
      <c r="D187" s="559"/>
      <c r="E187" s="559"/>
      <c r="F187" s="559"/>
      <c r="G187" s="559"/>
      <c r="H187" s="559"/>
      <c r="I187" s="559"/>
      <c r="J187" s="559"/>
      <c r="K187" s="559"/>
      <c r="L187" s="559"/>
      <c r="M187" s="559"/>
      <c r="N187" s="559"/>
      <c r="O187" s="559"/>
      <c r="P187" s="559"/>
      <c r="Q187" s="559"/>
      <c r="R187" s="559"/>
      <c r="S187" s="559"/>
      <c r="T187" s="559"/>
      <c r="U187" s="559"/>
      <c r="V187" s="559"/>
      <c r="W187" s="559"/>
      <c r="X187" s="559"/>
      <c r="Y187" s="559"/>
      <c r="Z187" s="559"/>
      <c r="AA187" s="543"/>
      <c r="AB187" s="543"/>
      <c r="AC187" s="543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62">
        <v>4680115882935</v>
      </c>
      <c r="E188" s="563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2"/>
      <c r="R188" s="552"/>
      <c r="S188" s="552"/>
      <c r="T188" s="553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62">
        <v>4680115880764</v>
      </c>
      <c r="E189" s="563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2"/>
      <c r="R189" s="552"/>
      <c r="S189" s="552"/>
      <c r="T189" s="553"/>
      <c r="U189" s="34"/>
      <c r="V189" s="34"/>
      <c r="W189" s="35" t="s">
        <v>68</v>
      </c>
      <c r="X189" s="547">
        <v>21</v>
      </c>
      <c r="Y189" s="548">
        <f>IFERROR(IF(X189="",0,CEILING((X189/$H189),1)*$H189),"")</f>
        <v>21</v>
      </c>
      <c r="Z189" s="36">
        <f>IFERROR(IF(Y189=0,"",ROUNDUP(Y189/H189,0)*0.00651),"")</f>
        <v>6.5100000000000005E-2</v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22.799999999999997</v>
      </c>
      <c r="BN189" s="64">
        <f>IFERROR(Y189*I189/H189,"0")</f>
        <v>22.799999999999997</v>
      </c>
      <c r="BO189" s="64">
        <f>IFERROR(1/J189*(X189/H189),"0")</f>
        <v>5.4945054945054951E-2</v>
      </c>
      <c r="BP189" s="64">
        <f>IFERROR(1/J189*(Y189/H189),"0")</f>
        <v>5.4945054945054951E-2</v>
      </c>
    </row>
    <row r="190" spans="1:68" x14ac:dyDescent="0.2">
      <c r="A190" s="558"/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60"/>
      <c r="P190" s="567" t="s">
        <v>70</v>
      </c>
      <c r="Q190" s="568"/>
      <c r="R190" s="568"/>
      <c r="S190" s="568"/>
      <c r="T190" s="568"/>
      <c r="U190" s="568"/>
      <c r="V190" s="569"/>
      <c r="W190" s="37" t="s">
        <v>71</v>
      </c>
      <c r="X190" s="549">
        <f>IFERROR(X188/H188,"0")+IFERROR(X189/H189,"0")</f>
        <v>10</v>
      </c>
      <c r="Y190" s="549">
        <f>IFERROR(Y188/H188,"0")+IFERROR(Y189/H189,"0")</f>
        <v>10</v>
      </c>
      <c r="Z190" s="549">
        <f>IFERROR(IF(Z188="",0,Z188),"0")+IFERROR(IF(Z189="",0,Z189),"0")</f>
        <v>6.5100000000000005E-2</v>
      </c>
      <c r="AA190" s="550"/>
      <c r="AB190" s="550"/>
      <c r="AC190" s="550"/>
    </row>
    <row r="191" spans="1:68" x14ac:dyDescent="0.2">
      <c r="A191" s="559"/>
      <c r="B191" s="559"/>
      <c r="C191" s="559"/>
      <c r="D191" s="559"/>
      <c r="E191" s="559"/>
      <c r="F191" s="559"/>
      <c r="G191" s="559"/>
      <c r="H191" s="559"/>
      <c r="I191" s="559"/>
      <c r="J191" s="559"/>
      <c r="K191" s="559"/>
      <c r="L191" s="559"/>
      <c r="M191" s="559"/>
      <c r="N191" s="559"/>
      <c r="O191" s="560"/>
      <c r="P191" s="567" t="s">
        <v>70</v>
      </c>
      <c r="Q191" s="568"/>
      <c r="R191" s="568"/>
      <c r="S191" s="568"/>
      <c r="T191" s="568"/>
      <c r="U191" s="568"/>
      <c r="V191" s="569"/>
      <c r="W191" s="37" t="s">
        <v>68</v>
      </c>
      <c r="X191" s="549">
        <f>IFERROR(SUM(X188:X189),"0")</f>
        <v>21</v>
      </c>
      <c r="Y191" s="549">
        <f>IFERROR(SUM(Y188:Y189),"0")</f>
        <v>21</v>
      </c>
      <c r="Z191" s="37"/>
      <c r="AA191" s="550"/>
      <c r="AB191" s="550"/>
      <c r="AC191" s="550"/>
    </row>
    <row r="192" spans="1:68" ht="14.25" customHeight="1" x14ac:dyDescent="0.25">
      <c r="A192" s="564" t="s">
        <v>63</v>
      </c>
      <c r="B192" s="559"/>
      <c r="C192" s="559"/>
      <c r="D192" s="559"/>
      <c r="E192" s="559"/>
      <c r="F192" s="559"/>
      <c r="G192" s="559"/>
      <c r="H192" s="559"/>
      <c r="I192" s="559"/>
      <c r="J192" s="559"/>
      <c r="K192" s="559"/>
      <c r="L192" s="559"/>
      <c r="M192" s="559"/>
      <c r="N192" s="559"/>
      <c r="O192" s="559"/>
      <c r="P192" s="559"/>
      <c r="Q192" s="559"/>
      <c r="R192" s="559"/>
      <c r="S192" s="559"/>
      <c r="T192" s="559"/>
      <c r="U192" s="559"/>
      <c r="V192" s="559"/>
      <c r="W192" s="559"/>
      <c r="X192" s="559"/>
      <c r="Y192" s="559"/>
      <c r="Z192" s="559"/>
      <c r="AA192" s="543"/>
      <c r="AB192" s="543"/>
      <c r="AC192" s="543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62">
        <v>4680115882683</v>
      </c>
      <c r="E193" s="563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7">
        <v>421</v>
      </c>
      <c r="Y193" s="548">
        <f t="shared" ref="Y193:Y200" si="16">IFERROR(IF(X193="",0,CEILING((X193/$H193),1)*$H193),"")</f>
        <v>421.20000000000005</v>
      </c>
      <c r="Z193" s="36">
        <f>IFERROR(IF(Y193=0,"",ROUNDUP(Y193/H193,0)*0.00902),"")</f>
        <v>0.70355999999999996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437.37222222222221</v>
      </c>
      <c r="BN193" s="64">
        <f t="shared" ref="BN193:BN200" si="18">IFERROR(Y193*I193/H193,"0")</f>
        <v>437.58000000000004</v>
      </c>
      <c r="BO193" s="64">
        <f t="shared" ref="BO193:BO200" si="19">IFERROR(1/J193*(X193/H193),"0")</f>
        <v>0.59062850729517402</v>
      </c>
      <c r="BP193" s="64">
        <f t="shared" ref="BP193:BP200" si="20">IFERROR(1/J193*(Y193/H193),"0")</f>
        <v>0.59090909090909094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62">
        <v>4680115882690</v>
      </c>
      <c r="E194" s="563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7">
        <v>245</v>
      </c>
      <c r="Y194" s="548">
        <f t="shared" si="16"/>
        <v>248.4</v>
      </c>
      <c r="Z194" s="36">
        <f>IFERROR(IF(Y194=0,"",ROUNDUP(Y194/H194,0)*0.00902),"")</f>
        <v>0.41492000000000001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254.52777777777777</v>
      </c>
      <c r="BN194" s="64">
        <f t="shared" si="18"/>
        <v>258.06</v>
      </c>
      <c r="BO194" s="64">
        <f t="shared" si="19"/>
        <v>0.34371492704826034</v>
      </c>
      <c r="BP194" s="64">
        <f t="shared" si="20"/>
        <v>0.34848484848484851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62">
        <v>4680115882669</v>
      </c>
      <c r="E195" s="563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62">
        <v>4680115882676</v>
      </c>
      <c r="E196" s="563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7">
        <v>238</v>
      </c>
      <c r="Y196" s="548">
        <f t="shared" si="16"/>
        <v>243.00000000000003</v>
      </c>
      <c r="Z196" s="36">
        <f>IFERROR(IF(Y196=0,"",ROUNDUP(Y196/H196,0)*0.00902),"")</f>
        <v>0.40590000000000004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247.25555555555556</v>
      </c>
      <c r="BN196" s="64">
        <f t="shared" si="18"/>
        <v>252.45000000000002</v>
      </c>
      <c r="BO196" s="64">
        <f t="shared" si="19"/>
        <v>0.33389450056116721</v>
      </c>
      <c r="BP196" s="64">
        <f t="shared" si="20"/>
        <v>0.34090909090909094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62">
        <v>4680115884014</v>
      </c>
      <c r="E197" s="563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7">
        <v>59</v>
      </c>
      <c r="Y197" s="548">
        <f t="shared" si="16"/>
        <v>59.4</v>
      </c>
      <c r="Z197" s="36">
        <f>IFERROR(IF(Y197=0,"",ROUNDUP(Y197/H197,0)*0.00502),"")</f>
        <v>0.16566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63.261111111111106</v>
      </c>
      <c r="BN197" s="64">
        <f t="shared" si="18"/>
        <v>63.69</v>
      </c>
      <c r="BO197" s="64">
        <f t="shared" si="19"/>
        <v>0.14007597340930675</v>
      </c>
      <c r="BP197" s="64">
        <f t="shared" si="20"/>
        <v>0.14102564102564105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62">
        <v>4680115884007</v>
      </c>
      <c r="E198" s="563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7">
        <v>36</v>
      </c>
      <c r="Y198" s="548">
        <f t="shared" si="16"/>
        <v>36</v>
      </c>
      <c r="Z198" s="36">
        <f>IFERROR(IF(Y198=0,"",ROUNDUP(Y198/H198,0)*0.00502),"")</f>
        <v>0.1004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37.999999999999993</v>
      </c>
      <c r="BN198" s="64">
        <f t="shared" si="18"/>
        <v>37.999999999999993</v>
      </c>
      <c r="BO198" s="64">
        <f t="shared" si="19"/>
        <v>8.5470085470085472E-2</v>
      </c>
      <c r="BP198" s="64">
        <f t="shared" si="20"/>
        <v>8.5470085470085472E-2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62">
        <v>4680115884038</v>
      </c>
      <c r="E199" s="563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2"/>
      <c r="R199" s="552"/>
      <c r="S199" s="552"/>
      <c r="T199" s="553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62">
        <v>4680115884021</v>
      </c>
      <c r="E200" s="563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2"/>
      <c r="R200" s="552"/>
      <c r="S200" s="552"/>
      <c r="T200" s="553"/>
      <c r="U200" s="34"/>
      <c r="V200" s="34"/>
      <c r="W200" s="35" t="s">
        <v>68</v>
      </c>
      <c r="X200" s="547">
        <v>35</v>
      </c>
      <c r="Y200" s="548">
        <f t="shared" si="16"/>
        <v>36</v>
      </c>
      <c r="Z200" s="36">
        <f>IFERROR(IF(Y200=0,"",ROUNDUP(Y200/H200,0)*0.00502),"")</f>
        <v>0.1004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36.944444444444443</v>
      </c>
      <c r="BN200" s="64">
        <f t="shared" si="18"/>
        <v>37.999999999999993</v>
      </c>
      <c r="BO200" s="64">
        <f t="shared" si="19"/>
        <v>8.3095916429249767E-2</v>
      </c>
      <c r="BP200" s="64">
        <f t="shared" si="20"/>
        <v>8.5470085470085472E-2</v>
      </c>
    </row>
    <row r="201" spans="1:68" x14ac:dyDescent="0.2">
      <c r="A201" s="558"/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60"/>
      <c r="P201" s="567" t="s">
        <v>70</v>
      </c>
      <c r="Q201" s="568"/>
      <c r="R201" s="568"/>
      <c r="S201" s="568"/>
      <c r="T201" s="568"/>
      <c r="U201" s="568"/>
      <c r="V201" s="569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239.62962962962962</v>
      </c>
      <c r="Y201" s="549">
        <f>IFERROR(Y193/H193,"0")+IFERROR(Y194/H194,"0")+IFERROR(Y195/H195,"0")+IFERROR(Y196/H196,"0")+IFERROR(Y197/H197,"0")+IFERROR(Y198/H198,"0")+IFERROR(Y199/H199,"0")+IFERROR(Y200/H200,"0")</f>
        <v>242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1.8908399999999999</v>
      </c>
      <c r="AA201" s="550"/>
      <c r="AB201" s="550"/>
      <c r="AC201" s="550"/>
    </row>
    <row r="202" spans="1:68" x14ac:dyDescent="0.2">
      <c r="A202" s="559"/>
      <c r="B202" s="559"/>
      <c r="C202" s="559"/>
      <c r="D202" s="559"/>
      <c r="E202" s="559"/>
      <c r="F202" s="559"/>
      <c r="G202" s="559"/>
      <c r="H202" s="559"/>
      <c r="I202" s="559"/>
      <c r="J202" s="559"/>
      <c r="K202" s="559"/>
      <c r="L202" s="559"/>
      <c r="M202" s="559"/>
      <c r="N202" s="559"/>
      <c r="O202" s="560"/>
      <c r="P202" s="567" t="s">
        <v>70</v>
      </c>
      <c r="Q202" s="568"/>
      <c r="R202" s="568"/>
      <c r="S202" s="568"/>
      <c r="T202" s="568"/>
      <c r="U202" s="568"/>
      <c r="V202" s="569"/>
      <c r="W202" s="37" t="s">
        <v>68</v>
      </c>
      <c r="X202" s="549">
        <f>IFERROR(SUM(X193:X200),"0")</f>
        <v>1034</v>
      </c>
      <c r="Y202" s="549">
        <f>IFERROR(SUM(Y193:Y200),"0")</f>
        <v>1044</v>
      </c>
      <c r="Z202" s="37"/>
      <c r="AA202" s="550"/>
      <c r="AB202" s="550"/>
      <c r="AC202" s="550"/>
    </row>
    <row r="203" spans="1:68" ht="14.25" customHeight="1" x14ac:dyDescent="0.25">
      <c r="A203" s="564" t="s">
        <v>72</v>
      </c>
      <c r="B203" s="559"/>
      <c r="C203" s="559"/>
      <c r="D203" s="559"/>
      <c r="E203" s="559"/>
      <c r="F203" s="559"/>
      <c r="G203" s="559"/>
      <c r="H203" s="559"/>
      <c r="I203" s="559"/>
      <c r="J203" s="559"/>
      <c r="K203" s="559"/>
      <c r="L203" s="559"/>
      <c r="M203" s="559"/>
      <c r="N203" s="559"/>
      <c r="O203" s="559"/>
      <c r="P203" s="559"/>
      <c r="Q203" s="559"/>
      <c r="R203" s="559"/>
      <c r="S203" s="559"/>
      <c r="T203" s="559"/>
      <c r="U203" s="559"/>
      <c r="V203" s="559"/>
      <c r="W203" s="559"/>
      <c r="X203" s="559"/>
      <c r="Y203" s="559"/>
      <c r="Z203" s="559"/>
      <c r="AA203" s="543"/>
      <c r="AB203" s="543"/>
      <c r="AC203" s="543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62">
        <v>4680115881594</v>
      </c>
      <c r="E204" s="563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62">
        <v>4680115881617</v>
      </c>
      <c r="E205" s="563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2"/>
      <c r="R205" s="552"/>
      <c r="S205" s="552"/>
      <c r="T205" s="553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62">
        <v>4680115880573</v>
      </c>
      <c r="E206" s="563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7">
        <v>499</v>
      </c>
      <c r="Y206" s="548">
        <f t="shared" si="21"/>
        <v>504.59999999999997</v>
      </c>
      <c r="Z206" s="36">
        <f>IFERROR(IF(Y206=0,"",ROUNDUP(Y206/H206,0)*0.01898),"")</f>
        <v>1.10084</v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528.76793103448279</v>
      </c>
      <c r="BN206" s="64">
        <f t="shared" si="23"/>
        <v>534.702</v>
      </c>
      <c r="BO206" s="64">
        <f t="shared" si="24"/>
        <v>0.89619252873563227</v>
      </c>
      <c r="BP206" s="64">
        <f t="shared" si="25"/>
        <v>0.90625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62">
        <v>4680115882195</v>
      </c>
      <c r="E207" s="563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7">
        <v>191</v>
      </c>
      <c r="Y207" s="548">
        <f t="shared" si="21"/>
        <v>192</v>
      </c>
      <c r="Z207" s="36">
        <f t="shared" ref="Z207:Z212" si="26">IFERROR(IF(Y207=0,"",ROUNDUP(Y207/H207,0)*0.00651),"")</f>
        <v>0.52080000000000004</v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212.48749999999998</v>
      </c>
      <c r="BN207" s="64">
        <f t="shared" si="23"/>
        <v>213.6</v>
      </c>
      <c r="BO207" s="64">
        <f t="shared" si="24"/>
        <v>0.43727106227106238</v>
      </c>
      <c r="BP207" s="64">
        <f t="shared" si="25"/>
        <v>0.43956043956043961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62">
        <v>4680115882607</v>
      </c>
      <c r="E208" s="563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62">
        <v>4680115880092</v>
      </c>
      <c r="E209" s="563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2"/>
      <c r="R209" s="552"/>
      <c r="S209" s="552"/>
      <c r="T209" s="553"/>
      <c r="U209" s="34"/>
      <c r="V209" s="34"/>
      <c r="W209" s="35" t="s">
        <v>68</v>
      </c>
      <c r="X209" s="547">
        <v>118</v>
      </c>
      <c r="Y209" s="548">
        <f t="shared" si="21"/>
        <v>120</v>
      </c>
      <c r="Z209" s="36">
        <f t="shared" si="26"/>
        <v>0.32550000000000001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130.39000000000001</v>
      </c>
      <c r="BN209" s="64">
        <f t="shared" si="23"/>
        <v>132.60000000000002</v>
      </c>
      <c r="BO209" s="64">
        <f t="shared" si="24"/>
        <v>0.27014652014652019</v>
      </c>
      <c r="BP209" s="64">
        <f t="shared" si="25"/>
        <v>0.27472527472527475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62">
        <v>4680115880221</v>
      </c>
      <c r="E210" s="563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69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7">
        <v>188</v>
      </c>
      <c r="Y210" s="548">
        <f t="shared" si="21"/>
        <v>189.6</v>
      </c>
      <c r="Z210" s="36">
        <f t="shared" si="26"/>
        <v>0.51429000000000002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207.74</v>
      </c>
      <c r="BN210" s="64">
        <f t="shared" si="23"/>
        <v>209.50800000000001</v>
      </c>
      <c r="BO210" s="64">
        <f t="shared" si="24"/>
        <v>0.43040293040293048</v>
      </c>
      <c r="BP210" s="64">
        <f t="shared" si="25"/>
        <v>0.43406593406593408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62">
        <v>4680115880504</v>
      </c>
      <c r="E211" s="563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2"/>
      <c r="R211" s="552"/>
      <c r="S211" s="552"/>
      <c r="T211" s="553"/>
      <c r="U211" s="34"/>
      <c r="V211" s="34"/>
      <c r="W211" s="35" t="s">
        <v>68</v>
      </c>
      <c r="X211" s="547">
        <v>63</v>
      </c>
      <c r="Y211" s="548">
        <f t="shared" si="21"/>
        <v>64.8</v>
      </c>
      <c r="Z211" s="36">
        <f t="shared" si="26"/>
        <v>0.17577000000000001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69.615000000000009</v>
      </c>
      <c r="BN211" s="64">
        <f t="shared" si="23"/>
        <v>71.604000000000013</v>
      </c>
      <c r="BO211" s="64">
        <f t="shared" si="24"/>
        <v>0.14423076923076925</v>
      </c>
      <c r="BP211" s="64">
        <f t="shared" si="25"/>
        <v>0.14835164835164835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62">
        <v>4680115882164</v>
      </c>
      <c r="E212" s="563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2"/>
      <c r="R212" s="552"/>
      <c r="S212" s="552"/>
      <c r="T212" s="553"/>
      <c r="U212" s="34"/>
      <c r="V212" s="34"/>
      <c r="W212" s="35" t="s">
        <v>68</v>
      </c>
      <c r="X212" s="547">
        <v>44</v>
      </c>
      <c r="Y212" s="548">
        <f t="shared" si="21"/>
        <v>45.6</v>
      </c>
      <c r="Z212" s="36">
        <f t="shared" si="26"/>
        <v>0.12369000000000001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48.730000000000004</v>
      </c>
      <c r="BN212" s="64">
        <f t="shared" si="23"/>
        <v>50.502000000000002</v>
      </c>
      <c r="BO212" s="64">
        <f t="shared" si="24"/>
        <v>0.10073260073260075</v>
      </c>
      <c r="BP212" s="64">
        <f t="shared" si="25"/>
        <v>0.1043956043956044</v>
      </c>
    </row>
    <row r="213" spans="1:68" x14ac:dyDescent="0.2">
      <c r="A213" s="558"/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60"/>
      <c r="P213" s="567" t="s">
        <v>70</v>
      </c>
      <c r="Q213" s="568"/>
      <c r="R213" s="568"/>
      <c r="S213" s="568"/>
      <c r="T213" s="568"/>
      <c r="U213" s="568"/>
      <c r="V213" s="569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309.02298850574715</v>
      </c>
      <c r="Y213" s="549">
        <f>IFERROR(Y204/H204,"0")+IFERROR(Y205/H205,"0")+IFERROR(Y206/H206,"0")+IFERROR(Y207/H207,"0")+IFERROR(Y208/H208,"0")+IFERROR(Y209/H209,"0")+IFERROR(Y210/H210,"0")+IFERROR(Y211/H211,"0")+IFERROR(Y212/H212,"0")</f>
        <v>313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2.7608899999999998</v>
      </c>
      <c r="AA213" s="550"/>
      <c r="AB213" s="550"/>
      <c r="AC213" s="550"/>
    </row>
    <row r="214" spans="1:68" x14ac:dyDescent="0.2">
      <c r="A214" s="559"/>
      <c r="B214" s="559"/>
      <c r="C214" s="559"/>
      <c r="D214" s="559"/>
      <c r="E214" s="559"/>
      <c r="F214" s="559"/>
      <c r="G214" s="559"/>
      <c r="H214" s="559"/>
      <c r="I214" s="559"/>
      <c r="J214" s="559"/>
      <c r="K214" s="559"/>
      <c r="L214" s="559"/>
      <c r="M214" s="559"/>
      <c r="N214" s="559"/>
      <c r="O214" s="560"/>
      <c r="P214" s="567" t="s">
        <v>70</v>
      </c>
      <c r="Q214" s="568"/>
      <c r="R214" s="568"/>
      <c r="S214" s="568"/>
      <c r="T214" s="568"/>
      <c r="U214" s="568"/>
      <c r="V214" s="569"/>
      <c r="W214" s="37" t="s">
        <v>68</v>
      </c>
      <c r="X214" s="549">
        <f>IFERROR(SUM(X204:X212),"0")</f>
        <v>1103</v>
      </c>
      <c r="Y214" s="549">
        <f>IFERROR(SUM(Y204:Y212),"0")</f>
        <v>1116.5999999999999</v>
      </c>
      <c r="Z214" s="37"/>
      <c r="AA214" s="550"/>
      <c r="AB214" s="550"/>
      <c r="AC214" s="550"/>
    </row>
    <row r="215" spans="1:68" ht="14.25" customHeight="1" x14ac:dyDescent="0.25">
      <c r="A215" s="564" t="s">
        <v>164</v>
      </c>
      <c r="B215" s="559"/>
      <c r="C215" s="559"/>
      <c r="D215" s="559"/>
      <c r="E215" s="559"/>
      <c r="F215" s="559"/>
      <c r="G215" s="559"/>
      <c r="H215" s="559"/>
      <c r="I215" s="559"/>
      <c r="J215" s="559"/>
      <c r="K215" s="559"/>
      <c r="L215" s="559"/>
      <c r="M215" s="559"/>
      <c r="N215" s="559"/>
      <c r="O215" s="559"/>
      <c r="P215" s="559"/>
      <c r="Q215" s="559"/>
      <c r="R215" s="559"/>
      <c r="S215" s="559"/>
      <c r="T215" s="559"/>
      <c r="U215" s="559"/>
      <c r="V215" s="559"/>
      <c r="W215" s="559"/>
      <c r="X215" s="559"/>
      <c r="Y215" s="559"/>
      <c r="Z215" s="559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62">
        <v>4680115880818</v>
      </c>
      <c r="E216" s="563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2"/>
      <c r="R216" s="552"/>
      <c r="S216" s="552"/>
      <c r="T216" s="553"/>
      <c r="U216" s="34"/>
      <c r="V216" s="34"/>
      <c r="W216" s="35" t="s">
        <v>68</v>
      </c>
      <c r="X216" s="547">
        <v>0</v>
      </c>
      <c r="Y216" s="548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62">
        <v>4680115880801</v>
      </c>
      <c r="E217" s="563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2"/>
      <c r="R217" s="552"/>
      <c r="S217" s="552"/>
      <c r="T217" s="553"/>
      <c r="U217" s="34"/>
      <c r="V217" s="34"/>
      <c r="W217" s="35" t="s">
        <v>68</v>
      </c>
      <c r="X217" s="547">
        <v>8</v>
      </c>
      <c r="Y217" s="548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8.8400000000000016</v>
      </c>
      <c r="BN217" s="64">
        <f>IFERROR(Y217*I217/H217,"0")</f>
        <v>10.608000000000001</v>
      </c>
      <c r="BO217" s="64">
        <f>IFERROR(1/J217*(X217/H217),"0")</f>
        <v>1.8315018315018316E-2</v>
      </c>
      <c r="BP217" s="64">
        <f>IFERROR(1/J217*(Y217/H217),"0")</f>
        <v>2.197802197802198E-2</v>
      </c>
    </row>
    <row r="218" spans="1:68" x14ac:dyDescent="0.2">
      <c r="A218" s="558"/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60"/>
      <c r="P218" s="567" t="s">
        <v>70</v>
      </c>
      <c r="Q218" s="568"/>
      <c r="R218" s="568"/>
      <c r="S218" s="568"/>
      <c r="T218" s="568"/>
      <c r="U218" s="568"/>
      <c r="V218" s="569"/>
      <c r="W218" s="37" t="s">
        <v>71</v>
      </c>
      <c r="X218" s="549">
        <f>IFERROR(X216/H216,"0")+IFERROR(X217/H217,"0")</f>
        <v>3.3333333333333335</v>
      </c>
      <c r="Y218" s="549">
        <f>IFERROR(Y216/H216,"0")+IFERROR(Y217/H217,"0")</f>
        <v>4</v>
      </c>
      <c r="Z218" s="549">
        <f>IFERROR(IF(Z216="",0,Z216),"0")+IFERROR(IF(Z217="",0,Z217),"0")</f>
        <v>2.6040000000000001E-2</v>
      </c>
      <c r="AA218" s="550"/>
      <c r="AB218" s="550"/>
      <c r="AC218" s="550"/>
    </row>
    <row r="219" spans="1:68" x14ac:dyDescent="0.2">
      <c r="A219" s="559"/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60"/>
      <c r="P219" s="567" t="s">
        <v>70</v>
      </c>
      <c r="Q219" s="568"/>
      <c r="R219" s="568"/>
      <c r="S219" s="568"/>
      <c r="T219" s="568"/>
      <c r="U219" s="568"/>
      <c r="V219" s="569"/>
      <c r="W219" s="37" t="s">
        <v>68</v>
      </c>
      <c r="X219" s="549">
        <f>IFERROR(SUM(X216:X217),"0")</f>
        <v>8</v>
      </c>
      <c r="Y219" s="549">
        <f>IFERROR(SUM(Y216:Y217),"0")</f>
        <v>9.6</v>
      </c>
      <c r="Z219" s="37"/>
      <c r="AA219" s="550"/>
      <c r="AB219" s="550"/>
      <c r="AC219" s="550"/>
    </row>
    <row r="220" spans="1:68" ht="16.5" customHeight="1" x14ac:dyDescent="0.25">
      <c r="A220" s="589" t="s">
        <v>353</v>
      </c>
      <c r="B220" s="559"/>
      <c r="C220" s="559"/>
      <c r="D220" s="559"/>
      <c r="E220" s="559"/>
      <c r="F220" s="559"/>
      <c r="G220" s="559"/>
      <c r="H220" s="559"/>
      <c r="I220" s="559"/>
      <c r="J220" s="559"/>
      <c r="K220" s="559"/>
      <c r="L220" s="559"/>
      <c r="M220" s="559"/>
      <c r="N220" s="559"/>
      <c r="O220" s="559"/>
      <c r="P220" s="559"/>
      <c r="Q220" s="559"/>
      <c r="R220" s="559"/>
      <c r="S220" s="559"/>
      <c r="T220" s="559"/>
      <c r="U220" s="559"/>
      <c r="V220" s="559"/>
      <c r="W220" s="559"/>
      <c r="X220" s="559"/>
      <c r="Y220" s="559"/>
      <c r="Z220" s="559"/>
      <c r="AA220" s="542"/>
      <c r="AB220" s="542"/>
      <c r="AC220" s="542"/>
    </row>
    <row r="221" spans="1:68" ht="14.25" customHeight="1" x14ac:dyDescent="0.25">
      <c r="A221" s="564" t="s">
        <v>102</v>
      </c>
      <c r="B221" s="559"/>
      <c r="C221" s="559"/>
      <c r="D221" s="559"/>
      <c r="E221" s="559"/>
      <c r="F221" s="559"/>
      <c r="G221" s="559"/>
      <c r="H221" s="559"/>
      <c r="I221" s="559"/>
      <c r="J221" s="559"/>
      <c r="K221" s="559"/>
      <c r="L221" s="559"/>
      <c r="M221" s="559"/>
      <c r="N221" s="559"/>
      <c r="O221" s="559"/>
      <c r="P221" s="559"/>
      <c r="Q221" s="559"/>
      <c r="R221" s="559"/>
      <c r="S221" s="559"/>
      <c r="T221" s="559"/>
      <c r="U221" s="559"/>
      <c r="V221" s="559"/>
      <c r="W221" s="559"/>
      <c r="X221" s="559"/>
      <c r="Y221" s="559"/>
      <c r="Z221" s="559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62">
        <v>4680115884137</v>
      </c>
      <c r="E222" s="563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7">
        <v>195</v>
      </c>
      <c r="Y222" s="548">
        <f t="shared" ref="Y222:Y230" si="27">IFERROR(IF(X222="",0,CEILING((X222/$H222),1)*$H222),"")</f>
        <v>197.2</v>
      </c>
      <c r="Z222" s="36">
        <f>IFERROR(IF(Y222=0,"",ROUNDUP(Y222/H222,0)*0.01898),"")</f>
        <v>0.32266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202.3125</v>
      </c>
      <c r="BN222" s="64">
        <f t="shared" ref="BN222:BN230" si="29">IFERROR(Y222*I222/H222,"0")</f>
        <v>204.59499999999997</v>
      </c>
      <c r="BO222" s="64">
        <f t="shared" ref="BO222:BO230" si="30">IFERROR(1/J222*(X222/H222),"0")</f>
        <v>0.26266163793103448</v>
      </c>
      <c r="BP222" s="64">
        <f t="shared" ref="BP222:BP230" si="31">IFERROR(1/J222*(Y222/H222),"0")</f>
        <v>0.265625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62">
        <v>4680115884236</v>
      </c>
      <c r="E223" s="563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62">
        <v>4680115884175</v>
      </c>
      <c r="E224" s="563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2"/>
      <c r="R224" s="552"/>
      <c r="S224" s="552"/>
      <c r="T224" s="553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62">
        <v>4680115884144</v>
      </c>
      <c r="E225" s="563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62">
        <v>4680115884144</v>
      </c>
      <c r="E226" s="563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6" t="s">
        <v>366</v>
      </c>
      <c r="Q226" s="552"/>
      <c r="R226" s="552"/>
      <c r="S226" s="552"/>
      <c r="T226" s="553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62">
        <v>4680115886551</v>
      </c>
      <c r="E227" s="563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62">
        <v>4680115884182</v>
      </c>
      <c r="E228" s="563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2"/>
      <c r="R228" s="552"/>
      <c r="S228" s="552"/>
      <c r="T228" s="553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62">
        <v>4680115884205</v>
      </c>
      <c r="E229" s="563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2"/>
      <c r="R229" s="552"/>
      <c r="S229" s="552"/>
      <c r="T229" s="553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62">
        <v>4680115884205</v>
      </c>
      <c r="E230" s="563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">
        <v>376</v>
      </c>
      <c r="Q230" s="552"/>
      <c r="R230" s="552"/>
      <c r="S230" s="552"/>
      <c r="T230" s="553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8"/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60"/>
      <c r="P231" s="567" t="s">
        <v>70</v>
      </c>
      <c r="Q231" s="568"/>
      <c r="R231" s="568"/>
      <c r="S231" s="568"/>
      <c r="T231" s="568"/>
      <c r="U231" s="568"/>
      <c r="V231" s="569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16.810344827586206</v>
      </c>
      <c r="Y231" s="549">
        <f>IFERROR(Y222/H222,"0")+IFERROR(Y223/H223,"0")+IFERROR(Y224/H224,"0")+IFERROR(Y225/H225,"0")+IFERROR(Y226/H226,"0")+IFERROR(Y227/H227,"0")+IFERROR(Y228/H228,"0")+IFERROR(Y229/H229,"0")+IFERROR(Y230/H230,"0")</f>
        <v>17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0.32266</v>
      </c>
      <c r="AA231" s="550"/>
      <c r="AB231" s="550"/>
      <c r="AC231" s="550"/>
    </row>
    <row r="232" spans="1:68" x14ac:dyDescent="0.2">
      <c r="A232" s="559"/>
      <c r="B232" s="559"/>
      <c r="C232" s="559"/>
      <c r="D232" s="559"/>
      <c r="E232" s="559"/>
      <c r="F232" s="559"/>
      <c r="G232" s="559"/>
      <c r="H232" s="559"/>
      <c r="I232" s="559"/>
      <c r="J232" s="559"/>
      <c r="K232" s="559"/>
      <c r="L232" s="559"/>
      <c r="M232" s="559"/>
      <c r="N232" s="559"/>
      <c r="O232" s="560"/>
      <c r="P232" s="567" t="s">
        <v>70</v>
      </c>
      <c r="Q232" s="568"/>
      <c r="R232" s="568"/>
      <c r="S232" s="568"/>
      <c r="T232" s="568"/>
      <c r="U232" s="568"/>
      <c r="V232" s="569"/>
      <c r="W232" s="37" t="s">
        <v>68</v>
      </c>
      <c r="X232" s="549">
        <f>IFERROR(SUM(X222:X230),"0")</f>
        <v>195</v>
      </c>
      <c r="Y232" s="549">
        <f>IFERROR(SUM(Y222:Y230),"0")</f>
        <v>197.2</v>
      </c>
      <c r="Z232" s="37"/>
      <c r="AA232" s="550"/>
      <c r="AB232" s="550"/>
      <c r="AC232" s="550"/>
    </row>
    <row r="233" spans="1:68" ht="14.25" customHeight="1" x14ac:dyDescent="0.25">
      <c r="A233" s="564" t="s">
        <v>134</v>
      </c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59"/>
      <c r="P233" s="559"/>
      <c r="Q233" s="559"/>
      <c r="R233" s="559"/>
      <c r="S233" s="559"/>
      <c r="T233" s="559"/>
      <c r="U233" s="559"/>
      <c r="V233" s="559"/>
      <c r="W233" s="559"/>
      <c r="X233" s="559"/>
      <c r="Y233" s="559"/>
      <c r="Z233" s="559"/>
      <c r="AA233" s="543"/>
      <c r="AB233" s="543"/>
      <c r="AC233" s="543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62">
        <v>4680115885981</v>
      </c>
      <c r="E234" s="563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2"/>
      <c r="R234" s="552"/>
      <c r="S234" s="552"/>
      <c r="T234" s="553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8"/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60"/>
      <c r="P235" s="567" t="s">
        <v>70</v>
      </c>
      <c r="Q235" s="568"/>
      <c r="R235" s="568"/>
      <c r="S235" s="568"/>
      <c r="T235" s="568"/>
      <c r="U235" s="568"/>
      <c r="V235" s="569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x14ac:dyDescent="0.2">
      <c r="A236" s="559"/>
      <c r="B236" s="559"/>
      <c r="C236" s="559"/>
      <c r="D236" s="559"/>
      <c r="E236" s="559"/>
      <c r="F236" s="559"/>
      <c r="G236" s="559"/>
      <c r="H236" s="559"/>
      <c r="I236" s="559"/>
      <c r="J236" s="559"/>
      <c r="K236" s="559"/>
      <c r="L236" s="559"/>
      <c r="M236" s="559"/>
      <c r="N236" s="559"/>
      <c r="O236" s="560"/>
      <c r="P236" s="567" t="s">
        <v>70</v>
      </c>
      <c r="Q236" s="568"/>
      <c r="R236" s="568"/>
      <c r="S236" s="568"/>
      <c r="T236" s="568"/>
      <c r="U236" s="568"/>
      <c r="V236" s="569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customHeight="1" x14ac:dyDescent="0.25">
      <c r="A237" s="564" t="s">
        <v>380</v>
      </c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59"/>
      <c r="P237" s="559"/>
      <c r="Q237" s="559"/>
      <c r="R237" s="559"/>
      <c r="S237" s="559"/>
      <c r="T237" s="559"/>
      <c r="U237" s="559"/>
      <c r="V237" s="559"/>
      <c r="W237" s="559"/>
      <c r="X237" s="559"/>
      <c r="Y237" s="559"/>
      <c r="Z237" s="559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62">
        <v>4680115886803</v>
      </c>
      <c r="E238" s="563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0" t="s">
        <v>383</v>
      </c>
      <c r="Q238" s="552"/>
      <c r="R238" s="552"/>
      <c r="S238" s="552"/>
      <c r="T238" s="553"/>
      <c r="U238" s="34"/>
      <c r="V238" s="34"/>
      <c r="W238" s="35" t="s">
        <v>68</v>
      </c>
      <c r="X238" s="547">
        <v>4</v>
      </c>
      <c r="Y238" s="548">
        <f>IFERROR(IF(X238="",0,CEILING((X238/$H238),1)*$H238),"")</f>
        <v>5.4</v>
      </c>
      <c r="Z238" s="36">
        <f>IFERROR(IF(Y238=0,"",ROUNDUP(Y238/H238,0)*0.0059),"")</f>
        <v>1.77E-2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4.3888888888888893</v>
      </c>
      <c r="BN238" s="64">
        <f>IFERROR(Y238*I238/H238,"0")</f>
        <v>5.9250000000000007</v>
      </c>
      <c r="BO238" s="64">
        <f>IFERROR(1/J238*(X238/H238),"0")</f>
        <v>1.0288065843621399E-2</v>
      </c>
      <c r="BP238" s="64">
        <f>IFERROR(1/J238*(Y238/H238),"0")</f>
        <v>1.3888888888888888E-2</v>
      </c>
    </row>
    <row r="239" spans="1:68" x14ac:dyDescent="0.2">
      <c r="A239" s="558"/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60"/>
      <c r="P239" s="567" t="s">
        <v>70</v>
      </c>
      <c r="Q239" s="568"/>
      <c r="R239" s="568"/>
      <c r="S239" s="568"/>
      <c r="T239" s="568"/>
      <c r="U239" s="568"/>
      <c r="V239" s="569"/>
      <c r="W239" s="37" t="s">
        <v>71</v>
      </c>
      <c r="X239" s="549">
        <f>IFERROR(X238/H238,"0")</f>
        <v>2.2222222222222223</v>
      </c>
      <c r="Y239" s="549">
        <f>IFERROR(Y238/H238,"0")</f>
        <v>3</v>
      </c>
      <c r="Z239" s="549">
        <f>IFERROR(IF(Z238="",0,Z238),"0")</f>
        <v>1.77E-2</v>
      </c>
      <c r="AA239" s="550"/>
      <c r="AB239" s="550"/>
      <c r="AC239" s="550"/>
    </row>
    <row r="240" spans="1:68" x14ac:dyDescent="0.2">
      <c r="A240" s="559"/>
      <c r="B240" s="559"/>
      <c r="C240" s="559"/>
      <c r="D240" s="559"/>
      <c r="E240" s="559"/>
      <c r="F240" s="559"/>
      <c r="G240" s="559"/>
      <c r="H240" s="559"/>
      <c r="I240" s="559"/>
      <c r="J240" s="559"/>
      <c r="K240" s="559"/>
      <c r="L240" s="559"/>
      <c r="M240" s="559"/>
      <c r="N240" s="559"/>
      <c r="O240" s="560"/>
      <c r="P240" s="567" t="s">
        <v>70</v>
      </c>
      <c r="Q240" s="568"/>
      <c r="R240" s="568"/>
      <c r="S240" s="568"/>
      <c r="T240" s="568"/>
      <c r="U240" s="568"/>
      <c r="V240" s="569"/>
      <c r="W240" s="37" t="s">
        <v>68</v>
      </c>
      <c r="X240" s="549">
        <f>IFERROR(SUM(X238:X238),"0")</f>
        <v>4</v>
      </c>
      <c r="Y240" s="549">
        <f>IFERROR(SUM(Y238:Y238),"0")</f>
        <v>5.4</v>
      </c>
      <c r="Z240" s="37"/>
      <c r="AA240" s="550"/>
      <c r="AB240" s="550"/>
      <c r="AC240" s="550"/>
    </row>
    <row r="241" spans="1:68" ht="14.25" customHeight="1" x14ac:dyDescent="0.25">
      <c r="A241" s="564" t="s">
        <v>385</v>
      </c>
      <c r="B241" s="559"/>
      <c r="C241" s="559"/>
      <c r="D241" s="559"/>
      <c r="E241" s="559"/>
      <c r="F241" s="559"/>
      <c r="G241" s="559"/>
      <c r="H241" s="559"/>
      <c r="I241" s="559"/>
      <c r="J241" s="559"/>
      <c r="K241" s="559"/>
      <c r="L241" s="559"/>
      <c r="M241" s="559"/>
      <c r="N241" s="559"/>
      <c r="O241" s="559"/>
      <c r="P241" s="559"/>
      <c r="Q241" s="559"/>
      <c r="R241" s="559"/>
      <c r="S241" s="559"/>
      <c r="T241" s="559"/>
      <c r="U241" s="559"/>
      <c r="V241" s="559"/>
      <c r="W241" s="559"/>
      <c r="X241" s="559"/>
      <c r="Y241" s="559"/>
      <c r="Z241" s="559"/>
      <c r="AA241" s="543"/>
      <c r="AB241" s="543"/>
      <c r="AC241" s="543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62">
        <v>4680115886704</v>
      </c>
      <c r="E242" s="563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62">
        <v>4680115886681</v>
      </c>
      <c r="E243" s="563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4" t="s">
        <v>391</v>
      </c>
      <c r="Q243" s="552"/>
      <c r="R243" s="552"/>
      <c r="S243" s="552"/>
      <c r="T243" s="553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62">
        <v>4680115886735</v>
      </c>
      <c r="E244" s="563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7">
        <v>3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3.6333333333333337</v>
      </c>
      <c r="BN244" s="64">
        <f>IFERROR(Y244*I244/H244,"0")</f>
        <v>4.3600000000000003</v>
      </c>
      <c r="BO244" s="64">
        <f>IFERROR(1/J244*(X244/H244),"0")</f>
        <v>1.5432098765432096E-2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2">
        <v>4680115886728</v>
      </c>
      <c r="E245" s="563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1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68</v>
      </c>
      <c r="X245" s="547">
        <v>3</v>
      </c>
      <c r="Y245" s="548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2">
        <v>4680115886711</v>
      </c>
      <c r="E246" s="563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2"/>
      <c r="R246" s="552"/>
      <c r="S246" s="552"/>
      <c r="T246" s="553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8"/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60"/>
      <c r="P247" s="567" t="s">
        <v>70</v>
      </c>
      <c r="Q247" s="568"/>
      <c r="R247" s="568"/>
      <c r="S247" s="568"/>
      <c r="T247" s="568"/>
      <c r="U247" s="568"/>
      <c r="V247" s="569"/>
      <c r="W247" s="37" t="s">
        <v>71</v>
      </c>
      <c r="X247" s="549">
        <f>IFERROR(X242/H242,"0")+IFERROR(X243/H243,"0")+IFERROR(X244/H244,"0")+IFERROR(X245/H245,"0")+IFERROR(X246/H246,"0")</f>
        <v>6.3636363636363633</v>
      </c>
      <c r="Y247" s="549">
        <f>IFERROR(Y242/H242,"0")+IFERROR(Y243/H243,"0")+IFERROR(Y244/H244,"0")+IFERROR(Y245/H245,"0")+IFERROR(Y246/H246,"0")</f>
        <v>8</v>
      </c>
      <c r="Z247" s="549">
        <f>IFERROR(IF(Z242="",0,Z242),"0")+IFERROR(IF(Z243="",0,Z243),"0")+IFERROR(IF(Z244="",0,Z244),"0")+IFERROR(IF(Z245="",0,Z245),"0")+IFERROR(IF(Z246="",0,Z246),"0")</f>
        <v>4.7199999999999999E-2</v>
      </c>
      <c r="AA247" s="550"/>
      <c r="AB247" s="550"/>
      <c r="AC247" s="550"/>
    </row>
    <row r="248" spans="1:68" x14ac:dyDescent="0.2">
      <c r="A248" s="559"/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60"/>
      <c r="P248" s="567" t="s">
        <v>70</v>
      </c>
      <c r="Q248" s="568"/>
      <c r="R248" s="568"/>
      <c r="S248" s="568"/>
      <c r="T248" s="568"/>
      <c r="U248" s="568"/>
      <c r="V248" s="569"/>
      <c r="W248" s="37" t="s">
        <v>68</v>
      </c>
      <c r="X248" s="549">
        <f>IFERROR(SUM(X242:X246),"0")</f>
        <v>6</v>
      </c>
      <c r="Y248" s="549">
        <f>IFERROR(SUM(Y242:Y246),"0")</f>
        <v>7.5600000000000005</v>
      </c>
      <c r="Z248" s="37"/>
      <c r="AA248" s="550"/>
      <c r="AB248" s="550"/>
      <c r="AC248" s="550"/>
    </row>
    <row r="249" spans="1:68" ht="16.5" customHeight="1" x14ac:dyDescent="0.25">
      <c r="A249" s="589" t="s">
        <v>398</v>
      </c>
      <c r="B249" s="559"/>
      <c r="C249" s="559"/>
      <c r="D249" s="559"/>
      <c r="E249" s="559"/>
      <c r="F249" s="559"/>
      <c r="G249" s="559"/>
      <c r="H249" s="559"/>
      <c r="I249" s="559"/>
      <c r="J249" s="559"/>
      <c r="K249" s="559"/>
      <c r="L249" s="559"/>
      <c r="M249" s="559"/>
      <c r="N249" s="559"/>
      <c r="O249" s="559"/>
      <c r="P249" s="559"/>
      <c r="Q249" s="559"/>
      <c r="R249" s="559"/>
      <c r="S249" s="559"/>
      <c r="T249" s="559"/>
      <c r="U249" s="559"/>
      <c r="V249" s="559"/>
      <c r="W249" s="559"/>
      <c r="X249" s="559"/>
      <c r="Y249" s="559"/>
      <c r="Z249" s="559"/>
      <c r="AA249" s="542"/>
      <c r="AB249" s="542"/>
      <c r="AC249" s="542"/>
    </row>
    <row r="250" spans="1:68" ht="14.25" customHeight="1" x14ac:dyDescent="0.25">
      <c r="A250" s="564" t="s">
        <v>102</v>
      </c>
      <c r="B250" s="559"/>
      <c r="C250" s="559"/>
      <c r="D250" s="559"/>
      <c r="E250" s="559"/>
      <c r="F250" s="559"/>
      <c r="G250" s="559"/>
      <c r="H250" s="559"/>
      <c r="I250" s="559"/>
      <c r="J250" s="559"/>
      <c r="K250" s="559"/>
      <c r="L250" s="559"/>
      <c r="M250" s="559"/>
      <c r="N250" s="559"/>
      <c r="O250" s="559"/>
      <c r="P250" s="559"/>
      <c r="Q250" s="559"/>
      <c r="R250" s="559"/>
      <c r="S250" s="559"/>
      <c r="T250" s="559"/>
      <c r="U250" s="559"/>
      <c r="V250" s="559"/>
      <c r="W250" s="559"/>
      <c r="X250" s="559"/>
      <c r="Y250" s="559"/>
      <c r="Z250" s="559"/>
      <c r="AA250" s="543"/>
      <c r="AB250" s="543"/>
      <c r="AC250" s="54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2">
        <v>4680115885837</v>
      </c>
      <c r="E251" s="563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62">
        <v>4680115885851</v>
      </c>
      <c r="E252" s="563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62">
        <v>4680115885806</v>
      </c>
      <c r="E253" s="563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2">
        <v>4680115885844</v>
      </c>
      <c r="E254" s="563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62">
        <v>4680115885820</v>
      </c>
      <c r="E255" s="563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2"/>
      <c r="R255" s="552"/>
      <c r="S255" s="552"/>
      <c r="T255" s="553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58"/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60"/>
      <c r="P256" s="567" t="s">
        <v>70</v>
      </c>
      <c r="Q256" s="568"/>
      <c r="R256" s="568"/>
      <c r="S256" s="568"/>
      <c r="T256" s="568"/>
      <c r="U256" s="568"/>
      <c r="V256" s="569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x14ac:dyDescent="0.2">
      <c r="A257" s="559"/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60"/>
      <c r="P257" s="567" t="s">
        <v>70</v>
      </c>
      <c r="Q257" s="568"/>
      <c r="R257" s="568"/>
      <c r="S257" s="568"/>
      <c r="T257" s="568"/>
      <c r="U257" s="568"/>
      <c r="V257" s="569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customHeight="1" x14ac:dyDescent="0.25">
      <c r="A258" s="589" t="s">
        <v>414</v>
      </c>
      <c r="B258" s="559"/>
      <c r="C258" s="559"/>
      <c r="D258" s="559"/>
      <c r="E258" s="559"/>
      <c r="F258" s="559"/>
      <c r="G258" s="559"/>
      <c r="H258" s="559"/>
      <c r="I258" s="559"/>
      <c r="J258" s="559"/>
      <c r="K258" s="559"/>
      <c r="L258" s="559"/>
      <c r="M258" s="559"/>
      <c r="N258" s="559"/>
      <c r="O258" s="559"/>
      <c r="P258" s="559"/>
      <c r="Q258" s="559"/>
      <c r="R258" s="559"/>
      <c r="S258" s="559"/>
      <c r="T258" s="559"/>
      <c r="U258" s="559"/>
      <c r="V258" s="559"/>
      <c r="W258" s="559"/>
      <c r="X258" s="559"/>
      <c r="Y258" s="559"/>
      <c r="Z258" s="559"/>
      <c r="AA258" s="542"/>
      <c r="AB258" s="542"/>
      <c r="AC258" s="542"/>
    </row>
    <row r="259" spans="1:68" ht="14.25" customHeight="1" x14ac:dyDescent="0.25">
      <c r="A259" s="564" t="s">
        <v>102</v>
      </c>
      <c r="B259" s="559"/>
      <c r="C259" s="559"/>
      <c r="D259" s="559"/>
      <c r="E259" s="559"/>
      <c r="F259" s="559"/>
      <c r="G259" s="559"/>
      <c r="H259" s="559"/>
      <c r="I259" s="559"/>
      <c r="J259" s="559"/>
      <c r="K259" s="559"/>
      <c r="L259" s="559"/>
      <c r="M259" s="559"/>
      <c r="N259" s="559"/>
      <c r="O259" s="559"/>
      <c r="P259" s="559"/>
      <c r="Q259" s="559"/>
      <c r="R259" s="559"/>
      <c r="S259" s="559"/>
      <c r="T259" s="559"/>
      <c r="U259" s="559"/>
      <c r="V259" s="559"/>
      <c r="W259" s="559"/>
      <c r="X259" s="559"/>
      <c r="Y259" s="559"/>
      <c r="Z259" s="559"/>
      <c r="AA259" s="543"/>
      <c r="AB259" s="543"/>
      <c r="AC259" s="54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2">
        <v>4607091383423</v>
      </c>
      <c r="E260" s="563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2"/>
      <c r="R260" s="552"/>
      <c r="S260" s="552"/>
      <c r="T260" s="553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2">
        <v>4680115886957</v>
      </c>
      <c r="E261" s="563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48" t="s">
        <v>419</v>
      </c>
      <c r="Q261" s="552"/>
      <c r="R261" s="552"/>
      <c r="S261" s="552"/>
      <c r="T261" s="553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2">
        <v>4680115885660</v>
      </c>
      <c r="E262" s="563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2"/>
      <c r="R262" s="552"/>
      <c r="S262" s="552"/>
      <c r="T262" s="553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2">
        <v>4680115886773</v>
      </c>
      <c r="E263" s="563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9" t="s">
        <v>426</v>
      </c>
      <c r="Q263" s="552"/>
      <c r="R263" s="552"/>
      <c r="S263" s="552"/>
      <c r="T263" s="553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58"/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60"/>
      <c r="P264" s="567" t="s">
        <v>70</v>
      </c>
      <c r="Q264" s="568"/>
      <c r="R264" s="568"/>
      <c r="S264" s="568"/>
      <c r="T264" s="568"/>
      <c r="U264" s="568"/>
      <c r="V264" s="569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x14ac:dyDescent="0.2">
      <c r="A265" s="559"/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60"/>
      <c r="P265" s="567" t="s">
        <v>70</v>
      </c>
      <c r="Q265" s="568"/>
      <c r="R265" s="568"/>
      <c r="S265" s="568"/>
      <c r="T265" s="568"/>
      <c r="U265" s="568"/>
      <c r="V265" s="569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customHeight="1" x14ac:dyDescent="0.25">
      <c r="A266" s="589" t="s">
        <v>428</v>
      </c>
      <c r="B266" s="559"/>
      <c r="C266" s="559"/>
      <c r="D266" s="559"/>
      <c r="E266" s="559"/>
      <c r="F266" s="559"/>
      <c r="G266" s="559"/>
      <c r="H266" s="559"/>
      <c r="I266" s="559"/>
      <c r="J266" s="559"/>
      <c r="K266" s="559"/>
      <c r="L266" s="559"/>
      <c r="M266" s="559"/>
      <c r="N266" s="559"/>
      <c r="O266" s="559"/>
      <c r="P266" s="559"/>
      <c r="Q266" s="559"/>
      <c r="R266" s="559"/>
      <c r="S266" s="559"/>
      <c r="T266" s="559"/>
      <c r="U266" s="559"/>
      <c r="V266" s="559"/>
      <c r="W266" s="559"/>
      <c r="X266" s="559"/>
      <c r="Y266" s="559"/>
      <c r="Z266" s="559"/>
      <c r="AA266" s="542"/>
      <c r="AB266" s="542"/>
      <c r="AC266" s="542"/>
    </row>
    <row r="267" spans="1:68" ht="14.25" customHeight="1" x14ac:dyDescent="0.25">
      <c r="A267" s="564" t="s">
        <v>72</v>
      </c>
      <c r="B267" s="559"/>
      <c r="C267" s="559"/>
      <c r="D267" s="559"/>
      <c r="E267" s="559"/>
      <c r="F267" s="559"/>
      <c r="G267" s="559"/>
      <c r="H267" s="559"/>
      <c r="I267" s="559"/>
      <c r="J267" s="559"/>
      <c r="K267" s="559"/>
      <c r="L267" s="559"/>
      <c r="M267" s="559"/>
      <c r="N267" s="559"/>
      <c r="O267" s="559"/>
      <c r="P267" s="559"/>
      <c r="Q267" s="559"/>
      <c r="R267" s="559"/>
      <c r="S267" s="559"/>
      <c r="T267" s="559"/>
      <c r="U267" s="559"/>
      <c r="V267" s="559"/>
      <c r="W267" s="559"/>
      <c r="X267" s="559"/>
      <c r="Y267" s="559"/>
      <c r="Z267" s="559"/>
      <c r="AA267" s="543"/>
      <c r="AB267" s="543"/>
      <c r="AC267" s="54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2">
        <v>4680115886186</v>
      </c>
      <c r="E268" s="563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2"/>
      <c r="R268" s="552"/>
      <c r="S268" s="552"/>
      <c r="T268" s="553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2">
        <v>4680115881228</v>
      </c>
      <c r="E269" s="563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8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2"/>
      <c r="R269" s="552"/>
      <c r="S269" s="552"/>
      <c r="T269" s="553"/>
      <c r="U269" s="34"/>
      <c r="V269" s="34"/>
      <c r="W269" s="35" t="s">
        <v>68</v>
      </c>
      <c r="X269" s="547">
        <v>24</v>
      </c>
      <c r="Y269" s="548">
        <f>IFERROR(IF(X269="",0,CEILING((X269/$H269),1)*$H269),"")</f>
        <v>24</v>
      </c>
      <c r="Z269" s="36">
        <f>IFERROR(IF(Y269=0,"",ROUNDUP(Y269/H269,0)*0.00651),"")</f>
        <v>6.5100000000000005E-2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26.520000000000003</v>
      </c>
      <c r="BN269" s="64">
        <f>IFERROR(Y269*I269/H269,"0")</f>
        <v>26.520000000000003</v>
      </c>
      <c r="BO269" s="64">
        <f>IFERROR(1/J269*(X269/H269),"0")</f>
        <v>5.4945054945054951E-2</v>
      </c>
      <c r="BP269" s="64">
        <f>IFERROR(1/J269*(Y269/H269),"0")</f>
        <v>5.4945054945054951E-2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2">
        <v>4680115881211</v>
      </c>
      <c r="E270" s="563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0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2"/>
      <c r="R270" s="552"/>
      <c r="S270" s="552"/>
      <c r="T270" s="553"/>
      <c r="U270" s="34"/>
      <c r="V270" s="34"/>
      <c r="W270" s="35" t="s">
        <v>68</v>
      </c>
      <c r="X270" s="547">
        <v>43</v>
      </c>
      <c r="Y270" s="548">
        <f>IFERROR(IF(X270="",0,CEILING((X270/$H270),1)*$H270),"")</f>
        <v>43.199999999999996</v>
      </c>
      <c r="Z270" s="36">
        <f>IFERROR(IF(Y270=0,"",ROUNDUP(Y270/H270,0)*0.00651),"")</f>
        <v>0.11718000000000001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46.225000000000001</v>
      </c>
      <c r="BN270" s="64">
        <f>IFERROR(Y270*I270/H270,"0")</f>
        <v>46.44</v>
      </c>
      <c r="BO270" s="64">
        <f>IFERROR(1/J270*(X270/H270),"0")</f>
        <v>9.8443223443223454E-2</v>
      </c>
      <c r="BP270" s="64">
        <f>IFERROR(1/J270*(Y270/H270),"0")</f>
        <v>9.8901098901098911E-2</v>
      </c>
    </row>
    <row r="271" spans="1:68" x14ac:dyDescent="0.2">
      <c r="A271" s="558"/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60"/>
      <c r="P271" s="567" t="s">
        <v>70</v>
      </c>
      <c r="Q271" s="568"/>
      <c r="R271" s="568"/>
      <c r="S271" s="568"/>
      <c r="T271" s="568"/>
      <c r="U271" s="568"/>
      <c r="V271" s="569"/>
      <c r="W271" s="37" t="s">
        <v>71</v>
      </c>
      <c r="X271" s="549">
        <f>IFERROR(X268/H268,"0")+IFERROR(X269/H269,"0")+IFERROR(X270/H270,"0")</f>
        <v>27.916666666666668</v>
      </c>
      <c r="Y271" s="549">
        <f>IFERROR(Y268/H268,"0")+IFERROR(Y269/H269,"0")+IFERROR(Y270/H270,"0")</f>
        <v>28</v>
      </c>
      <c r="Z271" s="549">
        <f>IFERROR(IF(Z268="",0,Z268),"0")+IFERROR(IF(Z269="",0,Z269),"0")+IFERROR(IF(Z270="",0,Z270),"0")</f>
        <v>0.18228</v>
      </c>
      <c r="AA271" s="550"/>
      <c r="AB271" s="550"/>
      <c r="AC271" s="550"/>
    </row>
    <row r="272" spans="1:68" x14ac:dyDescent="0.2">
      <c r="A272" s="559"/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60"/>
      <c r="P272" s="567" t="s">
        <v>70</v>
      </c>
      <c r="Q272" s="568"/>
      <c r="R272" s="568"/>
      <c r="S272" s="568"/>
      <c r="T272" s="568"/>
      <c r="U272" s="568"/>
      <c r="V272" s="569"/>
      <c r="W272" s="37" t="s">
        <v>68</v>
      </c>
      <c r="X272" s="549">
        <f>IFERROR(SUM(X268:X270),"0")</f>
        <v>67</v>
      </c>
      <c r="Y272" s="549">
        <f>IFERROR(SUM(Y268:Y270),"0")</f>
        <v>67.199999999999989</v>
      </c>
      <c r="Z272" s="37"/>
      <c r="AA272" s="550"/>
      <c r="AB272" s="550"/>
      <c r="AC272" s="550"/>
    </row>
    <row r="273" spans="1:68" ht="16.5" customHeight="1" x14ac:dyDescent="0.25">
      <c r="A273" s="589" t="s">
        <v>438</v>
      </c>
      <c r="B273" s="559"/>
      <c r="C273" s="559"/>
      <c r="D273" s="559"/>
      <c r="E273" s="559"/>
      <c r="F273" s="559"/>
      <c r="G273" s="559"/>
      <c r="H273" s="559"/>
      <c r="I273" s="559"/>
      <c r="J273" s="559"/>
      <c r="K273" s="559"/>
      <c r="L273" s="559"/>
      <c r="M273" s="559"/>
      <c r="N273" s="559"/>
      <c r="O273" s="559"/>
      <c r="P273" s="559"/>
      <c r="Q273" s="559"/>
      <c r="R273" s="559"/>
      <c r="S273" s="559"/>
      <c r="T273" s="559"/>
      <c r="U273" s="559"/>
      <c r="V273" s="559"/>
      <c r="W273" s="559"/>
      <c r="X273" s="559"/>
      <c r="Y273" s="559"/>
      <c r="Z273" s="559"/>
      <c r="AA273" s="542"/>
      <c r="AB273" s="542"/>
      <c r="AC273" s="542"/>
    </row>
    <row r="274" spans="1:68" ht="14.25" customHeight="1" x14ac:dyDescent="0.25">
      <c r="A274" s="564" t="s">
        <v>63</v>
      </c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59"/>
      <c r="P274" s="559"/>
      <c r="Q274" s="559"/>
      <c r="R274" s="559"/>
      <c r="S274" s="559"/>
      <c r="T274" s="559"/>
      <c r="U274" s="559"/>
      <c r="V274" s="559"/>
      <c r="W274" s="559"/>
      <c r="X274" s="559"/>
      <c r="Y274" s="559"/>
      <c r="Z274" s="559"/>
      <c r="AA274" s="543"/>
      <c r="AB274" s="543"/>
      <c r="AC274" s="54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2">
        <v>4680115880344</v>
      </c>
      <c r="E275" s="563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2"/>
      <c r="R275" s="552"/>
      <c r="S275" s="552"/>
      <c r="T275" s="553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58"/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60"/>
      <c r="P276" s="567" t="s">
        <v>70</v>
      </c>
      <c r="Q276" s="568"/>
      <c r="R276" s="568"/>
      <c r="S276" s="568"/>
      <c r="T276" s="568"/>
      <c r="U276" s="568"/>
      <c r="V276" s="569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x14ac:dyDescent="0.2">
      <c r="A277" s="559"/>
      <c r="B277" s="559"/>
      <c r="C277" s="559"/>
      <c r="D277" s="559"/>
      <c r="E277" s="559"/>
      <c r="F277" s="559"/>
      <c r="G277" s="559"/>
      <c r="H277" s="559"/>
      <c r="I277" s="559"/>
      <c r="J277" s="559"/>
      <c r="K277" s="559"/>
      <c r="L277" s="559"/>
      <c r="M277" s="559"/>
      <c r="N277" s="559"/>
      <c r="O277" s="560"/>
      <c r="P277" s="567" t="s">
        <v>70</v>
      </c>
      <c r="Q277" s="568"/>
      <c r="R277" s="568"/>
      <c r="S277" s="568"/>
      <c r="T277" s="568"/>
      <c r="U277" s="568"/>
      <c r="V277" s="569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customHeight="1" x14ac:dyDescent="0.25">
      <c r="A278" s="564" t="s">
        <v>72</v>
      </c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59"/>
      <c r="P278" s="559"/>
      <c r="Q278" s="559"/>
      <c r="R278" s="559"/>
      <c r="S278" s="559"/>
      <c r="T278" s="559"/>
      <c r="U278" s="559"/>
      <c r="V278" s="559"/>
      <c r="W278" s="559"/>
      <c r="X278" s="559"/>
      <c r="Y278" s="559"/>
      <c r="Z278" s="559"/>
      <c r="AA278" s="543"/>
      <c r="AB278" s="543"/>
      <c r="AC278" s="54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2">
        <v>4680115884618</v>
      </c>
      <c r="E279" s="563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5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58"/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60"/>
      <c r="P280" s="567" t="s">
        <v>70</v>
      </c>
      <c r="Q280" s="568"/>
      <c r="R280" s="568"/>
      <c r="S280" s="568"/>
      <c r="T280" s="568"/>
      <c r="U280" s="568"/>
      <c r="V280" s="569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x14ac:dyDescent="0.2">
      <c r="A281" s="559"/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60"/>
      <c r="P281" s="567" t="s">
        <v>70</v>
      </c>
      <c r="Q281" s="568"/>
      <c r="R281" s="568"/>
      <c r="S281" s="568"/>
      <c r="T281" s="568"/>
      <c r="U281" s="568"/>
      <c r="V281" s="569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customHeight="1" x14ac:dyDescent="0.25">
      <c r="A282" s="589" t="s">
        <v>445</v>
      </c>
      <c r="B282" s="559"/>
      <c r="C282" s="559"/>
      <c r="D282" s="559"/>
      <c r="E282" s="559"/>
      <c r="F282" s="559"/>
      <c r="G282" s="559"/>
      <c r="H282" s="559"/>
      <c r="I282" s="559"/>
      <c r="J282" s="559"/>
      <c r="K282" s="559"/>
      <c r="L282" s="559"/>
      <c r="M282" s="559"/>
      <c r="N282" s="559"/>
      <c r="O282" s="559"/>
      <c r="P282" s="559"/>
      <c r="Q282" s="559"/>
      <c r="R282" s="559"/>
      <c r="S282" s="559"/>
      <c r="T282" s="559"/>
      <c r="U282" s="559"/>
      <c r="V282" s="559"/>
      <c r="W282" s="559"/>
      <c r="X282" s="559"/>
      <c r="Y282" s="559"/>
      <c r="Z282" s="559"/>
      <c r="AA282" s="542"/>
      <c r="AB282" s="542"/>
      <c r="AC282" s="542"/>
    </row>
    <row r="283" spans="1:68" ht="14.25" customHeight="1" x14ac:dyDescent="0.25">
      <c r="A283" s="564" t="s">
        <v>102</v>
      </c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59"/>
      <c r="P283" s="559"/>
      <c r="Q283" s="559"/>
      <c r="R283" s="559"/>
      <c r="S283" s="559"/>
      <c r="T283" s="559"/>
      <c r="U283" s="559"/>
      <c r="V283" s="559"/>
      <c r="W283" s="559"/>
      <c r="X283" s="559"/>
      <c r="Y283" s="559"/>
      <c r="Z283" s="559"/>
      <c r="AA283" s="543"/>
      <c r="AB283" s="543"/>
      <c r="AC283" s="54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2">
        <v>4680115883703</v>
      </c>
      <c r="E284" s="563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58"/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60"/>
      <c r="P285" s="567" t="s">
        <v>70</v>
      </c>
      <c r="Q285" s="568"/>
      <c r="R285" s="568"/>
      <c r="S285" s="568"/>
      <c r="T285" s="568"/>
      <c r="U285" s="568"/>
      <c r="V285" s="569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x14ac:dyDescent="0.2">
      <c r="A286" s="559"/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60"/>
      <c r="P286" s="567" t="s">
        <v>70</v>
      </c>
      <c r="Q286" s="568"/>
      <c r="R286" s="568"/>
      <c r="S286" s="568"/>
      <c r="T286" s="568"/>
      <c r="U286" s="568"/>
      <c r="V286" s="569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customHeight="1" x14ac:dyDescent="0.25">
      <c r="A287" s="589" t="s">
        <v>450</v>
      </c>
      <c r="B287" s="559"/>
      <c r="C287" s="559"/>
      <c r="D287" s="559"/>
      <c r="E287" s="559"/>
      <c r="F287" s="559"/>
      <c r="G287" s="559"/>
      <c r="H287" s="559"/>
      <c r="I287" s="559"/>
      <c r="J287" s="559"/>
      <c r="K287" s="559"/>
      <c r="L287" s="559"/>
      <c r="M287" s="559"/>
      <c r="N287" s="559"/>
      <c r="O287" s="559"/>
      <c r="P287" s="559"/>
      <c r="Q287" s="559"/>
      <c r="R287" s="559"/>
      <c r="S287" s="559"/>
      <c r="T287" s="559"/>
      <c r="U287" s="559"/>
      <c r="V287" s="559"/>
      <c r="W287" s="559"/>
      <c r="X287" s="559"/>
      <c r="Y287" s="559"/>
      <c r="Z287" s="559"/>
      <c r="AA287" s="542"/>
      <c r="AB287" s="542"/>
      <c r="AC287" s="542"/>
    </row>
    <row r="288" spans="1:68" ht="14.25" customHeight="1" x14ac:dyDescent="0.25">
      <c r="A288" s="564" t="s">
        <v>102</v>
      </c>
      <c r="B288" s="559"/>
      <c r="C288" s="559"/>
      <c r="D288" s="559"/>
      <c r="E288" s="559"/>
      <c r="F288" s="559"/>
      <c r="G288" s="559"/>
      <c r="H288" s="559"/>
      <c r="I288" s="559"/>
      <c r="J288" s="559"/>
      <c r="K288" s="559"/>
      <c r="L288" s="559"/>
      <c r="M288" s="559"/>
      <c r="N288" s="559"/>
      <c r="O288" s="559"/>
      <c r="P288" s="559"/>
      <c r="Q288" s="559"/>
      <c r="R288" s="559"/>
      <c r="S288" s="559"/>
      <c r="T288" s="559"/>
      <c r="U288" s="559"/>
      <c r="V288" s="559"/>
      <c r="W288" s="559"/>
      <c r="X288" s="559"/>
      <c r="Y288" s="559"/>
      <c r="Z288" s="559"/>
      <c r="AA288" s="543"/>
      <c r="AB288" s="543"/>
      <c r="AC288" s="54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2">
        <v>4680115885615</v>
      </c>
      <c r="E289" s="563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8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454</v>
      </c>
      <c r="B290" s="54" t="s">
        <v>455</v>
      </c>
      <c r="C290" s="31">
        <v>4301011858</v>
      </c>
      <c r="D290" s="562">
        <v>4680115885646</v>
      </c>
      <c r="E290" s="563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4301012016</v>
      </c>
      <c r="D291" s="562">
        <v>4680115885554</v>
      </c>
      <c r="E291" s="563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4301011857</v>
      </c>
      <c r="D292" s="562">
        <v>4680115885622</v>
      </c>
      <c r="E292" s="563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4301011859</v>
      </c>
      <c r="D293" s="562">
        <v>4680115885608</v>
      </c>
      <c r="E293" s="563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58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60"/>
      <c r="P294" s="567" t="s">
        <v>70</v>
      </c>
      <c r="Q294" s="568"/>
      <c r="R294" s="568"/>
      <c r="S294" s="568"/>
      <c r="T294" s="568"/>
      <c r="U294" s="568"/>
      <c r="V294" s="569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x14ac:dyDescent="0.2">
      <c r="A295" s="559"/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60"/>
      <c r="P295" s="567" t="s">
        <v>70</v>
      </c>
      <c r="Q295" s="568"/>
      <c r="R295" s="568"/>
      <c r="S295" s="568"/>
      <c r="T295" s="568"/>
      <c r="U295" s="568"/>
      <c r="V295" s="569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customHeight="1" x14ac:dyDescent="0.25">
      <c r="A296" s="564" t="s">
        <v>63</v>
      </c>
      <c r="B296" s="559"/>
      <c r="C296" s="559"/>
      <c r="D296" s="559"/>
      <c r="E296" s="559"/>
      <c r="F296" s="559"/>
      <c r="G296" s="559"/>
      <c r="H296" s="559"/>
      <c r="I296" s="559"/>
      <c r="J296" s="559"/>
      <c r="K296" s="559"/>
      <c r="L296" s="559"/>
      <c r="M296" s="559"/>
      <c r="N296" s="559"/>
      <c r="O296" s="559"/>
      <c r="P296" s="559"/>
      <c r="Q296" s="559"/>
      <c r="R296" s="559"/>
      <c r="S296" s="559"/>
      <c r="T296" s="559"/>
      <c r="U296" s="559"/>
      <c r="V296" s="559"/>
      <c r="W296" s="559"/>
      <c r="X296" s="559"/>
      <c r="Y296" s="559"/>
      <c r="Z296" s="559"/>
      <c r="AA296" s="543"/>
      <c r="AB296" s="543"/>
      <c r="AC296" s="543"/>
    </row>
    <row r="297" spans="1:68" ht="27" customHeight="1" x14ac:dyDescent="0.25">
      <c r="A297" s="54" t="s">
        <v>465</v>
      </c>
      <c r="B297" s="54" t="s">
        <v>466</v>
      </c>
      <c r="C297" s="31">
        <v>4301030878</v>
      </c>
      <c r="D297" s="562">
        <v>4607091387193</v>
      </c>
      <c r="E297" s="563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4301031153</v>
      </c>
      <c r="D298" s="562">
        <v>4607091387230</v>
      </c>
      <c r="E298" s="563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4301031154</v>
      </c>
      <c r="D299" s="562">
        <v>4607091387292</v>
      </c>
      <c r="E299" s="563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4301031152</v>
      </c>
      <c r="D300" s="562">
        <v>4607091387285</v>
      </c>
      <c r="E300" s="563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4301031305</v>
      </c>
      <c r="D301" s="562">
        <v>4607091389845</v>
      </c>
      <c r="E301" s="563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4301031306</v>
      </c>
      <c r="D302" s="562">
        <v>4680115882881</v>
      </c>
      <c r="E302" s="563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2"/>
      <c r="R302" s="552"/>
      <c r="S302" s="552"/>
      <c r="T302" s="553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62">
        <v>4607091383836</v>
      </c>
      <c r="E303" s="563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2"/>
      <c r="R303" s="552"/>
      <c r="S303" s="552"/>
      <c r="T303" s="553"/>
      <c r="U303" s="34"/>
      <c r="V303" s="34"/>
      <c r="W303" s="35" t="s">
        <v>68</v>
      </c>
      <c r="X303" s="547">
        <v>35</v>
      </c>
      <c r="Y303" s="548">
        <f t="shared" si="33"/>
        <v>36</v>
      </c>
      <c r="Z303" s="36">
        <f>IFERROR(IF(Y303=0,"",ROUNDUP(Y303/H303,0)*0.00651),"")</f>
        <v>0.13020000000000001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39.433333333333337</v>
      </c>
      <c r="BN303" s="64">
        <f t="shared" si="35"/>
        <v>40.559999999999995</v>
      </c>
      <c r="BO303" s="64">
        <f t="shared" si="36"/>
        <v>0.10683760683760683</v>
      </c>
      <c r="BP303" s="64">
        <f t="shared" si="37"/>
        <v>0.1098901098901099</v>
      </c>
    </row>
    <row r="304" spans="1:68" x14ac:dyDescent="0.2">
      <c r="A304" s="558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60"/>
      <c r="P304" s="567" t="s">
        <v>70</v>
      </c>
      <c r="Q304" s="568"/>
      <c r="R304" s="568"/>
      <c r="S304" s="568"/>
      <c r="T304" s="568"/>
      <c r="U304" s="568"/>
      <c r="V304" s="569"/>
      <c r="W304" s="37" t="s">
        <v>71</v>
      </c>
      <c r="X304" s="549">
        <f>IFERROR(X297/H297,"0")+IFERROR(X298/H298,"0")+IFERROR(X299/H299,"0")+IFERROR(X300/H300,"0")+IFERROR(X301/H301,"0")+IFERROR(X302/H302,"0")+IFERROR(X303/H303,"0")</f>
        <v>19.444444444444443</v>
      </c>
      <c r="Y304" s="549">
        <f>IFERROR(Y297/H297,"0")+IFERROR(Y298/H298,"0")+IFERROR(Y299/H299,"0")+IFERROR(Y300/H300,"0")+IFERROR(Y301/H301,"0")+IFERROR(Y302/H302,"0")+IFERROR(Y303/H303,"0")</f>
        <v>20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0.13020000000000001</v>
      </c>
      <c r="AA304" s="550"/>
      <c r="AB304" s="550"/>
      <c r="AC304" s="550"/>
    </row>
    <row r="305" spans="1:68" x14ac:dyDescent="0.2">
      <c r="A305" s="559"/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60"/>
      <c r="P305" s="567" t="s">
        <v>70</v>
      </c>
      <c r="Q305" s="568"/>
      <c r="R305" s="568"/>
      <c r="S305" s="568"/>
      <c r="T305" s="568"/>
      <c r="U305" s="568"/>
      <c r="V305" s="569"/>
      <c r="W305" s="37" t="s">
        <v>68</v>
      </c>
      <c r="X305" s="549">
        <f>IFERROR(SUM(X297:X303),"0")</f>
        <v>35</v>
      </c>
      <c r="Y305" s="549">
        <f>IFERROR(SUM(Y297:Y303),"0")</f>
        <v>36</v>
      </c>
      <c r="Z305" s="37"/>
      <c r="AA305" s="550"/>
      <c r="AB305" s="550"/>
      <c r="AC305" s="550"/>
    </row>
    <row r="306" spans="1:68" ht="14.25" customHeight="1" x14ac:dyDescent="0.25">
      <c r="A306" s="564" t="s">
        <v>72</v>
      </c>
      <c r="B306" s="559"/>
      <c r="C306" s="559"/>
      <c r="D306" s="559"/>
      <c r="E306" s="559"/>
      <c r="F306" s="559"/>
      <c r="G306" s="559"/>
      <c r="H306" s="559"/>
      <c r="I306" s="559"/>
      <c r="J306" s="559"/>
      <c r="K306" s="559"/>
      <c r="L306" s="559"/>
      <c r="M306" s="559"/>
      <c r="N306" s="559"/>
      <c r="O306" s="559"/>
      <c r="P306" s="559"/>
      <c r="Q306" s="559"/>
      <c r="R306" s="559"/>
      <c r="S306" s="559"/>
      <c r="T306" s="559"/>
      <c r="U306" s="559"/>
      <c r="V306" s="559"/>
      <c r="W306" s="559"/>
      <c r="X306" s="559"/>
      <c r="Y306" s="559"/>
      <c r="Z306" s="559"/>
      <c r="AA306" s="543"/>
      <c r="AB306" s="543"/>
      <c r="AC306" s="543"/>
    </row>
    <row r="307" spans="1:68" ht="27" customHeight="1" x14ac:dyDescent="0.25">
      <c r="A307" s="54" t="s">
        <v>484</v>
      </c>
      <c r="B307" s="54" t="s">
        <v>485</v>
      </c>
      <c r="C307" s="31">
        <v>4301051100</v>
      </c>
      <c r="D307" s="562">
        <v>4607091387766</v>
      </c>
      <c r="E307" s="563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2"/>
      <c r="R307" s="552"/>
      <c r="S307" s="552"/>
      <c r="T307" s="553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4301051818</v>
      </c>
      <c r="D308" s="562">
        <v>4607091387957</v>
      </c>
      <c r="E308" s="563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4301051819</v>
      </c>
      <c r="D309" s="562">
        <v>4607091387964</v>
      </c>
      <c r="E309" s="563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4301051734</v>
      </c>
      <c r="D310" s="562">
        <v>4680115884588</v>
      </c>
      <c r="E310" s="563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2"/>
      <c r="R310" s="552"/>
      <c r="S310" s="552"/>
      <c r="T310" s="553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4301051578</v>
      </c>
      <c r="D311" s="562">
        <v>4607091387513</v>
      </c>
      <c r="E311" s="563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2"/>
      <c r="R311" s="552"/>
      <c r="S311" s="552"/>
      <c r="T311" s="553"/>
      <c r="U311" s="34"/>
      <c r="V311" s="34"/>
      <c r="W311" s="35" t="s">
        <v>68</v>
      </c>
      <c r="X311" s="547">
        <v>23</v>
      </c>
      <c r="Y311" s="548">
        <f>IFERROR(IF(X311="",0,CEILING((X311/$H311),1)*$H311),"")</f>
        <v>24.3</v>
      </c>
      <c r="Z311" s="36">
        <f>IFERROR(IF(Y311=0,"",ROUNDUP(Y311/H311,0)*0.00651),"")</f>
        <v>5.8590000000000003E-2</v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25.197777777777777</v>
      </c>
      <c r="BN311" s="64">
        <f>IFERROR(Y311*I311/H311,"0")</f>
        <v>26.622</v>
      </c>
      <c r="BO311" s="64">
        <f>IFERROR(1/J311*(X311/H311),"0")</f>
        <v>4.6805046805046803E-2</v>
      </c>
      <c r="BP311" s="64">
        <f>IFERROR(1/J311*(Y311/H311),"0")</f>
        <v>4.9450549450549455E-2</v>
      </c>
    </row>
    <row r="312" spans="1:68" x14ac:dyDescent="0.2">
      <c r="A312" s="558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60"/>
      <c r="P312" s="567" t="s">
        <v>70</v>
      </c>
      <c r="Q312" s="568"/>
      <c r="R312" s="568"/>
      <c r="S312" s="568"/>
      <c r="T312" s="568"/>
      <c r="U312" s="568"/>
      <c r="V312" s="569"/>
      <c r="W312" s="37" t="s">
        <v>71</v>
      </c>
      <c r="X312" s="549">
        <f>IFERROR(X307/H307,"0")+IFERROR(X308/H308,"0")+IFERROR(X309/H309,"0")+IFERROR(X310/H310,"0")+IFERROR(X311/H311,"0")</f>
        <v>8.5185185185185173</v>
      </c>
      <c r="Y312" s="549">
        <f>IFERROR(Y307/H307,"0")+IFERROR(Y308/H308,"0")+IFERROR(Y309/H309,"0")+IFERROR(Y310/H310,"0")+IFERROR(Y311/H311,"0")</f>
        <v>9</v>
      </c>
      <c r="Z312" s="549">
        <f>IFERROR(IF(Z307="",0,Z307),"0")+IFERROR(IF(Z308="",0,Z308),"0")+IFERROR(IF(Z309="",0,Z309),"0")+IFERROR(IF(Z310="",0,Z310),"0")+IFERROR(IF(Z311="",0,Z311),"0")</f>
        <v>5.8590000000000003E-2</v>
      </c>
      <c r="AA312" s="550"/>
      <c r="AB312" s="550"/>
      <c r="AC312" s="550"/>
    </row>
    <row r="313" spans="1:68" x14ac:dyDescent="0.2">
      <c r="A313" s="559"/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60"/>
      <c r="P313" s="567" t="s">
        <v>70</v>
      </c>
      <c r="Q313" s="568"/>
      <c r="R313" s="568"/>
      <c r="S313" s="568"/>
      <c r="T313" s="568"/>
      <c r="U313" s="568"/>
      <c r="V313" s="569"/>
      <c r="W313" s="37" t="s">
        <v>68</v>
      </c>
      <c r="X313" s="549">
        <f>IFERROR(SUM(X307:X311),"0")</f>
        <v>23</v>
      </c>
      <c r="Y313" s="549">
        <f>IFERROR(SUM(Y307:Y311),"0")</f>
        <v>24.3</v>
      </c>
      <c r="Z313" s="37"/>
      <c r="AA313" s="550"/>
      <c r="AB313" s="550"/>
      <c r="AC313" s="550"/>
    </row>
    <row r="314" spans="1:68" ht="14.25" customHeight="1" x14ac:dyDescent="0.25">
      <c r="A314" s="564" t="s">
        <v>164</v>
      </c>
      <c r="B314" s="559"/>
      <c r="C314" s="559"/>
      <c r="D314" s="559"/>
      <c r="E314" s="559"/>
      <c r="F314" s="559"/>
      <c r="G314" s="559"/>
      <c r="H314" s="559"/>
      <c r="I314" s="559"/>
      <c r="J314" s="559"/>
      <c r="K314" s="559"/>
      <c r="L314" s="559"/>
      <c r="M314" s="559"/>
      <c r="N314" s="559"/>
      <c r="O314" s="559"/>
      <c r="P314" s="559"/>
      <c r="Q314" s="559"/>
      <c r="R314" s="559"/>
      <c r="S314" s="559"/>
      <c r="T314" s="559"/>
      <c r="U314" s="559"/>
      <c r="V314" s="559"/>
      <c r="W314" s="559"/>
      <c r="X314" s="559"/>
      <c r="Y314" s="559"/>
      <c r="Z314" s="559"/>
      <c r="AA314" s="543"/>
      <c r="AB314" s="543"/>
      <c r="AC314" s="543"/>
    </row>
    <row r="315" spans="1:68" ht="27" customHeight="1" x14ac:dyDescent="0.25">
      <c r="A315" s="54" t="s">
        <v>499</v>
      </c>
      <c r="B315" s="54" t="s">
        <v>500</v>
      </c>
      <c r="C315" s="31">
        <v>4301060387</v>
      </c>
      <c r="D315" s="562">
        <v>4607091380880</v>
      </c>
      <c r="E315" s="563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7">
        <v>152</v>
      </c>
      <c r="Y315" s="548">
        <f>IFERROR(IF(X315="",0,CEILING((X315/$H315),1)*$H315),"")</f>
        <v>159.6</v>
      </c>
      <c r="Z315" s="36">
        <f>IFERROR(IF(Y315=0,"",ROUNDUP(Y315/H315,0)*0.01898),"")</f>
        <v>0.36062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161.39142857142858</v>
      </c>
      <c r="BN315" s="64">
        <f>IFERROR(Y315*I315/H315,"0")</f>
        <v>169.46100000000001</v>
      </c>
      <c r="BO315" s="64">
        <f>IFERROR(1/J315*(X315/H315),"0")</f>
        <v>0.28273809523809523</v>
      </c>
      <c r="BP315" s="64">
        <f>IFERROR(1/J315*(Y315/H315),"0")</f>
        <v>0.296875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62">
        <v>4607091384482</v>
      </c>
      <c r="E316" s="563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7">
        <v>300</v>
      </c>
      <c r="Y316" s="548">
        <f>IFERROR(IF(X316="",0,CEILING((X316/$H316),1)*$H316),"")</f>
        <v>304.2</v>
      </c>
      <c r="Z316" s="36">
        <f>IFERROR(IF(Y316=0,"",ROUNDUP(Y316/H316,0)*0.01898),"")</f>
        <v>0.74021999999999999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319.96153846153851</v>
      </c>
      <c r="BN316" s="64">
        <f>IFERROR(Y316*I316/H316,"0")</f>
        <v>324.44100000000003</v>
      </c>
      <c r="BO316" s="64">
        <f>IFERROR(1/J316*(X316/H316),"0")</f>
        <v>0.60096153846153844</v>
      </c>
      <c r="BP316" s="64">
        <f>IFERROR(1/J316*(Y316/H316),"0")</f>
        <v>0.609375</v>
      </c>
    </row>
    <row r="317" spans="1:68" ht="16.5" customHeight="1" x14ac:dyDescent="0.25">
      <c r="A317" s="54" t="s">
        <v>505</v>
      </c>
      <c r="B317" s="54" t="s">
        <v>506</v>
      </c>
      <c r="C317" s="31">
        <v>4301060484</v>
      </c>
      <c r="D317" s="562">
        <v>4607091380897</v>
      </c>
      <c r="E317" s="563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2"/>
      <c r="R317" s="552"/>
      <c r="S317" s="552"/>
      <c r="T317" s="553"/>
      <c r="U317" s="34"/>
      <c r="V317" s="34"/>
      <c r="W317" s="35" t="s">
        <v>68</v>
      </c>
      <c r="X317" s="547">
        <v>94</v>
      </c>
      <c r="Y317" s="548">
        <f>IFERROR(IF(X317="",0,CEILING((X317/$H317),1)*$H317),"")</f>
        <v>100.80000000000001</v>
      </c>
      <c r="Z317" s="36">
        <f>IFERROR(IF(Y317=0,"",ROUNDUP(Y317/H317,0)*0.01898),"")</f>
        <v>0.22776000000000002</v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99.807857142857145</v>
      </c>
      <c r="BN317" s="64">
        <f>IFERROR(Y317*I317/H317,"0")</f>
        <v>107.02800000000001</v>
      </c>
      <c r="BO317" s="64">
        <f>IFERROR(1/J317*(X317/H317),"0")</f>
        <v>0.17485119047619047</v>
      </c>
      <c r="BP317" s="64">
        <f>IFERROR(1/J317*(Y317/H317),"0")</f>
        <v>0.1875</v>
      </c>
    </row>
    <row r="318" spans="1:68" x14ac:dyDescent="0.2">
      <c r="A318" s="558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60"/>
      <c r="P318" s="567" t="s">
        <v>70</v>
      </c>
      <c r="Q318" s="568"/>
      <c r="R318" s="568"/>
      <c r="S318" s="568"/>
      <c r="T318" s="568"/>
      <c r="U318" s="568"/>
      <c r="V318" s="569"/>
      <c r="W318" s="37" t="s">
        <v>71</v>
      </c>
      <c r="X318" s="549">
        <f>IFERROR(X315/H315,"0")+IFERROR(X316/H316,"0")+IFERROR(X317/H317,"0")</f>
        <v>67.747252747252745</v>
      </c>
      <c r="Y318" s="549">
        <f>IFERROR(Y315/H315,"0")+IFERROR(Y316/H316,"0")+IFERROR(Y317/H317,"0")</f>
        <v>70</v>
      </c>
      <c r="Z318" s="549">
        <f>IFERROR(IF(Z315="",0,Z315),"0")+IFERROR(IF(Z316="",0,Z316),"0")+IFERROR(IF(Z317="",0,Z317),"0")</f>
        <v>1.3286</v>
      </c>
      <c r="AA318" s="550"/>
      <c r="AB318" s="550"/>
      <c r="AC318" s="550"/>
    </row>
    <row r="319" spans="1:68" x14ac:dyDescent="0.2">
      <c r="A319" s="559"/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60"/>
      <c r="P319" s="567" t="s">
        <v>70</v>
      </c>
      <c r="Q319" s="568"/>
      <c r="R319" s="568"/>
      <c r="S319" s="568"/>
      <c r="T319" s="568"/>
      <c r="U319" s="568"/>
      <c r="V319" s="569"/>
      <c r="W319" s="37" t="s">
        <v>68</v>
      </c>
      <c r="X319" s="549">
        <f>IFERROR(SUM(X315:X317),"0")</f>
        <v>546</v>
      </c>
      <c r="Y319" s="549">
        <f>IFERROR(SUM(Y315:Y317),"0")</f>
        <v>564.59999999999991</v>
      </c>
      <c r="Z319" s="37"/>
      <c r="AA319" s="550"/>
      <c r="AB319" s="550"/>
      <c r="AC319" s="550"/>
    </row>
    <row r="320" spans="1:68" ht="14.25" customHeight="1" x14ac:dyDescent="0.25">
      <c r="A320" s="564" t="s">
        <v>94</v>
      </c>
      <c r="B320" s="559"/>
      <c r="C320" s="559"/>
      <c r="D320" s="559"/>
      <c r="E320" s="559"/>
      <c r="F320" s="559"/>
      <c r="G320" s="559"/>
      <c r="H320" s="559"/>
      <c r="I320" s="559"/>
      <c r="J320" s="559"/>
      <c r="K320" s="559"/>
      <c r="L320" s="559"/>
      <c r="M320" s="559"/>
      <c r="N320" s="559"/>
      <c r="O320" s="559"/>
      <c r="P320" s="559"/>
      <c r="Q320" s="559"/>
      <c r="R320" s="559"/>
      <c r="S320" s="559"/>
      <c r="T320" s="559"/>
      <c r="U320" s="559"/>
      <c r="V320" s="559"/>
      <c r="W320" s="559"/>
      <c r="X320" s="559"/>
      <c r="Y320" s="559"/>
      <c r="Z320" s="559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62">
        <v>4607091388381</v>
      </c>
      <c r="E321" s="563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99" t="s">
        <v>510</v>
      </c>
      <c r="Q321" s="552"/>
      <c r="R321" s="552"/>
      <c r="S321" s="552"/>
      <c r="T321" s="553"/>
      <c r="U321" s="34"/>
      <c r="V321" s="34"/>
      <c r="W321" s="35" t="s">
        <v>68</v>
      </c>
      <c r="X321" s="547">
        <v>20</v>
      </c>
      <c r="Y321" s="548">
        <f>IFERROR(IF(X321="",0,CEILING((X321/$H321),1)*$H321),"")</f>
        <v>21.28</v>
      </c>
      <c r="Z321" s="36">
        <f>IFERROR(IF(Y321=0,"",ROUNDUP(Y321/H321,0)*0.00902),"")</f>
        <v>6.3140000000000002E-2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21.907894736842103</v>
      </c>
      <c r="BN321" s="64">
        <f>IFERROR(Y321*I321/H321,"0")</f>
        <v>23.310000000000002</v>
      </c>
      <c r="BO321" s="64">
        <f>IFERROR(1/J321*(X321/H321),"0")</f>
        <v>4.9840510366826157E-2</v>
      </c>
      <c r="BP321" s="64">
        <f>IFERROR(1/J321*(Y321/H321),"0")</f>
        <v>5.3030303030303032E-2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62">
        <v>4607091388374</v>
      </c>
      <c r="E322" s="563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1" t="s">
        <v>514</v>
      </c>
      <c r="Q322" s="552"/>
      <c r="R322" s="552"/>
      <c r="S322" s="552"/>
      <c r="T322" s="553"/>
      <c r="U322" s="34"/>
      <c r="V322" s="34"/>
      <c r="W322" s="35" t="s">
        <v>68</v>
      </c>
      <c r="X322" s="547">
        <v>20</v>
      </c>
      <c r="Y322" s="548">
        <f>IFERROR(IF(X322="",0,CEILING((X322/$H322),1)*$H322),"")</f>
        <v>21.28</v>
      </c>
      <c r="Z322" s="36">
        <f>IFERROR(IF(Y322=0,"",ROUNDUP(Y322/H322,0)*0.00902),"")</f>
        <v>6.3140000000000002E-2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21.644736842105264</v>
      </c>
      <c r="BN322" s="64">
        <f>IFERROR(Y322*I322/H322,"0")</f>
        <v>23.03</v>
      </c>
      <c r="BO322" s="64">
        <f>IFERROR(1/J322*(X322/H322),"0")</f>
        <v>4.9840510366826157E-2</v>
      </c>
      <c r="BP322" s="64">
        <f>IFERROR(1/J322*(Y322/H322),"0")</f>
        <v>5.3030303030303032E-2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62">
        <v>4607091383102</v>
      </c>
      <c r="E323" s="563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7">
        <v>17</v>
      </c>
      <c r="Y323" s="548">
        <f>IFERROR(IF(X323="",0,CEILING((X323/$H323),1)*$H323),"")</f>
        <v>17.849999999999998</v>
      </c>
      <c r="Z323" s="36">
        <f>IFERROR(IF(Y323=0,"",ROUNDUP(Y323/H323,0)*0.00651),"")</f>
        <v>4.5569999999999999E-2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19.700000000000003</v>
      </c>
      <c r="BN323" s="64">
        <f>IFERROR(Y323*I323/H323,"0")</f>
        <v>20.684999999999999</v>
      </c>
      <c r="BO323" s="64">
        <f>IFERROR(1/J323*(X323/H323),"0")</f>
        <v>3.6630036630036632E-2</v>
      </c>
      <c r="BP323" s="64">
        <f>IFERROR(1/J323*(Y323/H323),"0")</f>
        <v>3.8461538461538464E-2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62">
        <v>4607091388404</v>
      </c>
      <c r="E324" s="563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2"/>
      <c r="R324" s="552"/>
      <c r="S324" s="552"/>
      <c r="T324" s="553"/>
      <c r="U324" s="34"/>
      <c r="V324" s="34"/>
      <c r="W324" s="35" t="s">
        <v>68</v>
      </c>
      <c r="X324" s="547">
        <v>12</v>
      </c>
      <c r="Y324" s="54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13.55294117647059</v>
      </c>
      <c r="BN324" s="64">
        <f>IFERROR(Y324*I324/H324,"0")</f>
        <v>14.4</v>
      </c>
      <c r="BO324" s="64">
        <f>IFERROR(1/J324*(X324/H324),"0")</f>
        <v>2.5856496444731741E-2</v>
      </c>
      <c r="BP324" s="64">
        <f>IFERROR(1/J324*(Y324/H324),"0")</f>
        <v>2.7472527472527476E-2</v>
      </c>
    </row>
    <row r="325" spans="1:68" x14ac:dyDescent="0.2">
      <c r="A325" s="558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60"/>
      <c r="P325" s="567" t="s">
        <v>70</v>
      </c>
      <c r="Q325" s="568"/>
      <c r="R325" s="568"/>
      <c r="S325" s="568"/>
      <c r="T325" s="568"/>
      <c r="U325" s="568"/>
      <c r="V325" s="569"/>
      <c r="W325" s="37" t="s">
        <v>71</v>
      </c>
      <c r="X325" s="549">
        <f>IFERROR(X321/H321,"0")+IFERROR(X322/H322,"0")+IFERROR(X323/H323,"0")+IFERROR(X324/H324,"0")</f>
        <v>24.530443756449948</v>
      </c>
      <c r="Y325" s="549">
        <f>IFERROR(Y321/H321,"0")+IFERROR(Y322/H322,"0")+IFERROR(Y323/H323,"0")+IFERROR(Y324/H324,"0")</f>
        <v>26</v>
      </c>
      <c r="Z325" s="549">
        <f>IFERROR(IF(Z321="",0,Z321),"0")+IFERROR(IF(Z322="",0,Z322),"0")+IFERROR(IF(Z323="",0,Z323),"0")+IFERROR(IF(Z324="",0,Z324),"0")</f>
        <v>0.2044</v>
      </c>
      <c r="AA325" s="550"/>
      <c r="AB325" s="550"/>
      <c r="AC325" s="550"/>
    </row>
    <row r="326" spans="1:68" x14ac:dyDescent="0.2">
      <c r="A326" s="559"/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60"/>
      <c r="P326" s="567" t="s">
        <v>70</v>
      </c>
      <c r="Q326" s="568"/>
      <c r="R326" s="568"/>
      <c r="S326" s="568"/>
      <c r="T326" s="568"/>
      <c r="U326" s="568"/>
      <c r="V326" s="569"/>
      <c r="W326" s="37" t="s">
        <v>68</v>
      </c>
      <c r="X326" s="549">
        <f>IFERROR(SUM(X321:X324),"0")</f>
        <v>69</v>
      </c>
      <c r="Y326" s="549">
        <f>IFERROR(SUM(Y321:Y324),"0")</f>
        <v>73.16</v>
      </c>
      <c r="Z326" s="37"/>
      <c r="AA326" s="550"/>
      <c r="AB326" s="550"/>
      <c r="AC326" s="550"/>
    </row>
    <row r="327" spans="1:68" ht="14.25" customHeight="1" x14ac:dyDescent="0.25">
      <c r="A327" s="564" t="s">
        <v>520</v>
      </c>
      <c r="B327" s="559"/>
      <c r="C327" s="559"/>
      <c r="D327" s="559"/>
      <c r="E327" s="559"/>
      <c r="F327" s="559"/>
      <c r="G327" s="559"/>
      <c r="H327" s="559"/>
      <c r="I327" s="559"/>
      <c r="J327" s="559"/>
      <c r="K327" s="559"/>
      <c r="L327" s="559"/>
      <c r="M327" s="559"/>
      <c r="N327" s="559"/>
      <c r="O327" s="559"/>
      <c r="P327" s="559"/>
      <c r="Q327" s="559"/>
      <c r="R327" s="559"/>
      <c r="S327" s="559"/>
      <c r="T327" s="559"/>
      <c r="U327" s="559"/>
      <c r="V327" s="559"/>
      <c r="W327" s="559"/>
      <c r="X327" s="559"/>
      <c r="Y327" s="559"/>
      <c r="Z327" s="559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62">
        <v>4680115881808</v>
      </c>
      <c r="E328" s="563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7">
        <v>20</v>
      </c>
      <c r="Y328" s="548">
        <f>IFERROR(IF(X328="",0,CEILING((X328/$H328),1)*$H328),"")</f>
        <v>20</v>
      </c>
      <c r="Z328" s="36">
        <f>IFERROR(IF(Y328=0,"",ROUNDUP(Y328/H328,0)*0.00474),"")</f>
        <v>4.7400000000000005E-2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22.400000000000002</v>
      </c>
      <c r="BN328" s="64">
        <f>IFERROR(Y328*I328/H328,"0")</f>
        <v>22.400000000000002</v>
      </c>
      <c r="BO328" s="64">
        <f>IFERROR(1/J328*(X328/H328),"0")</f>
        <v>4.2016806722689072E-2</v>
      </c>
      <c r="BP328" s="64">
        <f>IFERROR(1/J328*(Y328/H328),"0")</f>
        <v>4.2016806722689072E-2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62">
        <v>4680115881822</v>
      </c>
      <c r="E329" s="563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68</v>
      </c>
      <c r="X329" s="547">
        <v>10</v>
      </c>
      <c r="Y329" s="548">
        <f>IFERROR(IF(X329="",0,CEILING((X329/$H329),1)*$H329),"")</f>
        <v>10</v>
      </c>
      <c r="Z329" s="36">
        <f>IFERROR(IF(Y329=0,"",ROUNDUP(Y329/H329,0)*0.00474),"")</f>
        <v>2.3700000000000002E-2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11.200000000000001</v>
      </c>
      <c r="BN329" s="64">
        <f>IFERROR(Y329*I329/H329,"0")</f>
        <v>11.200000000000001</v>
      </c>
      <c r="BO329" s="64">
        <f>IFERROR(1/J329*(X329/H329),"0")</f>
        <v>2.1008403361344536E-2</v>
      </c>
      <c r="BP329" s="64">
        <f>IFERROR(1/J329*(Y329/H329),"0")</f>
        <v>2.1008403361344536E-2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62">
        <v>4680115880016</v>
      </c>
      <c r="E330" s="563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2"/>
      <c r="R330" s="552"/>
      <c r="S330" s="552"/>
      <c r="T330" s="553"/>
      <c r="U330" s="34"/>
      <c r="V330" s="34"/>
      <c r="W330" s="35" t="s">
        <v>68</v>
      </c>
      <c r="X330" s="547">
        <v>30</v>
      </c>
      <c r="Y330" s="548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58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60"/>
      <c r="P331" s="567" t="s">
        <v>70</v>
      </c>
      <c r="Q331" s="568"/>
      <c r="R331" s="568"/>
      <c r="S331" s="568"/>
      <c r="T331" s="568"/>
      <c r="U331" s="568"/>
      <c r="V331" s="569"/>
      <c r="W331" s="37" t="s">
        <v>71</v>
      </c>
      <c r="X331" s="549">
        <f>IFERROR(X328/H328,"0")+IFERROR(X329/H329,"0")+IFERROR(X330/H330,"0")</f>
        <v>30</v>
      </c>
      <c r="Y331" s="549">
        <f>IFERROR(Y328/H328,"0")+IFERROR(Y329/H329,"0")+IFERROR(Y330/H330,"0")</f>
        <v>30</v>
      </c>
      <c r="Z331" s="549">
        <f>IFERROR(IF(Z328="",0,Z328),"0")+IFERROR(IF(Z329="",0,Z329),"0")+IFERROR(IF(Z330="",0,Z330),"0")</f>
        <v>0.14220000000000002</v>
      </c>
      <c r="AA331" s="550"/>
      <c r="AB331" s="550"/>
      <c r="AC331" s="550"/>
    </row>
    <row r="332" spans="1:68" x14ac:dyDescent="0.2">
      <c r="A332" s="559"/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60"/>
      <c r="P332" s="567" t="s">
        <v>70</v>
      </c>
      <c r="Q332" s="568"/>
      <c r="R332" s="568"/>
      <c r="S332" s="568"/>
      <c r="T332" s="568"/>
      <c r="U332" s="568"/>
      <c r="V332" s="569"/>
      <c r="W332" s="37" t="s">
        <v>68</v>
      </c>
      <c r="X332" s="549">
        <f>IFERROR(SUM(X328:X330),"0")</f>
        <v>60</v>
      </c>
      <c r="Y332" s="549">
        <f>IFERROR(SUM(Y328:Y330),"0")</f>
        <v>60</v>
      </c>
      <c r="Z332" s="37"/>
      <c r="AA332" s="550"/>
      <c r="AB332" s="550"/>
      <c r="AC332" s="550"/>
    </row>
    <row r="333" spans="1:68" ht="16.5" customHeight="1" x14ac:dyDescent="0.25">
      <c r="A333" s="589" t="s">
        <v>529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2"/>
      <c r="AB333" s="542"/>
      <c r="AC333" s="542"/>
    </row>
    <row r="334" spans="1:68" ht="14.25" customHeight="1" x14ac:dyDescent="0.25">
      <c r="A334" s="564" t="s">
        <v>72</v>
      </c>
      <c r="B334" s="559"/>
      <c r="C334" s="559"/>
      <c r="D334" s="559"/>
      <c r="E334" s="559"/>
      <c r="F334" s="559"/>
      <c r="G334" s="559"/>
      <c r="H334" s="559"/>
      <c r="I334" s="559"/>
      <c r="J334" s="559"/>
      <c r="K334" s="559"/>
      <c r="L334" s="559"/>
      <c r="M334" s="559"/>
      <c r="N334" s="559"/>
      <c r="O334" s="559"/>
      <c r="P334" s="559"/>
      <c r="Q334" s="559"/>
      <c r="R334" s="559"/>
      <c r="S334" s="559"/>
      <c r="T334" s="559"/>
      <c r="U334" s="559"/>
      <c r="V334" s="559"/>
      <c r="W334" s="559"/>
      <c r="X334" s="559"/>
      <c r="Y334" s="559"/>
      <c r="Z334" s="559"/>
      <c r="AA334" s="543"/>
      <c r="AB334" s="543"/>
      <c r="AC334" s="543"/>
    </row>
    <row r="335" spans="1:68" ht="27" customHeight="1" x14ac:dyDescent="0.25">
      <c r="A335" s="54" t="s">
        <v>530</v>
      </c>
      <c r="B335" s="54" t="s">
        <v>531</v>
      </c>
      <c r="C335" s="31">
        <v>4301051489</v>
      </c>
      <c r="D335" s="562">
        <v>4607091387919</v>
      </c>
      <c r="E335" s="563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2"/>
      <c r="R335" s="552"/>
      <c r="S335" s="552"/>
      <c r="T335" s="553"/>
      <c r="U335" s="34"/>
      <c r="V335" s="34"/>
      <c r="W335" s="35" t="s">
        <v>68</v>
      </c>
      <c r="X335" s="547">
        <v>30</v>
      </c>
      <c r="Y335" s="548">
        <f>IFERROR(IF(X335="",0,CEILING((X335/$H335),1)*$H335),"")</f>
        <v>32.4</v>
      </c>
      <c r="Z335" s="36">
        <f>IFERROR(IF(Y335=0,"",ROUNDUP(Y335/H335,0)*0.01898),"")</f>
        <v>7.5920000000000001E-2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31.922222222222224</v>
      </c>
      <c r="BN335" s="64">
        <f>IFERROR(Y335*I335/H335,"0")</f>
        <v>34.475999999999999</v>
      </c>
      <c r="BO335" s="64">
        <f>IFERROR(1/J335*(X335/H335),"0")</f>
        <v>5.7870370370370371E-2</v>
      </c>
      <c r="BP335" s="64">
        <f>IFERROR(1/J335*(Y335/H335),"0")</f>
        <v>6.25E-2</v>
      </c>
    </row>
    <row r="336" spans="1:68" ht="27" customHeight="1" x14ac:dyDescent="0.25">
      <c r="A336" s="54" t="s">
        <v>533</v>
      </c>
      <c r="B336" s="54" t="s">
        <v>534</v>
      </c>
      <c r="C336" s="31">
        <v>4301051461</v>
      </c>
      <c r="D336" s="562">
        <v>4680115883604</v>
      </c>
      <c r="E336" s="563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4301051864</v>
      </c>
      <c r="D337" s="562">
        <v>4680115883567</v>
      </c>
      <c r="E337" s="563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8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60"/>
      <c r="P338" s="567" t="s">
        <v>70</v>
      </c>
      <c r="Q338" s="568"/>
      <c r="R338" s="568"/>
      <c r="S338" s="568"/>
      <c r="T338" s="568"/>
      <c r="U338" s="568"/>
      <c r="V338" s="569"/>
      <c r="W338" s="37" t="s">
        <v>71</v>
      </c>
      <c r="X338" s="549">
        <f>IFERROR(X335/H335,"0")+IFERROR(X336/H336,"0")+IFERROR(X337/H337,"0")</f>
        <v>3.7037037037037037</v>
      </c>
      <c r="Y338" s="549">
        <f>IFERROR(Y335/H335,"0")+IFERROR(Y336/H336,"0")+IFERROR(Y337/H337,"0")</f>
        <v>4</v>
      </c>
      <c r="Z338" s="549">
        <f>IFERROR(IF(Z335="",0,Z335),"0")+IFERROR(IF(Z336="",0,Z336),"0")+IFERROR(IF(Z337="",0,Z337),"0")</f>
        <v>7.5920000000000001E-2</v>
      </c>
      <c r="AA338" s="550"/>
      <c r="AB338" s="550"/>
      <c r="AC338" s="550"/>
    </row>
    <row r="339" spans="1:68" x14ac:dyDescent="0.2">
      <c r="A339" s="559"/>
      <c r="B339" s="559"/>
      <c r="C339" s="559"/>
      <c r="D339" s="559"/>
      <c r="E339" s="559"/>
      <c r="F339" s="559"/>
      <c r="G339" s="559"/>
      <c r="H339" s="559"/>
      <c r="I339" s="559"/>
      <c r="J339" s="559"/>
      <c r="K339" s="559"/>
      <c r="L339" s="559"/>
      <c r="M339" s="559"/>
      <c r="N339" s="559"/>
      <c r="O339" s="560"/>
      <c r="P339" s="567" t="s">
        <v>70</v>
      </c>
      <c r="Q339" s="568"/>
      <c r="R339" s="568"/>
      <c r="S339" s="568"/>
      <c r="T339" s="568"/>
      <c r="U339" s="568"/>
      <c r="V339" s="569"/>
      <c r="W339" s="37" t="s">
        <v>68</v>
      </c>
      <c r="X339" s="549">
        <f>IFERROR(SUM(X335:X337),"0")</f>
        <v>30</v>
      </c>
      <c r="Y339" s="549">
        <f>IFERROR(SUM(Y335:Y337),"0")</f>
        <v>32.4</v>
      </c>
      <c r="Z339" s="37"/>
      <c r="AA339" s="550"/>
      <c r="AB339" s="550"/>
      <c r="AC339" s="550"/>
    </row>
    <row r="340" spans="1:68" ht="27.75" customHeight="1" x14ac:dyDescent="0.2">
      <c r="A340" s="607" t="s">
        <v>539</v>
      </c>
      <c r="B340" s="608"/>
      <c r="C340" s="608"/>
      <c r="D340" s="608"/>
      <c r="E340" s="608"/>
      <c r="F340" s="608"/>
      <c r="G340" s="608"/>
      <c r="H340" s="608"/>
      <c r="I340" s="608"/>
      <c r="J340" s="608"/>
      <c r="K340" s="608"/>
      <c r="L340" s="608"/>
      <c r="M340" s="608"/>
      <c r="N340" s="608"/>
      <c r="O340" s="608"/>
      <c r="P340" s="608"/>
      <c r="Q340" s="608"/>
      <c r="R340" s="608"/>
      <c r="S340" s="608"/>
      <c r="T340" s="608"/>
      <c r="U340" s="608"/>
      <c r="V340" s="608"/>
      <c r="W340" s="608"/>
      <c r="X340" s="608"/>
      <c r="Y340" s="608"/>
      <c r="Z340" s="608"/>
      <c r="AA340" s="48"/>
      <c r="AB340" s="48"/>
      <c r="AC340" s="48"/>
    </row>
    <row r="341" spans="1:68" ht="16.5" customHeight="1" x14ac:dyDescent="0.25">
      <c r="A341" s="589" t="s">
        <v>540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2"/>
      <c r="AB341" s="542"/>
      <c r="AC341" s="542"/>
    </row>
    <row r="342" spans="1:68" ht="14.25" customHeight="1" x14ac:dyDescent="0.25">
      <c r="A342" s="564" t="s">
        <v>102</v>
      </c>
      <c r="B342" s="559"/>
      <c r="C342" s="559"/>
      <c r="D342" s="559"/>
      <c r="E342" s="559"/>
      <c r="F342" s="559"/>
      <c r="G342" s="559"/>
      <c r="H342" s="559"/>
      <c r="I342" s="559"/>
      <c r="J342" s="559"/>
      <c r="K342" s="559"/>
      <c r="L342" s="559"/>
      <c r="M342" s="559"/>
      <c r="N342" s="559"/>
      <c r="O342" s="559"/>
      <c r="P342" s="559"/>
      <c r="Q342" s="559"/>
      <c r="R342" s="559"/>
      <c r="S342" s="559"/>
      <c r="T342" s="559"/>
      <c r="U342" s="559"/>
      <c r="V342" s="559"/>
      <c r="W342" s="559"/>
      <c r="X342" s="559"/>
      <c r="Y342" s="559"/>
      <c r="Z342" s="559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62">
        <v>4680115884847</v>
      </c>
      <c r="E343" s="563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2"/>
      <c r="R343" s="552"/>
      <c r="S343" s="552"/>
      <c r="T343" s="553"/>
      <c r="U343" s="34"/>
      <c r="V343" s="34"/>
      <c r="W343" s="35" t="s">
        <v>68</v>
      </c>
      <c r="X343" s="547">
        <v>750</v>
      </c>
      <c r="Y343" s="548">
        <f t="shared" ref="Y343:Y349" si="38">IFERROR(IF(X343="",0,CEILING((X343/$H343),1)*$H343),"")</f>
        <v>750</v>
      </c>
      <c r="Z343" s="36">
        <f>IFERROR(IF(Y343=0,"",ROUNDUP(Y343/H343,0)*0.02175),"")</f>
        <v>1.0874999999999999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774</v>
      </c>
      <c r="BN343" s="64">
        <f t="shared" ref="BN343:BN349" si="40">IFERROR(Y343*I343/H343,"0")</f>
        <v>774</v>
      </c>
      <c r="BO343" s="64">
        <f t="shared" ref="BO343:BO349" si="41">IFERROR(1/J343*(X343/H343),"0")</f>
        <v>1.0416666666666665</v>
      </c>
      <c r="BP343" s="64">
        <f t="shared" ref="BP343:BP349" si="42">IFERROR(1/J343*(Y343/H343),"0")</f>
        <v>1.0416666666666665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4301011870</v>
      </c>
      <c r="D344" s="562">
        <v>4680115884854</v>
      </c>
      <c r="E344" s="563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62">
        <v>4607091383997</v>
      </c>
      <c r="E345" s="563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7">
        <v>1400</v>
      </c>
      <c r="Y345" s="548">
        <f t="shared" si="38"/>
        <v>1410</v>
      </c>
      <c r="Z345" s="36">
        <f>IFERROR(IF(Y345=0,"",ROUNDUP(Y345/H345,0)*0.02175),"")</f>
        <v>2.0444999999999998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1444.8</v>
      </c>
      <c r="BN345" s="64">
        <f t="shared" si="40"/>
        <v>1455.12</v>
      </c>
      <c r="BO345" s="64">
        <f t="shared" si="41"/>
        <v>1.9444444444444442</v>
      </c>
      <c r="BP345" s="64">
        <f t="shared" si="42"/>
        <v>1.9583333333333333</v>
      </c>
    </row>
    <row r="346" spans="1:68" ht="37.5" customHeight="1" x14ac:dyDescent="0.25">
      <c r="A346" s="54" t="s">
        <v>550</v>
      </c>
      <c r="B346" s="54" t="s">
        <v>551</v>
      </c>
      <c r="C346" s="31">
        <v>4301011867</v>
      </c>
      <c r="D346" s="562">
        <v>4680115884830</v>
      </c>
      <c r="E346" s="563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2"/>
      <c r="R346" s="552"/>
      <c r="S346" s="552"/>
      <c r="T346" s="553"/>
      <c r="U346" s="34"/>
      <c r="V346" s="34"/>
      <c r="W346" s="35" t="s">
        <v>68</v>
      </c>
      <c r="X346" s="547">
        <v>600</v>
      </c>
      <c r="Y346" s="548">
        <f t="shared" si="38"/>
        <v>600</v>
      </c>
      <c r="Z346" s="36">
        <f>IFERROR(IF(Y346=0,"",ROUNDUP(Y346/H346,0)*0.02175),"")</f>
        <v>0.86999999999999988</v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619.20000000000005</v>
      </c>
      <c r="BN346" s="64">
        <f t="shared" si="40"/>
        <v>619.20000000000005</v>
      </c>
      <c r="BO346" s="64">
        <f t="shared" si="41"/>
        <v>0.83333333333333326</v>
      </c>
      <c r="BP346" s="64">
        <f t="shared" si="42"/>
        <v>0.83333333333333326</v>
      </c>
    </row>
    <row r="347" spans="1:68" ht="27" customHeight="1" x14ac:dyDescent="0.25">
      <c r="A347" s="54" t="s">
        <v>553</v>
      </c>
      <c r="B347" s="54" t="s">
        <v>554</v>
      </c>
      <c r="C347" s="31">
        <v>4301011433</v>
      </c>
      <c r="D347" s="562">
        <v>4680115882638</v>
      </c>
      <c r="E347" s="563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customHeight="1" x14ac:dyDescent="0.25">
      <c r="A348" s="54" t="s">
        <v>556</v>
      </c>
      <c r="B348" s="54" t="s">
        <v>557</v>
      </c>
      <c r="C348" s="31">
        <v>4301011952</v>
      </c>
      <c r="D348" s="562">
        <v>4680115884922</v>
      </c>
      <c r="E348" s="563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4301011868</v>
      </c>
      <c r="D349" s="562">
        <v>4680115884861</v>
      </c>
      <c r="E349" s="563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2"/>
      <c r="R349" s="552"/>
      <c r="S349" s="552"/>
      <c r="T349" s="553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8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60"/>
      <c r="P350" s="567" t="s">
        <v>70</v>
      </c>
      <c r="Q350" s="568"/>
      <c r="R350" s="568"/>
      <c r="S350" s="568"/>
      <c r="T350" s="568"/>
      <c r="U350" s="568"/>
      <c r="V350" s="569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183.33333333333331</v>
      </c>
      <c r="Y350" s="549">
        <f>IFERROR(Y343/H343,"0")+IFERROR(Y344/H344,"0")+IFERROR(Y345/H345,"0")+IFERROR(Y346/H346,"0")+IFERROR(Y347/H347,"0")+IFERROR(Y348/H348,"0")+IFERROR(Y349/H349,"0")</f>
        <v>184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4.0019999999999998</v>
      </c>
      <c r="AA350" s="550"/>
      <c r="AB350" s="550"/>
      <c r="AC350" s="550"/>
    </row>
    <row r="351" spans="1:68" x14ac:dyDescent="0.2">
      <c r="A351" s="559"/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60"/>
      <c r="P351" s="567" t="s">
        <v>70</v>
      </c>
      <c r="Q351" s="568"/>
      <c r="R351" s="568"/>
      <c r="S351" s="568"/>
      <c r="T351" s="568"/>
      <c r="U351" s="568"/>
      <c r="V351" s="569"/>
      <c r="W351" s="37" t="s">
        <v>68</v>
      </c>
      <c r="X351" s="549">
        <f>IFERROR(SUM(X343:X349),"0")</f>
        <v>2750</v>
      </c>
      <c r="Y351" s="549">
        <f>IFERROR(SUM(Y343:Y349),"0")</f>
        <v>2760</v>
      </c>
      <c r="Z351" s="37"/>
      <c r="AA351" s="550"/>
      <c r="AB351" s="550"/>
      <c r="AC351" s="550"/>
    </row>
    <row r="352" spans="1:68" ht="14.25" customHeight="1" x14ac:dyDescent="0.25">
      <c r="A352" s="564" t="s">
        <v>134</v>
      </c>
      <c r="B352" s="559"/>
      <c r="C352" s="559"/>
      <c r="D352" s="559"/>
      <c r="E352" s="559"/>
      <c r="F352" s="559"/>
      <c r="G352" s="559"/>
      <c r="H352" s="559"/>
      <c r="I352" s="559"/>
      <c r="J352" s="559"/>
      <c r="K352" s="559"/>
      <c r="L352" s="559"/>
      <c r="M352" s="559"/>
      <c r="N352" s="559"/>
      <c r="O352" s="559"/>
      <c r="P352" s="559"/>
      <c r="Q352" s="559"/>
      <c r="R352" s="559"/>
      <c r="S352" s="559"/>
      <c r="T352" s="559"/>
      <c r="U352" s="559"/>
      <c r="V352" s="559"/>
      <c r="W352" s="559"/>
      <c r="X352" s="559"/>
      <c r="Y352" s="559"/>
      <c r="Z352" s="559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62">
        <v>4607091383980</v>
      </c>
      <c r="E353" s="563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2"/>
      <c r="R353" s="552"/>
      <c r="S353" s="552"/>
      <c r="T353" s="553"/>
      <c r="U353" s="34"/>
      <c r="V353" s="34"/>
      <c r="W353" s="35" t="s">
        <v>68</v>
      </c>
      <c r="X353" s="547">
        <v>500</v>
      </c>
      <c r="Y353" s="548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563</v>
      </c>
      <c r="B354" s="54" t="s">
        <v>564</v>
      </c>
      <c r="C354" s="31">
        <v>4301020179</v>
      </c>
      <c r="D354" s="562">
        <v>4607091384178</v>
      </c>
      <c r="E354" s="563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1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2"/>
      <c r="R354" s="552"/>
      <c r="S354" s="552"/>
      <c r="T354" s="553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8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60"/>
      <c r="P355" s="567" t="s">
        <v>70</v>
      </c>
      <c r="Q355" s="568"/>
      <c r="R355" s="568"/>
      <c r="S355" s="568"/>
      <c r="T355" s="568"/>
      <c r="U355" s="568"/>
      <c r="V355" s="569"/>
      <c r="W355" s="37" t="s">
        <v>71</v>
      </c>
      <c r="X355" s="549">
        <f>IFERROR(X353/H353,"0")+IFERROR(X354/H354,"0")</f>
        <v>33.333333333333336</v>
      </c>
      <c r="Y355" s="549">
        <f>IFERROR(Y353/H353,"0")+IFERROR(Y354/H354,"0")</f>
        <v>34</v>
      </c>
      <c r="Z355" s="549">
        <f>IFERROR(IF(Z353="",0,Z353),"0")+IFERROR(IF(Z354="",0,Z354),"0")</f>
        <v>0.73949999999999994</v>
      </c>
      <c r="AA355" s="550"/>
      <c r="AB355" s="550"/>
      <c r="AC355" s="550"/>
    </row>
    <row r="356" spans="1:68" x14ac:dyDescent="0.2">
      <c r="A356" s="559"/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60"/>
      <c r="P356" s="567" t="s">
        <v>70</v>
      </c>
      <c r="Q356" s="568"/>
      <c r="R356" s="568"/>
      <c r="S356" s="568"/>
      <c r="T356" s="568"/>
      <c r="U356" s="568"/>
      <c r="V356" s="569"/>
      <c r="W356" s="37" t="s">
        <v>68</v>
      </c>
      <c r="X356" s="549">
        <f>IFERROR(SUM(X353:X354),"0")</f>
        <v>500</v>
      </c>
      <c r="Y356" s="549">
        <f>IFERROR(SUM(Y353:Y354),"0")</f>
        <v>510</v>
      </c>
      <c r="Z356" s="37"/>
      <c r="AA356" s="550"/>
      <c r="AB356" s="550"/>
      <c r="AC356" s="550"/>
    </row>
    <row r="357" spans="1:68" ht="14.25" customHeight="1" x14ac:dyDescent="0.25">
      <c r="A357" s="564" t="s">
        <v>72</v>
      </c>
      <c r="B357" s="559"/>
      <c r="C357" s="559"/>
      <c r="D357" s="559"/>
      <c r="E357" s="559"/>
      <c r="F357" s="559"/>
      <c r="G357" s="559"/>
      <c r="H357" s="559"/>
      <c r="I357" s="559"/>
      <c r="J357" s="559"/>
      <c r="K357" s="559"/>
      <c r="L357" s="559"/>
      <c r="M357" s="559"/>
      <c r="N357" s="559"/>
      <c r="O357" s="559"/>
      <c r="P357" s="559"/>
      <c r="Q357" s="559"/>
      <c r="R357" s="559"/>
      <c r="S357" s="559"/>
      <c r="T357" s="559"/>
      <c r="U357" s="559"/>
      <c r="V357" s="559"/>
      <c r="W357" s="559"/>
      <c r="X357" s="559"/>
      <c r="Y357" s="559"/>
      <c r="Z357" s="559"/>
      <c r="AA357" s="543"/>
      <c r="AB357" s="543"/>
      <c r="AC357" s="543"/>
    </row>
    <row r="358" spans="1:68" ht="27" customHeight="1" x14ac:dyDescent="0.25">
      <c r="A358" s="54" t="s">
        <v>565</v>
      </c>
      <c r="B358" s="54" t="s">
        <v>566</v>
      </c>
      <c r="C358" s="31">
        <v>4301051903</v>
      </c>
      <c r="D358" s="562">
        <v>4607091383928</v>
      </c>
      <c r="E358" s="563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7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568</v>
      </c>
      <c r="B359" s="54" t="s">
        <v>569</v>
      </c>
      <c r="C359" s="31">
        <v>4301051897</v>
      </c>
      <c r="D359" s="562">
        <v>4607091384260</v>
      </c>
      <c r="E359" s="563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68</v>
      </c>
      <c r="X359" s="547">
        <v>15</v>
      </c>
      <c r="Y359" s="548">
        <f>IFERROR(IF(X359="",0,CEILING((X359/$H359),1)*$H359),"")</f>
        <v>18</v>
      </c>
      <c r="Z359" s="36">
        <f>IFERROR(IF(Y359=0,"",ROUNDUP(Y359/H359,0)*0.01898),"")</f>
        <v>3.7960000000000001E-2</v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15.865</v>
      </c>
      <c r="BN359" s="64">
        <f>IFERROR(Y359*I359/H359,"0")</f>
        <v>19.038</v>
      </c>
      <c r="BO359" s="64">
        <f>IFERROR(1/J359*(X359/H359),"0")</f>
        <v>2.6041666666666668E-2</v>
      </c>
      <c r="BP359" s="64">
        <f>IFERROR(1/J359*(Y359/H359),"0")</f>
        <v>3.125E-2</v>
      </c>
    </row>
    <row r="360" spans="1:68" x14ac:dyDescent="0.2">
      <c r="A360" s="558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60"/>
      <c r="P360" s="567" t="s">
        <v>70</v>
      </c>
      <c r="Q360" s="568"/>
      <c r="R360" s="568"/>
      <c r="S360" s="568"/>
      <c r="T360" s="568"/>
      <c r="U360" s="568"/>
      <c r="V360" s="569"/>
      <c r="W360" s="37" t="s">
        <v>71</v>
      </c>
      <c r="X360" s="549">
        <f>IFERROR(X358/H358,"0")+IFERROR(X359/H359,"0")</f>
        <v>1.6666666666666667</v>
      </c>
      <c r="Y360" s="549">
        <f>IFERROR(Y358/H358,"0")+IFERROR(Y359/H359,"0")</f>
        <v>2</v>
      </c>
      <c r="Z360" s="549">
        <f>IFERROR(IF(Z358="",0,Z358),"0")+IFERROR(IF(Z359="",0,Z359),"0")</f>
        <v>3.7960000000000001E-2</v>
      </c>
      <c r="AA360" s="550"/>
      <c r="AB360" s="550"/>
      <c r="AC360" s="550"/>
    </row>
    <row r="361" spans="1:68" x14ac:dyDescent="0.2">
      <c r="A361" s="559"/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60"/>
      <c r="P361" s="567" t="s">
        <v>70</v>
      </c>
      <c r="Q361" s="568"/>
      <c r="R361" s="568"/>
      <c r="S361" s="568"/>
      <c r="T361" s="568"/>
      <c r="U361" s="568"/>
      <c r="V361" s="569"/>
      <c r="W361" s="37" t="s">
        <v>68</v>
      </c>
      <c r="X361" s="549">
        <f>IFERROR(SUM(X358:X359),"0")</f>
        <v>15</v>
      </c>
      <c r="Y361" s="549">
        <f>IFERROR(SUM(Y358:Y359),"0")</f>
        <v>18</v>
      </c>
      <c r="Z361" s="37"/>
      <c r="AA361" s="550"/>
      <c r="AB361" s="550"/>
      <c r="AC361" s="550"/>
    </row>
    <row r="362" spans="1:68" ht="14.25" customHeight="1" x14ac:dyDescent="0.25">
      <c r="A362" s="564" t="s">
        <v>164</v>
      </c>
      <c r="B362" s="559"/>
      <c r="C362" s="559"/>
      <c r="D362" s="559"/>
      <c r="E362" s="559"/>
      <c r="F362" s="559"/>
      <c r="G362" s="559"/>
      <c r="H362" s="559"/>
      <c r="I362" s="559"/>
      <c r="J362" s="559"/>
      <c r="K362" s="559"/>
      <c r="L362" s="559"/>
      <c r="M362" s="559"/>
      <c r="N362" s="559"/>
      <c r="O362" s="559"/>
      <c r="P362" s="559"/>
      <c r="Q362" s="559"/>
      <c r="R362" s="559"/>
      <c r="S362" s="559"/>
      <c r="T362" s="559"/>
      <c r="U362" s="559"/>
      <c r="V362" s="559"/>
      <c r="W362" s="559"/>
      <c r="X362" s="559"/>
      <c r="Y362" s="559"/>
      <c r="Z362" s="559"/>
      <c r="AA362" s="543"/>
      <c r="AB362" s="543"/>
      <c r="AC362" s="543"/>
    </row>
    <row r="363" spans="1:68" ht="16.5" customHeight="1" x14ac:dyDescent="0.25">
      <c r="A363" s="54" t="s">
        <v>571</v>
      </c>
      <c r="B363" s="54" t="s">
        <v>572</v>
      </c>
      <c r="C363" s="31">
        <v>4301060524</v>
      </c>
      <c r="D363" s="562">
        <v>4607091384673</v>
      </c>
      <c r="E363" s="563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76" t="s">
        <v>573</v>
      </c>
      <c r="Q363" s="552"/>
      <c r="R363" s="552"/>
      <c r="S363" s="552"/>
      <c r="T363" s="553"/>
      <c r="U363" s="34"/>
      <c r="V363" s="34"/>
      <c r="W363" s="35" t="s">
        <v>68</v>
      </c>
      <c r="X363" s="547">
        <v>227</v>
      </c>
      <c r="Y363" s="548">
        <f>IFERROR(IF(X363="",0,CEILING((X363/$H363),1)*$H363),"")</f>
        <v>234</v>
      </c>
      <c r="Z363" s="36">
        <f>IFERROR(IF(Y363=0,"",ROUNDUP(Y363/H363,0)*0.01898),"")</f>
        <v>0.49348000000000003</v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240.09033333333335</v>
      </c>
      <c r="BN363" s="64">
        <f>IFERROR(Y363*I363/H363,"0")</f>
        <v>247.494</v>
      </c>
      <c r="BO363" s="64">
        <f>IFERROR(1/J363*(X363/H363),"0")</f>
        <v>0.39409722222222221</v>
      </c>
      <c r="BP363" s="64">
        <f>IFERROR(1/J363*(Y363/H363),"0")</f>
        <v>0.40625</v>
      </c>
    </row>
    <row r="364" spans="1:68" x14ac:dyDescent="0.2">
      <c r="A364" s="558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60"/>
      <c r="P364" s="567" t="s">
        <v>70</v>
      </c>
      <c r="Q364" s="568"/>
      <c r="R364" s="568"/>
      <c r="S364" s="568"/>
      <c r="T364" s="568"/>
      <c r="U364" s="568"/>
      <c r="V364" s="569"/>
      <c r="W364" s="37" t="s">
        <v>71</v>
      </c>
      <c r="X364" s="549">
        <f>IFERROR(X363/H363,"0")</f>
        <v>25.222222222222221</v>
      </c>
      <c r="Y364" s="549">
        <f>IFERROR(Y363/H363,"0")</f>
        <v>26</v>
      </c>
      <c r="Z364" s="549">
        <f>IFERROR(IF(Z363="",0,Z363),"0")</f>
        <v>0.49348000000000003</v>
      </c>
      <c r="AA364" s="550"/>
      <c r="AB364" s="550"/>
      <c r="AC364" s="550"/>
    </row>
    <row r="365" spans="1:68" x14ac:dyDescent="0.2">
      <c r="A365" s="559"/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60"/>
      <c r="P365" s="567" t="s">
        <v>70</v>
      </c>
      <c r="Q365" s="568"/>
      <c r="R365" s="568"/>
      <c r="S365" s="568"/>
      <c r="T365" s="568"/>
      <c r="U365" s="568"/>
      <c r="V365" s="569"/>
      <c r="W365" s="37" t="s">
        <v>68</v>
      </c>
      <c r="X365" s="549">
        <f>IFERROR(SUM(X363:X363),"0")</f>
        <v>227</v>
      </c>
      <c r="Y365" s="549">
        <f>IFERROR(SUM(Y363:Y363),"0")</f>
        <v>234</v>
      </c>
      <c r="Z365" s="37"/>
      <c r="AA365" s="550"/>
      <c r="AB365" s="550"/>
      <c r="AC365" s="550"/>
    </row>
    <row r="366" spans="1:68" ht="16.5" customHeight="1" x14ac:dyDescent="0.25">
      <c r="A366" s="589" t="s">
        <v>575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2"/>
      <c r="AB366" s="542"/>
      <c r="AC366" s="542"/>
    </row>
    <row r="367" spans="1:68" ht="14.25" customHeight="1" x14ac:dyDescent="0.25">
      <c r="A367" s="564" t="s">
        <v>102</v>
      </c>
      <c r="B367" s="559"/>
      <c r="C367" s="559"/>
      <c r="D367" s="559"/>
      <c r="E367" s="559"/>
      <c r="F367" s="559"/>
      <c r="G367" s="559"/>
      <c r="H367" s="559"/>
      <c r="I367" s="559"/>
      <c r="J367" s="559"/>
      <c r="K367" s="559"/>
      <c r="L367" s="559"/>
      <c r="M367" s="559"/>
      <c r="N367" s="559"/>
      <c r="O367" s="559"/>
      <c r="P367" s="559"/>
      <c r="Q367" s="559"/>
      <c r="R367" s="559"/>
      <c r="S367" s="559"/>
      <c r="T367" s="559"/>
      <c r="U367" s="559"/>
      <c r="V367" s="559"/>
      <c r="W367" s="559"/>
      <c r="X367" s="559"/>
      <c r="Y367" s="559"/>
      <c r="Z367" s="559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62">
        <v>4680115881907</v>
      </c>
      <c r="E368" s="563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2"/>
      <c r="R368" s="552"/>
      <c r="S368" s="552"/>
      <c r="T368" s="553"/>
      <c r="U368" s="34"/>
      <c r="V368" s="34"/>
      <c r="W368" s="35" t="s">
        <v>68</v>
      </c>
      <c r="X368" s="547">
        <v>0</v>
      </c>
      <c r="Y368" s="54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4301011875</v>
      </c>
      <c r="D369" s="562">
        <v>4680115884885</v>
      </c>
      <c r="E369" s="563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4301011871</v>
      </c>
      <c r="D370" s="562">
        <v>4680115884908</v>
      </c>
      <c r="E370" s="563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8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60"/>
      <c r="P371" s="567" t="s">
        <v>70</v>
      </c>
      <c r="Q371" s="568"/>
      <c r="R371" s="568"/>
      <c r="S371" s="568"/>
      <c r="T371" s="568"/>
      <c r="U371" s="568"/>
      <c r="V371" s="569"/>
      <c r="W371" s="37" t="s">
        <v>71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x14ac:dyDescent="0.2">
      <c r="A372" s="559"/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60"/>
      <c r="P372" s="567" t="s">
        <v>70</v>
      </c>
      <c r="Q372" s="568"/>
      <c r="R372" s="568"/>
      <c r="S372" s="568"/>
      <c r="T372" s="568"/>
      <c r="U372" s="568"/>
      <c r="V372" s="569"/>
      <c r="W372" s="37" t="s">
        <v>68</v>
      </c>
      <c r="X372" s="549">
        <f>IFERROR(SUM(X368:X370),"0")</f>
        <v>0</v>
      </c>
      <c r="Y372" s="549">
        <f>IFERROR(SUM(Y368:Y370),"0")</f>
        <v>0</v>
      </c>
      <c r="Z372" s="37"/>
      <c r="AA372" s="550"/>
      <c r="AB372" s="550"/>
      <c r="AC372" s="550"/>
    </row>
    <row r="373" spans="1:68" ht="14.25" customHeight="1" x14ac:dyDescent="0.25">
      <c r="A373" s="564" t="s">
        <v>63</v>
      </c>
      <c r="B373" s="559"/>
      <c r="C373" s="559"/>
      <c r="D373" s="559"/>
      <c r="E373" s="559"/>
      <c r="F373" s="559"/>
      <c r="G373" s="559"/>
      <c r="H373" s="559"/>
      <c r="I373" s="559"/>
      <c r="J373" s="559"/>
      <c r="K373" s="559"/>
      <c r="L373" s="559"/>
      <c r="M373" s="559"/>
      <c r="N373" s="559"/>
      <c r="O373" s="559"/>
      <c r="P373" s="559"/>
      <c r="Q373" s="559"/>
      <c r="R373" s="559"/>
      <c r="S373" s="559"/>
      <c r="T373" s="559"/>
      <c r="U373" s="559"/>
      <c r="V373" s="559"/>
      <c r="W373" s="559"/>
      <c r="X373" s="559"/>
      <c r="Y373" s="559"/>
      <c r="Z373" s="559"/>
      <c r="AA373" s="543"/>
      <c r="AB373" s="543"/>
      <c r="AC373" s="543"/>
    </row>
    <row r="374" spans="1:68" ht="27" customHeight="1" x14ac:dyDescent="0.25">
      <c r="A374" s="54" t="s">
        <v>584</v>
      </c>
      <c r="B374" s="54" t="s">
        <v>585</v>
      </c>
      <c r="C374" s="31">
        <v>4301031303</v>
      </c>
      <c r="D374" s="562">
        <v>4607091384802</v>
      </c>
      <c r="E374" s="563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8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60"/>
      <c r="P375" s="567" t="s">
        <v>70</v>
      </c>
      <c r="Q375" s="568"/>
      <c r="R375" s="568"/>
      <c r="S375" s="568"/>
      <c r="T375" s="568"/>
      <c r="U375" s="568"/>
      <c r="V375" s="569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x14ac:dyDescent="0.2">
      <c r="A376" s="559"/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60"/>
      <c r="P376" s="567" t="s">
        <v>70</v>
      </c>
      <c r="Q376" s="568"/>
      <c r="R376" s="568"/>
      <c r="S376" s="568"/>
      <c r="T376" s="568"/>
      <c r="U376" s="568"/>
      <c r="V376" s="569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customHeight="1" x14ac:dyDescent="0.25">
      <c r="A377" s="564" t="s">
        <v>72</v>
      </c>
      <c r="B377" s="559"/>
      <c r="C377" s="559"/>
      <c r="D377" s="559"/>
      <c r="E377" s="559"/>
      <c r="F377" s="559"/>
      <c r="G377" s="559"/>
      <c r="H377" s="559"/>
      <c r="I377" s="559"/>
      <c r="J377" s="559"/>
      <c r="K377" s="559"/>
      <c r="L377" s="559"/>
      <c r="M377" s="559"/>
      <c r="N377" s="559"/>
      <c r="O377" s="559"/>
      <c r="P377" s="559"/>
      <c r="Q377" s="559"/>
      <c r="R377" s="559"/>
      <c r="S377" s="559"/>
      <c r="T377" s="559"/>
      <c r="U377" s="559"/>
      <c r="V377" s="559"/>
      <c r="W377" s="559"/>
      <c r="X377" s="559"/>
      <c r="Y377" s="559"/>
      <c r="Z377" s="559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62">
        <v>4607091384246</v>
      </c>
      <c r="E378" s="563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6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7">
        <v>1750</v>
      </c>
      <c r="Y378" s="548">
        <f>IFERROR(IF(X378="",0,CEILING((X378/$H378),1)*$H378),"")</f>
        <v>1755</v>
      </c>
      <c r="Z378" s="36">
        <f>IFERROR(IF(Y378=0,"",ROUNDUP(Y378/H378,0)*0.01898),"")</f>
        <v>3.7011000000000003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1850.9166666666667</v>
      </c>
      <c r="BN378" s="64">
        <f>IFERROR(Y378*I378/H378,"0")</f>
        <v>1856.2050000000002</v>
      </c>
      <c r="BO378" s="64">
        <f>IFERROR(1/J378*(X378/H378),"0")</f>
        <v>3.0381944444444446</v>
      </c>
      <c r="BP378" s="64">
        <f>IFERROR(1/J378*(Y378/H378),"0")</f>
        <v>3.046875</v>
      </c>
    </row>
    <row r="379" spans="1:68" ht="27" customHeight="1" x14ac:dyDescent="0.25">
      <c r="A379" s="54" t="s">
        <v>590</v>
      </c>
      <c r="B379" s="54" t="s">
        <v>591</v>
      </c>
      <c r="C379" s="31">
        <v>4301051660</v>
      </c>
      <c r="D379" s="562">
        <v>4607091384253</v>
      </c>
      <c r="E379" s="563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8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60"/>
      <c r="P380" s="567" t="s">
        <v>70</v>
      </c>
      <c r="Q380" s="568"/>
      <c r="R380" s="568"/>
      <c r="S380" s="568"/>
      <c r="T380" s="568"/>
      <c r="U380" s="568"/>
      <c r="V380" s="569"/>
      <c r="W380" s="37" t="s">
        <v>71</v>
      </c>
      <c r="X380" s="549">
        <f>IFERROR(X378/H378,"0")+IFERROR(X379/H379,"0")</f>
        <v>194.44444444444446</v>
      </c>
      <c r="Y380" s="549">
        <f>IFERROR(Y378/H378,"0")+IFERROR(Y379/H379,"0")</f>
        <v>195</v>
      </c>
      <c r="Z380" s="549">
        <f>IFERROR(IF(Z378="",0,Z378),"0")+IFERROR(IF(Z379="",0,Z379),"0")</f>
        <v>3.7011000000000003</v>
      </c>
      <c r="AA380" s="550"/>
      <c r="AB380" s="550"/>
      <c r="AC380" s="550"/>
    </row>
    <row r="381" spans="1:68" x14ac:dyDescent="0.2">
      <c r="A381" s="559"/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60"/>
      <c r="P381" s="567" t="s">
        <v>70</v>
      </c>
      <c r="Q381" s="568"/>
      <c r="R381" s="568"/>
      <c r="S381" s="568"/>
      <c r="T381" s="568"/>
      <c r="U381" s="568"/>
      <c r="V381" s="569"/>
      <c r="W381" s="37" t="s">
        <v>68</v>
      </c>
      <c r="X381" s="549">
        <f>IFERROR(SUM(X378:X379),"0")</f>
        <v>1750</v>
      </c>
      <c r="Y381" s="549">
        <f>IFERROR(SUM(Y378:Y379),"0")</f>
        <v>1755</v>
      </c>
      <c r="Z381" s="37"/>
      <c r="AA381" s="550"/>
      <c r="AB381" s="550"/>
      <c r="AC381" s="550"/>
    </row>
    <row r="382" spans="1:68" ht="14.25" customHeight="1" x14ac:dyDescent="0.25">
      <c r="A382" s="564" t="s">
        <v>164</v>
      </c>
      <c r="B382" s="559"/>
      <c r="C382" s="559"/>
      <c r="D382" s="559"/>
      <c r="E382" s="559"/>
      <c r="F382" s="559"/>
      <c r="G382" s="559"/>
      <c r="H382" s="559"/>
      <c r="I382" s="559"/>
      <c r="J382" s="559"/>
      <c r="K382" s="559"/>
      <c r="L382" s="559"/>
      <c r="M382" s="559"/>
      <c r="N382" s="559"/>
      <c r="O382" s="559"/>
      <c r="P382" s="559"/>
      <c r="Q382" s="559"/>
      <c r="R382" s="559"/>
      <c r="S382" s="559"/>
      <c r="T382" s="559"/>
      <c r="U382" s="559"/>
      <c r="V382" s="559"/>
      <c r="W382" s="559"/>
      <c r="X382" s="559"/>
      <c r="Y382" s="559"/>
      <c r="Z382" s="559"/>
      <c r="AA382" s="543"/>
      <c r="AB382" s="543"/>
      <c r="AC382" s="543"/>
    </row>
    <row r="383" spans="1:68" ht="27" customHeight="1" x14ac:dyDescent="0.25">
      <c r="A383" s="54" t="s">
        <v>592</v>
      </c>
      <c r="B383" s="54" t="s">
        <v>593</v>
      </c>
      <c r="C383" s="31">
        <v>4301060441</v>
      </c>
      <c r="D383" s="562">
        <v>4607091389357</v>
      </c>
      <c r="E383" s="563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8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60"/>
      <c r="P384" s="567" t="s">
        <v>70</v>
      </c>
      <c r="Q384" s="568"/>
      <c r="R384" s="568"/>
      <c r="S384" s="568"/>
      <c r="T384" s="568"/>
      <c r="U384" s="568"/>
      <c r="V384" s="569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x14ac:dyDescent="0.2">
      <c r="A385" s="559"/>
      <c r="B385" s="559"/>
      <c r="C385" s="559"/>
      <c r="D385" s="559"/>
      <c r="E385" s="559"/>
      <c r="F385" s="559"/>
      <c r="G385" s="559"/>
      <c r="H385" s="559"/>
      <c r="I385" s="559"/>
      <c r="J385" s="559"/>
      <c r="K385" s="559"/>
      <c r="L385" s="559"/>
      <c r="M385" s="559"/>
      <c r="N385" s="559"/>
      <c r="O385" s="560"/>
      <c r="P385" s="567" t="s">
        <v>70</v>
      </c>
      <c r="Q385" s="568"/>
      <c r="R385" s="568"/>
      <c r="S385" s="568"/>
      <c r="T385" s="568"/>
      <c r="U385" s="568"/>
      <c r="V385" s="569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customHeight="1" x14ac:dyDescent="0.2">
      <c r="A386" s="607" t="s">
        <v>595</v>
      </c>
      <c r="B386" s="608"/>
      <c r="C386" s="608"/>
      <c r="D386" s="608"/>
      <c r="E386" s="608"/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08"/>
      <c r="T386" s="608"/>
      <c r="U386" s="608"/>
      <c r="V386" s="608"/>
      <c r="W386" s="608"/>
      <c r="X386" s="608"/>
      <c r="Y386" s="608"/>
      <c r="Z386" s="608"/>
      <c r="AA386" s="48"/>
      <c r="AB386" s="48"/>
      <c r="AC386" s="48"/>
    </row>
    <row r="387" spans="1:68" ht="16.5" customHeight="1" x14ac:dyDescent="0.25">
      <c r="A387" s="589" t="s">
        <v>596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2"/>
      <c r="AB387" s="542"/>
      <c r="AC387" s="542"/>
    </row>
    <row r="388" spans="1:68" ht="14.25" customHeight="1" x14ac:dyDescent="0.25">
      <c r="A388" s="564" t="s">
        <v>63</v>
      </c>
      <c r="B388" s="559"/>
      <c r="C388" s="559"/>
      <c r="D388" s="559"/>
      <c r="E388" s="559"/>
      <c r="F388" s="559"/>
      <c r="G388" s="559"/>
      <c r="H388" s="559"/>
      <c r="I388" s="559"/>
      <c r="J388" s="559"/>
      <c r="K388" s="559"/>
      <c r="L388" s="559"/>
      <c r="M388" s="559"/>
      <c r="N388" s="559"/>
      <c r="O388" s="559"/>
      <c r="P388" s="559"/>
      <c r="Q388" s="559"/>
      <c r="R388" s="559"/>
      <c r="S388" s="559"/>
      <c r="T388" s="559"/>
      <c r="U388" s="559"/>
      <c r="V388" s="559"/>
      <c r="W388" s="559"/>
      <c r="X388" s="559"/>
      <c r="Y388" s="559"/>
      <c r="Z388" s="559"/>
      <c r="AA388" s="543"/>
      <c r="AB388" s="543"/>
      <c r="AC388" s="543"/>
    </row>
    <row r="389" spans="1:68" ht="27" customHeight="1" x14ac:dyDescent="0.25">
      <c r="A389" s="54" t="s">
        <v>597</v>
      </c>
      <c r="B389" s="54" t="s">
        <v>598</v>
      </c>
      <c r="C389" s="31">
        <v>4301031405</v>
      </c>
      <c r="D389" s="562">
        <v>4680115886100</v>
      </c>
      <c r="E389" s="563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customHeight="1" x14ac:dyDescent="0.25">
      <c r="A390" s="54" t="s">
        <v>600</v>
      </c>
      <c r="B390" s="54" t="s">
        <v>601</v>
      </c>
      <c r="C390" s="31">
        <v>4301031406</v>
      </c>
      <c r="D390" s="562">
        <v>4680115886117</v>
      </c>
      <c r="E390" s="563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603</v>
      </c>
      <c r="C391" s="31">
        <v>4301031382</v>
      </c>
      <c r="D391" s="562">
        <v>4680115886117</v>
      </c>
      <c r="E391" s="563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4301031402</v>
      </c>
      <c r="D392" s="562">
        <v>4680115886124</v>
      </c>
      <c r="E392" s="563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4301031366</v>
      </c>
      <c r="D393" s="562">
        <v>4680115883147</v>
      </c>
      <c r="E393" s="563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4301031362</v>
      </c>
      <c r="D394" s="562">
        <v>4607091384338</v>
      </c>
      <c r="E394" s="563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customHeight="1" x14ac:dyDescent="0.25">
      <c r="A395" s="54" t="s">
        <v>611</v>
      </c>
      <c r="B395" s="54" t="s">
        <v>612</v>
      </c>
      <c r="C395" s="31">
        <v>4301031361</v>
      </c>
      <c r="D395" s="562">
        <v>4607091389524</v>
      </c>
      <c r="E395" s="563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4301031364</v>
      </c>
      <c r="D396" s="562">
        <v>4680115883161</v>
      </c>
      <c r="E396" s="563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4301031358</v>
      </c>
      <c r="D397" s="562">
        <v>4607091389531</v>
      </c>
      <c r="E397" s="563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customHeight="1" x14ac:dyDescent="0.25">
      <c r="A398" s="54" t="s">
        <v>620</v>
      </c>
      <c r="B398" s="54" t="s">
        <v>621</v>
      </c>
      <c r="C398" s="31">
        <v>4301031360</v>
      </c>
      <c r="D398" s="562">
        <v>4607091384345</v>
      </c>
      <c r="E398" s="563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x14ac:dyDescent="0.2">
      <c r="A399" s="558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60"/>
      <c r="P399" s="567" t="s">
        <v>70</v>
      </c>
      <c r="Q399" s="568"/>
      <c r="R399" s="568"/>
      <c r="S399" s="568"/>
      <c r="T399" s="568"/>
      <c r="U399" s="568"/>
      <c r="V399" s="569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x14ac:dyDescent="0.2">
      <c r="A400" s="559"/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60"/>
      <c r="P400" s="567" t="s">
        <v>70</v>
      </c>
      <c r="Q400" s="568"/>
      <c r="R400" s="568"/>
      <c r="S400" s="568"/>
      <c r="T400" s="568"/>
      <c r="U400" s="568"/>
      <c r="V400" s="569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customHeight="1" x14ac:dyDescent="0.25">
      <c r="A401" s="564" t="s">
        <v>72</v>
      </c>
      <c r="B401" s="559"/>
      <c r="C401" s="559"/>
      <c r="D401" s="559"/>
      <c r="E401" s="559"/>
      <c r="F401" s="559"/>
      <c r="G401" s="559"/>
      <c r="H401" s="559"/>
      <c r="I401" s="559"/>
      <c r="J401" s="559"/>
      <c r="K401" s="559"/>
      <c r="L401" s="559"/>
      <c r="M401" s="559"/>
      <c r="N401" s="559"/>
      <c r="O401" s="559"/>
      <c r="P401" s="559"/>
      <c r="Q401" s="559"/>
      <c r="R401" s="559"/>
      <c r="S401" s="559"/>
      <c r="T401" s="559"/>
      <c r="U401" s="559"/>
      <c r="V401" s="559"/>
      <c r="W401" s="559"/>
      <c r="X401" s="559"/>
      <c r="Y401" s="559"/>
      <c r="Z401" s="559"/>
      <c r="AA401" s="543"/>
      <c r="AB401" s="543"/>
      <c r="AC401" s="543"/>
    </row>
    <row r="402" spans="1:68" ht="27" customHeight="1" x14ac:dyDescent="0.25">
      <c r="A402" s="54" t="s">
        <v>622</v>
      </c>
      <c r="B402" s="54" t="s">
        <v>623</v>
      </c>
      <c r="C402" s="31">
        <v>4301051284</v>
      </c>
      <c r="D402" s="562">
        <v>4607091384352</v>
      </c>
      <c r="E402" s="563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4301051431</v>
      </c>
      <c r="D403" s="562">
        <v>4607091389654</v>
      </c>
      <c r="E403" s="563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58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60"/>
      <c r="P404" s="567" t="s">
        <v>70</v>
      </c>
      <c r="Q404" s="568"/>
      <c r="R404" s="568"/>
      <c r="S404" s="568"/>
      <c r="T404" s="568"/>
      <c r="U404" s="568"/>
      <c r="V404" s="569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x14ac:dyDescent="0.2">
      <c r="A405" s="559"/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60"/>
      <c r="P405" s="567" t="s">
        <v>70</v>
      </c>
      <c r="Q405" s="568"/>
      <c r="R405" s="568"/>
      <c r="S405" s="568"/>
      <c r="T405" s="568"/>
      <c r="U405" s="568"/>
      <c r="V405" s="569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customHeight="1" x14ac:dyDescent="0.25">
      <c r="A406" s="589" t="s">
        <v>628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2"/>
      <c r="AB406" s="542"/>
      <c r="AC406" s="542"/>
    </row>
    <row r="407" spans="1:68" ht="14.25" customHeight="1" x14ac:dyDescent="0.25">
      <c r="A407" s="564" t="s">
        <v>134</v>
      </c>
      <c r="B407" s="559"/>
      <c r="C407" s="559"/>
      <c r="D407" s="559"/>
      <c r="E407" s="559"/>
      <c r="F407" s="559"/>
      <c r="G407" s="559"/>
      <c r="H407" s="559"/>
      <c r="I407" s="559"/>
      <c r="J407" s="559"/>
      <c r="K407" s="559"/>
      <c r="L407" s="559"/>
      <c r="M407" s="559"/>
      <c r="N407" s="559"/>
      <c r="O407" s="559"/>
      <c r="P407" s="559"/>
      <c r="Q407" s="559"/>
      <c r="R407" s="559"/>
      <c r="S407" s="559"/>
      <c r="T407" s="559"/>
      <c r="U407" s="559"/>
      <c r="V407" s="559"/>
      <c r="W407" s="559"/>
      <c r="X407" s="559"/>
      <c r="Y407" s="559"/>
      <c r="Z407" s="559"/>
      <c r="AA407" s="543"/>
      <c r="AB407" s="543"/>
      <c r="AC407" s="543"/>
    </row>
    <row r="408" spans="1:68" ht="27" customHeight="1" x14ac:dyDescent="0.25">
      <c r="A408" s="54" t="s">
        <v>629</v>
      </c>
      <c r="B408" s="54" t="s">
        <v>630</v>
      </c>
      <c r="C408" s="31">
        <v>4301020319</v>
      </c>
      <c r="D408" s="562">
        <v>4680115885240</v>
      </c>
      <c r="E408" s="563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58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60"/>
      <c r="P409" s="567" t="s">
        <v>70</v>
      </c>
      <c r="Q409" s="568"/>
      <c r="R409" s="568"/>
      <c r="S409" s="568"/>
      <c r="T409" s="568"/>
      <c r="U409" s="568"/>
      <c r="V409" s="569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x14ac:dyDescent="0.2">
      <c r="A410" s="559"/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60"/>
      <c r="P410" s="567" t="s">
        <v>70</v>
      </c>
      <c r="Q410" s="568"/>
      <c r="R410" s="568"/>
      <c r="S410" s="568"/>
      <c r="T410" s="568"/>
      <c r="U410" s="568"/>
      <c r="V410" s="569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customHeight="1" x14ac:dyDescent="0.25">
      <c r="A411" s="564" t="s">
        <v>63</v>
      </c>
      <c r="B411" s="559"/>
      <c r="C411" s="559"/>
      <c r="D411" s="559"/>
      <c r="E411" s="559"/>
      <c r="F411" s="559"/>
      <c r="G411" s="559"/>
      <c r="H411" s="559"/>
      <c r="I411" s="559"/>
      <c r="J411" s="559"/>
      <c r="K411" s="559"/>
      <c r="L411" s="559"/>
      <c r="M411" s="559"/>
      <c r="N411" s="559"/>
      <c r="O411" s="559"/>
      <c r="P411" s="559"/>
      <c r="Q411" s="559"/>
      <c r="R411" s="559"/>
      <c r="S411" s="559"/>
      <c r="T411" s="559"/>
      <c r="U411" s="559"/>
      <c r="V411" s="559"/>
      <c r="W411" s="559"/>
      <c r="X411" s="559"/>
      <c r="Y411" s="559"/>
      <c r="Z411" s="559"/>
      <c r="AA411" s="543"/>
      <c r="AB411" s="543"/>
      <c r="AC411" s="543"/>
    </row>
    <row r="412" spans="1:68" ht="27" customHeight="1" x14ac:dyDescent="0.25">
      <c r="A412" s="54" t="s">
        <v>632</v>
      </c>
      <c r="B412" s="54" t="s">
        <v>633</v>
      </c>
      <c r="C412" s="31">
        <v>4301031403</v>
      </c>
      <c r="D412" s="562">
        <v>4680115886094</v>
      </c>
      <c r="E412" s="563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4301031363</v>
      </c>
      <c r="D413" s="562">
        <v>4607091389425</v>
      </c>
      <c r="E413" s="563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4301031373</v>
      </c>
      <c r="D414" s="562">
        <v>4680115880771</v>
      </c>
      <c r="E414" s="563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4301031359</v>
      </c>
      <c r="D415" s="562">
        <v>4607091389500</v>
      </c>
      <c r="E415" s="563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58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60"/>
      <c r="P416" s="567" t="s">
        <v>70</v>
      </c>
      <c r="Q416" s="568"/>
      <c r="R416" s="568"/>
      <c r="S416" s="568"/>
      <c r="T416" s="568"/>
      <c r="U416" s="568"/>
      <c r="V416" s="569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x14ac:dyDescent="0.2">
      <c r="A417" s="559"/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60"/>
      <c r="P417" s="567" t="s">
        <v>70</v>
      </c>
      <c r="Q417" s="568"/>
      <c r="R417" s="568"/>
      <c r="S417" s="568"/>
      <c r="T417" s="568"/>
      <c r="U417" s="568"/>
      <c r="V417" s="569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customHeight="1" x14ac:dyDescent="0.25">
      <c r="A418" s="589" t="s">
        <v>643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2"/>
      <c r="AB418" s="542"/>
      <c r="AC418" s="542"/>
    </row>
    <row r="419" spans="1:68" ht="14.25" customHeight="1" x14ac:dyDescent="0.25">
      <c r="A419" s="564" t="s">
        <v>63</v>
      </c>
      <c r="B419" s="559"/>
      <c r="C419" s="559"/>
      <c r="D419" s="559"/>
      <c r="E419" s="559"/>
      <c r="F419" s="559"/>
      <c r="G419" s="559"/>
      <c r="H419" s="559"/>
      <c r="I419" s="559"/>
      <c r="J419" s="559"/>
      <c r="K419" s="559"/>
      <c r="L419" s="559"/>
      <c r="M419" s="559"/>
      <c r="N419" s="559"/>
      <c r="O419" s="559"/>
      <c r="P419" s="559"/>
      <c r="Q419" s="559"/>
      <c r="R419" s="559"/>
      <c r="S419" s="559"/>
      <c r="T419" s="559"/>
      <c r="U419" s="559"/>
      <c r="V419" s="559"/>
      <c r="W419" s="559"/>
      <c r="X419" s="559"/>
      <c r="Y419" s="559"/>
      <c r="Z419" s="559"/>
      <c r="AA419" s="543"/>
      <c r="AB419" s="543"/>
      <c r="AC419" s="543"/>
    </row>
    <row r="420" spans="1:68" ht="27" customHeight="1" x14ac:dyDescent="0.25">
      <c r="A420" s="54" t="s">
        <v>644</v>
      </c>
      <c r="B420" s="54" t="s">
        <v>645</v>
      </c>
      <c r="C420" s="31">
        <v>4301031347</v>
      </c>
      <c r="D420" s="562">
        <v>4680115885110</v>
      </c>
      <c r="E420" s="563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58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60"/>
      <c r="P421" s="567" t="s">
        <v>70</v>
      </c>
      <c r="Q421" s="568"/>
      <c r="R421" s="568"/>
      <c r="S421" s="568"/>
      <c r="T421" s="568"/>
      <c r="U421" s="568"/>
      <c r="V421" s="569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x14ac:dyDescent="0.2">
      <c r="A422" s="559"/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60"/>
      <c r="P422" s="567" t="s">
        <v>70</v>
      </c>
      <c r="Q422" s="568"/>
      <c r="R422" s="568"/>
      <c r="S422" s="568"/>
      <c r="T422" s="568"/>
      <c r="U422" s="568"/>
      <c r="V422" s="569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customHeight="1" x14ac:dyDescent="0.25">
      <c r="A423" s="589" t="s">
        <v>647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2"/>
      <c r="AB423" s="542"/>
      <c r="AC423" s="542"/>
    </row>
    <row r="424" spans="1:68" ht="14.25" customHeight="1" x14ac:dyDescent="0.25">
      <c r="A424" s="564" t="s">
        <v>63</v>
      </c>
      <c r="B424" s="559"/>
      <c r="C424" s="559"/>
      <c r="D424" s="559"/>
      <c r="E424" s="559"/>
      <c r="F424" s="559"/>
      <c r="G424" s="559"/>
      <c r="H424" s="559"/>
      <c r="I424" s="559"/>
      <c r="J424" s="559"/>
      <c r="K424" s="559"/>
      <c r="L424" s="559"/>
      <c r="M424" s="559"/>
      <c r="N424" s="559"/>
      <c r="O424" s="559"/>
      <c r="P424" s="559"/>
      <c r="Q424" s="559"/>
      <c r="R424" s="559"/>
      <c r="S424" s="559"/>
      <c r="T424" s="559"/>
      <c r="U424" s="559"/>
      <c r="V424" s="559"/>
      <c r="W424" s="559"/>
      <c r="X424" s="559"/>
      <c r="Y424" s="559"/>
      <c r="Z424" s="559"/>
      <c r="AA424" s="543"/>
      <c r="AB424" s="543"/>
      <c r="AC424" s="543"/>
    </row>
    <row r="425" spans="1:68" ht="27" customHeight="1" x14ac:dyDescent="0.25">
      <c r="A425" s="54" t="s">
        <v>648</v>
      </c>
      <c r="B425" s="54" t="s">
        <v>649</v>
      </c>
      <c r="C425" s="31">
        <v>4301031261</v>
      </c>
      <c r="D425" s="562">
        <v>4680115885103</v>
      </c>
      <c r="E425" s="563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2"/>
      <c r="R425" s="552"/>
      <c r="S425" s="552"/>
      <c r="T425" s="553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58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60"/>
      <c r="P426" s="567" t="s">
        <v>70</v>
      </c>
      <c r="Q426" s="568"/>
      <c r="R426" s="568"/>
      <c r="S426" s="568"/>
      <c r="T426" s="568"/>
      <c r="U426" s="568"/>
      <c r="V426" s="569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x14ac:dyDescent="0.2">
      <c r="A427" s="559"/>
      <c r="B427" s="559"/>
      <c r="C427" s="559"/>
      <c r="D427" s="559"/>
      <c r="E427" s="559"/>
      <c r="F427" s="559"/>
      <c r="G427" s="559"/>
      <c r="H427" s="559"/>
      <c r="I427" s="559"/>
      <c r="J427" s="559"/>
      <c r="K427" s="559"/>
      <c r="L427" s="559"/>
      <c r="M427" s="559"/>
      <c r="N427" s="559"/>
      <c r="O427" s="560"/>
      <c r="P427" s="567" t="s">
        <v>70</v>
      </c>
      <c r="Q427" s="568"/>
      <c r="R427" s="568"/>
      <c r="S427" s="568"/>
      <c r="T427" s="568"/>
      <c r="U427" s="568"/>
      <c r="V427" s="569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customHeight="1" x14ac:dyDescent="0.2">
      <c r="A428" s="607" t="s">
        <v>651</v>
      </c>
      <c r="B428" s="608"/>
      <c r="C428" s="608"/>
      <c r="D428" s="608"/>
      <c r="E428" s="608"/>
      <c r="F428" s="608"/>
      <c r="G428" s="608"/>
      <c r="H428" s="608"/>
      <c r="I428" s="608"/>
      <c r="J428" s="608"/>
      <c r="K428" s="608"/>
      <c r="L428" s="608"/>
      <c r="M428" s="608"/>
      <c r="N428" s="608"/>
      <c r="O428" s="608"/>
      <c r="P428" s="608"/>
      <c r="Q428" s="608"/>
      <c r="R428" s="608"/>
      <c r="S428" s="608"/>
      <c r="T428" s="608"/>
      <c r="U428" s="608"/>
      <c r="V428" s="608"/>
      <c r="W428" s="608"/>
      <c r="X428" s="608"/>
      <c r="Y428" s="608"/>
      <c r="Z428" s="608"/>
      <c r="AA428" s="48"/>
      <c r="AB428" s="48"/>
      <c r="AC428" s="48"/>
    </row>
    <row r="429" spans="1:68" ht="16.5" customHeight="1" x14ac:dyDescent="0.25">
      <c r="A429" s="589" t="s">
        <v>651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2"/>
      <c r="AB429" s="542"/>
      <c r="AC429" s="542"/>
    </row>
    <row r="430" spans="1:68" ht="14.25" customHeight="1" x14ac:dyDescent="0.25">
      <c r="A430" s="564" t="s">
        <v>102</v>
      </c>
      <c r="B430" s="559"/>
      <c r="C430" s="559"/>
      <c r="D430" s="559"/>
      <c r="E430" s="559"/>
      <c r="F430" s="559"/>
      <c r="G430" s="559"/>
      <c r="H430" s="559"/>
      <c r="I430" s="559"/>
      <c r="J430" s="559"/>
      <c r="K430" s="559"/>
      <c r="L430" s="559"/>
      <c r="M430" s="559"/>
      <c r="N430" s="559"/>
      <c r="O430" s="559"/>
      <c r="P430" s="559"/>
      <c r="Q430" s="559"/>
      <c r="R430" s="559"/>
      <c r="S430" s="559"/>
      <c r="T430" s="559"/>
      <c r="U430" s="559"/>
      <c r="V430" s="559"/>
      <c r="W430" s="559"/>
      <c r="X430" s="559"/>
      <c r="Y430" s="559"/>
      <c r="Z430" s="559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62">
        <v>4607091389067</v>
      </c>
      <c r="E431" s="563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2"/>
      <c r="R431" s="552"/>
      <c r="S431" s="552"/>
      <c r="T431" s="553"/>
      <c r="U431" s="34"/>
      <c r="V431" s="34"/>
      <c r="W431" s="35" t="s">
        <v>68</v>
      </c>
      <c r="X431" s="547">
        <v>6</v>
      </c>
      <c r="Y431" s="548">
        <f t="shared" ref="Y431:Y442" si="49">IFERROR(IF(X431="",0,CEILING((X431/$H431),1)*$H431),"")</f>
        <v>10.56</v>
      </c>
      <c r="Z431" s="36">
        <f t="shared" ref="Z431:Z436" si="50">IFERROR(IF(Y431=0,"",ROUNDUP(Y431/H431,0)*0.01196),"")</f>
        <v>2.392E-2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6.4090909090909083</v>
      </c>
      <c r="BN431" s="64">
        <f t="shared" ref="BN431:BN442" si="52">IFERROR(Y431*I431/H431,"0")</f>
        <v>11.28</v>
      </c>
      <c r="BO431" s="64">
        <f t="shared" ref="BO431:BO442" si="53">IFERROR(1/J431*(X431/H431),"0")</f>
        <v>1.0926573426573426E-2</v>
      </c>
      <c r="BP431" s="64">
        <f t="shared" ref="BP431:BP442" si="54">IFERROR(1/J431*(Y431/H431),"0")</f>
        <v>1.9230769230769232E-2</v>
      </c>
    </row>
    <row r="432" spans="1:68" ht="27" customHeight="1" x14ac:dyDescent="0.25">
      <c r="A432" s="54" t="s">
        <v>655</v>
      </c>
      <c r="B432" s="54" t="s">
        <v>656</v>
      </c>
      <c r="C432" s="31">
        <v>4301011961</v>
      </c>
      <c r="D432" s="562">
        <v>4680115885271</v>
      </c>
      <c r="E432" s="563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7">
        <v>52</v>
      </c>
      <c r="Y432" s="548">
        <f t="shared" si="49"/>
        <v>52.800000000000004</v>
      </c>
      <c r="Z432" s="36">
        <f t="shared" si="50"/>
        <v>0.1196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55.54545454545454</v>
      </c>
      <c r="BN432" s="64">
        <f t="shared" si="52"/>
        <v>56.400000000000006</v>
      </c>
      <c r="BO432" s="64">
        <f t="shared" si="53"/>
        <v>9.4696969696969696E-2</v>
      </c>
      <c r="BP432" s="64">
        <f t="shared" si="54"/>
        <v>9.6153846153846159E-2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62">
        <v>4680115885226</v>
      </c>
      <c r="E433" s="563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2"/>
      <c r="R433" s="552"/>
      <c r="S433" s="552"/>
      <c r="T433" s="553"/>
      <c r="U433" s="34"/>
      <c r="V433" s="34"/>
      <c r="W433" s="35" t="s">
        <v>68</v>
      </c>
      <c r="X433" s="547">
        <v>220</v>
      </c>
      <c r="Y433" s="548">
        <f t="shared" si="49"/>
        <v>221.76000000000002</v>
      </c>
      <c r="Z433" s="36">
        <f t="shared" si="50"/>
        <v>0.50231999999999999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234.99999999999997</v>
      </c>
      <c r="BN433" s="64">
        <f t="shared" si="52"/>
        <v>236.88</v>
      </c>
      <c r="BO433" s="64">
        <f t="shared" si="53"/>
        <v>0.40064102564102566</v>
      </c>
      <c r="BP433" s="64">
        <f t="shared" si="54"/>
        <v>0.40384615384615385</v>
      </c>
    </row>
    <row r="434" spans="1:68" ht="27" customHeight="1" x14ac:dyDescent="0.25">
      <c r="A434" s="54" t="s">
        <v>661</v>
      </c>
      <c r="B434" s="54" t="s">
        <v>662</v>
      </c>
      <c r="C434" s="31">
        <v>4301012145</v>
      </c>
      <c r="D434" s="562">
        <v>4607091383522</v>
      </c>
      <c r="E434" s="563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8" t="s">
        <v>663</v>
      </c>
      <c r="Q434" s="552"/>
      <c r="R434" s="552"/>
      <c r="S434" s="552"/>
      <c r="T434" s="553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customHeight="1" x14ac:dyDescent="0.25">
      <c r="A435" s="54" t="s">
        <v>665</v>
      </c>
      <c r="B435" s="54" t="s">
        <v>666</v>
      </c>
      <c r="C435" s="31">
        <v>4301011774</v>
      </c>
      <c r="D435" s="562">
        <v>4680115884502</v>
      </c>
      <c r="E435" s="563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62">
        <v>4607091389104</v>
      </c>
      <c r="E436" s="563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7">
        <v>400</v>
      </c>
      <c r="Y436" s="548">
        <f t="shared" si="49"/>
        <v>401.28000000000003</v>
      </c>
      <c r="Z436" s="36">
        <f t="shared" si="50"/>
        <v>0.90895999999999999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427.27272727272725</v>
      </c>
      <c r="BN436" s="64">
        <f t="shared" si="52"/>
        <v>428.64</v>
      </c>
      <c r="BO436" s="64">
        <f t="shared" si="53"/>
        <v>0.72843822843822836</v>
      </c>
      <c r="BP436" s="64">
        <f t="shared" si="54"/>
        <v>0.73076923076923084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2">
        <v>4680115886391</v>
      </c>
      <c r="E437" s="563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2">
        <v>4680115880603</v>
      </c>
      <c r="E438" s="563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7">
        <v>30</v>
      </c>
      <c r="Y438" s="548">
        <f t="shared" si="49"/>
        <v>33.6</v>
      </c>
      <c r="Z438" s="36">
        <f>IFERROR(IF(Y438=0,"",ROUNDUP(Y438/H438,0)*0.00902),"")</f>
        <v>6.3140000000000002E-2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43.3125</v>
      </c>
      <c r="BN438" s="64">
        <f t="shared" si="52"/>
        <v>48.510000000000005</v>
      </c>
      <c r="BO438" s="64">
        <f t="shared" si="53"/>
        <v>4.7348484848484848E-2</v>
      </c>
      <c r="BP438" s="64">
        <f t="shared" si="54"/>
        <v>5.3030303030303039E-2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2">
        <v>4607091389999</v>
      </c>
      <c r="E439" s="563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8" t="s">
        <v>677</v>
      </c>
      <c r="Q439" s="552"/>
      <c r="R439" s="552"/>
      <c r="S439" s="552"/>
      <c r="T439" s="553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2">
        <v>4680115882782</v>
      </c>
      <c r="E440" s="563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2">
        <v>4680115885479</v>
      </c>
      <c r="E441" s="563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2">
        <v>4607091389982</v>
      </c>
      <c r="E442" s="563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2"/>
      <c r="R442" s="552"/>
      <c r="S442" s="552"/>
      <c r="T442" s="553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8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60"/>
      <c r="P443" s="567" t="s">
        <v>70</v>
      </c>
      <c r="Q443" s="568"/>
      <c r="R443" s="568"/>
      <c r="S443" s="568"/>
      <c r="T443" s="568"/>
      <c r="U443" s="568"/>
      <c r="V443" s="569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134.65909090909091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137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1.6179399999999999</v>
      </c>
      <c r="AA443" s="550"/>
      <c r="AB443" s="550"/>
      <c r="AC443" s="550"/>
    </row>
    <row r="444" spans="1:68" x14ac:dyDescent="0.2">
      <c r="A444" s="559"/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60"/>
      <c r="P444" s="567" t="s">
        <v>70</v>
      </c>
      <c r="Q444" s="568"/>
      <c r="R444" s="568"/>
      <c r="S444" s="568"/>
      <c r="T444" s="568"/>
      <c r="U444" s="568"/>
      <c r="V444" s="569"/>
      <c r="W444" s="37" t="s">
        <v>68</v>
      </c>
      <c r="X444" s="549">
        <f>IFERROR(SUM(X431:X442),"0")</f>
        <v>708</v>
      </c>
      <c r="Y444" s="549">
        <f>IFERROR(SUM(Y431:Y442),"0")</f>
        <v>720.00000000000011</v>
      </c>
      <c r="Z444" s="37"/>
      <c r="AA444" s="550"/>
      <c r="AB444" s="550"/>
      <c r="AC444" s="550"/>
    </row>
    <row r="445" spans="1:68" ht="14.25" customHeight="1" x14ac:dyDescent="0.25">
      <c r="A445" s="564" t="s">
        <v>134</v>
      </c>
      <c r="B445" s="559"/>
      <c r="C445" s="559"/>
      <c r="D445" s="559"/>
      <c r="E445" s="559"/>
      <c r="F445" s="559"/>
      <c r="G445" s="559"/>
      <c r="H445" s="559"/>
      <c r="I445" s="559"/>
      <c r="J445" s="559"/>
      <c r="K445" s="559"/>
      <c r="L445" s="559"/>
      <c r="M445" s="559"/>
      <c r="N445" s="559"/>
      <c r="O445" s="559"/>
      <c r="P445" s="559"/>
      <c r="Q445" s="559"/>
      <c r="R445" s="559"/>
      <c r="S445" s="559"/>
      <c r="T445" s="559"/>
      <c r="U445" s="559"/>
      <c r="V445" s="559"/>
      <c r="W445" s="559"/>
      <c r="X445" s="559"/>
      <c r="Y445" s="559"/>
      <c r="Z445" s="559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2">
        <v>4607091388930</v>
      </c>
      <c r="E446" s="563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2"/>
      <c r="R446" s="552"/>
      <c r="S446" s="552"/>
      <c r="T446" s="553"/>
      <c r="U446" s="34"/>
      <c r="V446" s="34"/>
      <c r="W446" s="35" t="s">
        <v>68</v>
      </c>
      <c r="X446" s="547">
        <v>350</v>
      </c>
      <c r="Y446" s="548">
        <f>IFERROR(IF(X446="",0,CEILING((X446/$H446),1)*$H446),"")</f>
        <v>353.76</v>
      </c>
      <c r="Z446" s="36">
        <f>IFERROR(IF(Y446=0,"",ROUNDUP(Y446/H446,0)*0.01196),"")</f>
        <v>0.80132000000000003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373.86363636363637</v>
      </c>
      <c r="BN446" s="64">
        <f>IFERROR(Y446*I446/H446,"0")</f>
        <v>377.87999999999994</v>
      </c>
      <c r="BO446" s="64">
        <f>IFERROR(1/J446*(X446/H446),"0")</f>
        <v>0.63738344988344986</v>
      </c>
      <c r="BP446" s="64">
        <f>IFERROR(1/J446*(Y446/H446),"0")</f>
        <v>0.64423076923076927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2">
        <v>4680115886407</v>
      </c>
      <c r="E447" s="563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2"/>
      <c r="R447" s="552"/>
      <c r="S447" s="552"/>
      <c r="T447" s="553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2">
        <v>4680115880054</v>
      </c>
      <c r="E448" s="563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2"/>
      <c r="R448" s="552"/>
      <c r="S448" s="552"/>
      <c r="T448" s="553"/>
      <c r="U448" s="34"/>
      <c r="V448" s="34"/>
      <c r="W448" s="35" t="s">
        <v>68</v>
      </c>
      <c r="X448" s="547">
        <v>9</v>
      </c>
      <c r="Y448" s="548">
        <f>IFERROR(IF(X448="",0,CEILING((X448/$H448),1)*$H448),"")</f>
        <v>9.6</v>
      </c>
      <c r="Z448" s="36">
        <f>IFERROR(IF(Y448=0,"",ROUNDUP(Y448/H448,0)*0.00902),"")</f>
        <v>1.804E-2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12.99375</v>
      </c>
      <c r="BN448" s="64">
        <f>IFERROR(Y448*I448/H448,"0")</f>
        <v>13.86</v>
      </c>
      <c r="BO448" s="64">
        <f>IFERROR(1/J448*(X448/H448),"0")</f>
        <v>1.4204545454545456E-2</v>
      </c>
      <c r="BP448" s="64">
        <f>IFERROR(1/J448*(Y448/H448),"0")</f>
        <v>1.5151515151515152E-2</v>
      </c>
    </row>
    <row r="449" spans="1:68" x14ac:dyDescent="0.2">
      <c r="A449" s="558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60"/>
      <c r="P449" s="567" t="s">
        <v>70</v>
      </c>
      <c r="Q449" s="568"/>
      <c r="R449" s="568"/>
      <c r="S449" s="568"/>
      <c r="T449" s="568"/>
      <c r="U449" s="568"/>
      <c r="V449" s="569"/>
      <c r="W449" s="37" t="s">
        <v>71</v>
      </c>
      <c r="X449" s="549">
        <f>IFERROR(X446/H446,"0")+IFERROR(X447/H447,"0")+IFERROR(X448/H448,"0")</f>
        <v>68.162878787878782</v>
      </c>
      <c r="Y449" s="549">
        <f>IFERROR(Y446/H446,"0")+IFERROR(Y447/H447,"0")+IFERROR(Y448/H448,"0")</f>
        <v>69</v>
      </c>
      <c r="Z449" s="549">
        <f>IFERROR(IF(Z446="",0,Z446),"0")+IFERROR(IF(Z447="",0,Z447),"0")+IFERROR(IF(Z448="",0,Z448),"0")</f>
        <v>0.81936000000000009</v>
      </c>
      <c r="AA449" s="550"/>
      <c r="AB449" s="550"/>
      <c r="AC449" s="550"/>
    </row>
    <row r="450" spans="1:68" x14ac:dyDescent="0.2">
      <c r="A450" s="559"/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60"/>
      <c r="P450" s="567" t="s">
        <v>70</v>
      </c>
      <c r="Q450" s="568"/>
      <c r="R450" s="568"/>
      <c r="S450" s="568"/>
      <c r="T450" s="568"/>
      <c r="U450" s="568"/>
      <c r="V450" s="569"/>
      <c r="W450" s="37" t="s">
        <v>68</v>
      </c>
      <c r="X450" s="549">
        <f>IFERROR(SUM(X446:X448),"0")</f>
        <v>359</v>
      </c>
      <c r="Y450" s="549">
        <f>IFERROR(SUM(Y446:Y448),"0")</f>
        <v>363.36</v>
      </c>
      <c r="Z450" s="37"/>
      <c r="AA450" s="550"/>
      <c r="AB450" s="550"/>
      <c r="AC450" s="550"/>
    </row>
    <row r="451" spans="1:68" ht="14.25" customHeight="1" x14ac:dyDescent="0.25">
      <c r="A451" s="564" t="s">
        <v>63</v>
      </c>
      <c r="B451" s="559"/>
      <c r="C451" s="559"/>
      <c r="D451" s="559"/>
      <c r="E451" s="559"/>
      <c r="F451" s="559"/>
      <c r="G451" s="559"/>
      <c r="H451" s="559"/>
      <c r="I451" s="559"/>
      <c r="J451" s="559"/>
      <c r="K451" s="559"/>
      <c r="L451" s="559"/>
      <c r="M451" s="559"/>
      <c r="N451" s="559"/>
      <c r="O451" s="559"/>
      <c r="P451" s="559"/>
      <c r="Q451" s="559"/>
      <c r="R451" s="559"/>
      <c r="S451" s="559"/>
      <c r="T451" s="559"/>
      <c r="U451" s="559"/>
      <c r="V451" s="559"/>
      <c r="W451" s="559"/>
      <c r="X451" s="559"/>
      <c r="Y451" s="559"/>
      <c r="Z451" s="559"/>
      <c r="AA451" s="543"/>
      <c r="AB451" s="543"/>
      <c r="AC451" s="543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2">
        <v>4680115883116</v>
      </c>
      <c r="E452" s="563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2">
        <v>4680115883093</v>
      </c>
      <c r="E453" s="563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7">
        <v>0</v>
      </c>
      <c r="Y453" s="548">
        <f t="shared" si="55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2">
        <v>4680115883109</v>
      </c>
      <c r="E454" s="563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7">
        <v>300</v>
      </c>
      <c r="Y454" s="548">
        <f t="shared" si="55"/>
        <v>300.96000000000004</v>
      </c>
      <c r="Z454" s="36">
        <f>IFERROR(IF(Y454=0,"",ROUNDUP(Y454/H454,0)*0.01196),"")</f>
        <v>0.68171999999999999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320.45454545454544</v>
      </c>
      <c r="BN454" s="64">
        <f t="shared" si="57"/>
        <v>321.48</v>
      </c>
      <c r="BO454" s="64">
        <f t="shared" si="58"/>
        <v>0.54632867132867136</v>
      </c>
      <c r="BP454" s="64">
        <f t="shared" si="59"/>
        <v>0.54807692307692313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2">
        <v>4680115882072</v>
      </c>
      <c r="E455" s="563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2"/>
      <c r="R455" s="552"/>
      <c r="S455" s="552"/>
      <c r="T455" s="553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2">
        <v>4680115882102</v>
      </c>
      <c r="E456" s="563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2">
        <v>4680115882096</v>
      </c>
      <c r="E457" s="563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2"/>
      <c r="R457" s="552"/>
      <c r="S457" s="552"/>
      <c r="T457" s="553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8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60"/>
      <c r="P458" s="567" t="s">
        <v>70</v>
      </c>
      <c r="Q458" s="568"/>
      <c r="R458" s="568"/>
      <c r="S458" s="568"/>
      <c r="T458" s="568"/>
      <c r="U458" s="568"/>
      <c r="V458" s="569"/>
      <c r="W458" s="37" t="s">
        <v>71</v>
      </c>
      <c r="X458" s="549">
        <f>IFERROR(X452/H452,"0")+IFERROR(X453/H453,"0")+IFERROR(X454/H454,"0")+IFERROR(X455/H455,"0")+IFERROR(X456/H456,"0")+IFERROR(X457/H457,"0")</f>
        <v>56.818181818181813</v>
      </c>
      <c r="Y458" s="549">
        <f>IFERROR(Y452/H452,"0")+IFERROR(Y453/H453,"0")+IFERROR(Y454/H454,"0")+IFERROR(Y455/H455,"0")+IFERROR(Y456/H456,"0")+IFERROR(Y457/H457,"0")</f>
        <v>57.000000000000007</v>
      </c>
      <c r="Z458" s="549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0"/>
      <c r="AB458" s="550"/>
      <c r="AC458" s="550"/>
    </row>
    <row r="459" spans="1:68" x14ac:dyDescent="0.2">
      <c r="A459" s="559"/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60"/>
      <c r="P459" s="567" t="s">
        <v>70</v>
      </c>
      <c r="Q459" s="568"/>
      <c r="R459" s="568"/>
      <c r="S459" s="568"/>
      <c r="T459" s="568"/>
      <c r="U459" s="568"/>
      <c r="V459" s="569"/>
      <c r="W459" s="37" t="s">
        <v>68</v>
      </c>
      <c r="X459" s="549">
        <f>IFERROR(SUM(X452:X457),"0")</f>
        <v>300</v>
      </c>
      <c r="Y459" s="549">
        <f>IFERROR(SUM(Y452:Y457),"0")</f>
        <v>300.96000000000004</v>
      </c>
      <c r="Z459" s="37"/>
      <c r="AA459" s="550"/>
      <c r="AB459" s="550"/>
      <c r="AC459" s="550"/>
    </row>
    <row r="460" spans="1:68" ht="14.25" customHeight="1" x14ac:dyDescent="0.25">
      <c r="A460" s="564" t="s">
        <v>72</v>
      </c>
      <c r="B460" s="559"/>
      <c r="C460" s="559"/>
      <c r="D460" s="559"/>
      <c r="E460" s="559"/>
      <c r="F460" s="559"/>
      <c r="G460" s="559"/>
      <c r="H460" s="559"/>
      <c r="I460" s="559"/>
      <c r="J460" s="559"/>
      <c r="K460" s="559"/>
      <c r="L460" s="559"/>
      <c r="M460" s="559"/>
      <c r="N460" s="559"/>
      <c r="O460" s="559"/>
      <c r="P460" s="559"/>
      <c r="Q460" s="559"/>
      <c r="R460" s="559"/>
      <c r="S460" s="559"/>
      <c r="T460" s="559"/>
      <c r="U460" s="559"/>
      <c r="V460" s="559"/>
      <c r="W460" s="559"/>
      <c r="X460" s="559"/>
      <c r="Y460" s="559"/>
      <c r="Z460" s="559"/>
      <c r="AA460" s="543"/>
      <c r="AB460" s="543"/>
      <c r="AC460" s="543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2">
        <v>4607091383409</v>
      </c>
      <c r="E461" s="563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2">
        <v>4607091383416</v>
      </c>
      <c r="E462" s="563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8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2">
        <v>4680115883536</v>
      </c>
      <c r="E463" s="563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2"/>
      <c r="R463" s="552"/>
      <c r="S463" s="552"/>
      <c r="T463" s="553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58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60"/>
      <c r="P464" s="567" t="s">
        <v>70</v>
      </c>
      <c r="Q464" s="568"/>
      <c r="R464" s="568"/>
      <c r="S464" s="568"/>
      <c r="T464" s="568"/>
      <c r="U464" s="568"/>
      <c r="V464" s="569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x14ac:dyDescent="0.2">
      <c r="A465" s="559"/>
      <c r="B465" s="559"/>
      <c r="C465" s="559"/>
      <c r="D465" s="559"/>
      <c r="E465" s="559"/>
      <c r="F465" s="559"/>
      <c r="G465" s="559"/>
      <c r="H465" s="559"/>
      <c r="I465" s="559"/>
      <c r="J465" s="559"/>
      <c r="K465" s="559"/>
      <c r="L465" s="559"/>
      <c r="M465" s="559"/>
      <c r="N465" s="559"/>
      <c r="O465" s="560"/>
      <c r="P465" s="567" t="s">
        <v>70</v>
      </c>
      <c r="Q465" s="568"/>
      <c r="R465" s="568"/>
      <c r="S465" s="568"/>
      <c r="T465" s="568"/>
      <c r="U465" s="568"/>
      <c r="V465" s="569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89" t="s">
        <v>715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2"/>
      <c r="AB467" s="542"/>
      <c r="AC467" s="542"/>
    </row>
    <row r="468" spans="1:68" ht="14.25" customHeight="1" x14ac:dyDescent="0.25">
      <c r="A468" s="564" t="s">
        <v>102</v>
      </c>
      <c r="B468" s="559"/>
      <c r="C468" s="559"/>
      <c r="D468" s="559"/>
      <c r="E468" s="559"/>
      <c r="F468" s="559"/>
      <c r="G468" s="559"/>
      <c r="H468" s="559"/>
      <c r="I468" s="559"/>
      <c r="J468" s="559"/>
      <c r="K468" s="559"/>
      <c r="L468" s="559"/>
      <c r="M468" s="559"/>
      <c r="N468" s="559"/>
      <c r="O468" s="559"/>
      <c r="P468" s="559"/>
      <c r="Q468" s="559"/>
      <c r="R468" s="559"/>
      <c r="S468" s="559"/>
      <c r="T468" s="559"/>
      <c r="U468" s="559"/>
      <c r="V468" s="559"/>
      <c r="W468" s="559"/>
      <c r="X468" s="559"/>
      <c r="Y468" s="559"/>
      <c r="Z468" s="559"/>
      <c r="AA468" s="543"/>
      <c r="AB468" s="543"/>
      <c r="AC468" s="543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2">
        <v>4640242181011</v>
      </c>
      <c r="E469" s="563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7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2">
        <v>4640242180441</v>
      </c>
      <c r="E470" s="563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0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2">
        <v>4640242180564</v>
      </c>
      <c r="E471" s="563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2">
        <v>4640242181189</v>
      </c>
      <c r="E472" s="563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2"/>
      <c r="R472" s="552"/>
      <c r="S472" s="552"/>
      <c r="T472" s="553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58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60"/>
      <c r="P473" s="567" t="s">
        <v>70</v>
      </c>
      <c r="Q473" s="568"/>
      <c r="R473" s="568"/>
      <c r="S473" s="568"/>
      <c r="T473" s="568"/>
      <c r="U473" s="568"/>
      <c r="V473" s="569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x14ac:dyDescent="0.2">
      <c r="A474" s="559"/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60"/>
      <c r="P474" s="567" t="s">
        <v>70</v>
      </c>
      <c r="Q474" s="568"/>
      <c r="R474" s="568"/>
      <c r="S474" s="568"/>
      <c r="T474" s="568"/>
      <c r="U474" s="568"/>
      <c r="V474" s="569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customHeight="1" x14ac:dyDescent="0.25">
      <c r="A475" s="564" t="s">
        <v>134</v>
      </c>
      <c r="B475" s="559"/>
      <c r="C475" s="559"/>
      <c r="D475" s="559"/>
      <c r="E475" s="559"/>
      <c r="F475" s="559"/>
      <c r="G475" s="559"/>
      <c r="H475" s="559"/>
      <c r="I475" s="559"/>
      <c r="J475" s="559"/>
      <c r="K475" s="559"/>
      <c r="L475" s="559"/>
      <c r="M475" s="559"/>
      <c r="N475" s="559"/>
      <c r="O475" s="559"/>
      <c r="P475" s="559"/>
      <c r="Q475" s="559"/>
      <c r="R475" s="559"/>
      <c r="S475" s="559"/>
      <c r="T475" s="559"/>
      <c r="U475" s="559"/>
      <c r="V475" s="559"/>
      <c r="W475" s="559"/>
      <c r="X475" s="559"/>
      <c r="Y475" s="559"/>
      <c r="Z475" s="559"/>
      <c r="AA475" s="543"/>
      <c r="AB475" s="543"/>
      <c r="AC475" s="543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2">
        <v>4640242180519</v>
      </c>
      <c r="E476" s="563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2"/>
      <c r="R476" s="552"/>
      <c r="S476" s="552"/>
      <c r="T476" s="553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2">
        <v>4640242180526</v>
      </c>
      <c r="E477" s="563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1" t="s">
        <v>732</v>
      </c>
      <c r="Q477" s="552"/>
      <c r="R477" s="552"/>
      <c r="S477" s="552"/>
      <c r="T477" s="553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2">
        <v>4640242181363</v>
      </c>
      <c r="E478" s="563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1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2"/>
      <c r="R478" s="552"/>
      <c r="S478" s="552"/>
      <c r="T478" s="553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58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60"/>
      <c r="P479" s="567" t="s">
        <v>70</v>
      </c>
      <c r="Q479" s="568"/>
      <c r="R479" s="568"/>
      <c r="S479" s="568"/>
      <c r="T479" s="568"/>
      <c r="U479" s="568"/>
      <c r="V479" s="569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x14ac:dyDescent="0.2">
      <c r="A480" s="559"/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60"/>
      <c r="P480" s="567" t="s">
        <v>70</v>
      </c>
      <c r="Q480" s="568"/>
      <c r="R480" s="568"/>
      <c r="S480" s="568"/>
      <c r="T480" s="568"/>
      <c r="U480" s="568"/>
      <c r="V480" s="569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customHeight="1" x14ac:dyDescent="0.25">
      <c r="A481" s="564" t="s">
        <v>63</v>
      </c>
      <c r="B481" s="559"/>
      <c r="C481" s="559"/>
      <c r="D481" s="559"/>
      <c r="E481" s="559"/>
      <c r="F481" s="559"/>
      <c r="G481" s="559"/>
      <c r="H481" s="559"/>
      <c r="I481" s="559"/>
      <c r="J481" s="559"/>
      <c r="K481" s="559"/>
      <c r="L481" s="559"/>
      <c r="M481" s="559"/>
      <c r="N481" s="559"/>
      <c r="O481" s="559"/>
      <c r="P481" s="559"/>
      <c r="Q481" s="559"/>
      <c r="R481" s="559"/>
      <c r="S481" s="559"/>
      <c r="T481" s="559"/>
      <c r="U481" s="559"/>
      <c r="V481" s="559"/>
      <c r="W481" s="559"/>
      <c r="X481" s="559"/>
      <c r="Y481" s="559"/>
      <c r="Z481" s="559"/>
      <c r="AA481" s="543"/>
      <c r="AB481" s="543"/>
      <c r="AC481" s="543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2">
        <v>4640242180816</v>
      </c>
      <c r="E482" s="563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2">
        <v>4640242180595</v>
      </c>
      <c r="E483" s="563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2"/>
      <c r="R483" s="552"/>
      <c r="S483" s="552"/>
      <c r="T483" s="553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58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60"/>
      <c r="P484" s="567" t="s">
        <v>70</v>
      </c>
      <c r="Q484" s="568"/>
      <c r="R484" s="568"/>
      <c r="S484" s="568"/>
      <c r="T484" s="568"/>
      <c r="U484" s="568"/>
      <c r="V484" s="569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x14ac:dyDescent="0.2">
      <c r="A485" s="559"/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60"/>
      <c r="P485" s="567" t="s">
        <v>70</v>
      </c>
      <c r="Q485" s="568"/>
      <c r="R485" s="568"/>
      <c r="S485" s="568"/>
      <c r="T485" s="568"/>
      <c r="U485" s="568"/>
      <c r="V485" s="569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customHeight="1" x14ac:dyDescent="0.25">
      <c r="A486" s="564" t="s">
        <v>72</v>
      </c>
      <c r="B486" s="559"/>
      <c r="C486" s="559"/>
      <c r="D486" s="559"/>
      <c r="E486" s="559"/>
      <c r="F486" s="559"/>
      <c r="G486" s="559"/>
      <c r="H486" s="559"/>
      <c r="I486" s="559"/>
      <c r="J486" s="559"/>
      <c r="K486" s="559"/>
      <c r="L486" s="559"/>
      <c r="M486" s="559"/>
      <c r="N486" s="559"/>
      <c r="O486" s="559"/>
      <c r="P486" s="559"/>
      <c r="Q486" s="559"/>
      <c r="R486" s="559"/>
      <c r="S486" s="559"/>
      <c r="T486" s="559"/>
      <c r="U486" s="559"/>
      <c r="V486" s="559"/>
      <c r="W486" s="559"/>
      <c r="X486" s="559"/>
      <c r="Y486" s="559"/>
      <c r="Z486" s="559"/>
      <c r="AA486" s="543"/>
      <c r="AB486" s="543"/>
      <c r="AC486" s="543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2">
        <v>4640242180533</v>
      </c>
      <c r="E487" s="563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2"/>
      <c r="R487" s="552"/>
      <c r="S487" s="552"/>
      <c r="T487" s="553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8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60"/>
      <c r="P488" s="567" t="s">
        <v>70</v>
      </c>
      <c r="Q488" s="568"/>
      <c r="R488" s="568"/>
      <c r="S488" s="568"/>
      <c r="T488" s="568"/>
      <c r="U488" s="568"/>
      <c r="V488" s="569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x14ac:dyDescent="0.2">
      <c r="A489" s="559"/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60"/>
      <c r="P489" s="567" t="s">
        <v>70</v>
      </c>
      <c r="Q489" s="568"/>
      <c r="R489" s="568"/>
      <c r="S489" s="568"/>
      <c r="T489" s="568"/>
      <c r="U489" s="568"/>
      <c r="V489" s="569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customHeight="1" x14ac:dyDescent="0.25">
      <c r="A490" s="564" t="s">
        <v>164</v>
      </c>
      <c r="B490" s="559"/>
      <c r="C490" s="559"/>
      <c r="D490" s="559"/>
      <c r="E490" s="559"/>
      <c r="F490" s="559"/>
      <c r="G490" s="559"/>
      <c r="H490" s="559"/>
      <c r="I490" s="559"/>
      <c r="J490" s="559"/>
      <c r="K490" s="559"/>
      <c r="L490" s="559"/>
      <c r="M490" s="559"/>
      <c r="N490" s="559"/>
      <c r="O490" s="559"/>
      <c r="P490" s="559"/>
      <c r="Q490" s="559"/>
      <c r="R490" s="559"/>
      <c r="S490" s="559"/>
      <c r="T490" s="559"/>
      <c r="U490" s="559"/>
      <c r="V490" s="559"/>
      <c r="W490" s="559"/>
      <c r="X490" s="559"/>
      <c r="Y490" s="559"/>
      <c r="Z490" s="559"/>
      <c r="AA490" s="543"/>
      <c r="AB490" s="543"/>
      <c r="AC490" s="543"/>
    </row>
    <row r="491" spans="1:68" ht="27" customHeight="1" x14ac:dyDescent="0.25">
      <c r="A491" s="54" t="s">
        <v>746</v>
      </c>
      <c r="B491" s="54" t="s">
        <v>747</v>
      </c>
      <c r="C491" s="31">
        <v>4301060491</v>
      </c>
      <c r="D491" s="562">
        <v>4640242180120</v>
      </c>
      <c r="E491" s="563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749</v>
      </c>
      <c r="B492" s="54" t="s">
        <v>750</v>
      </c>
      <c r="C492" s="31">
        <v>4301060493</v>
      </c>
      <c r="D492" s="562">
        <v>4640242180137</v>
      </c>
      <c r="E492" s="563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2"/>
      <c r="R492" s="552"/>
      <c r="S492" s="552"/>
      <c r="T492" s="553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58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60"/>
      <c r="P493" s="567" t="s">
        <v>70</v>
      </c>
      <c r="Q493" s="568"/>
      <c r="R493" s="568"/>
      <c r="S493" s="568"/>
      <c r="T493" s="568"/>
      <c r="U493" s="568"/>
      <c r="V493" s="569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x14ac:dyDescent="0.2">
      <c r="A494" s="559"/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60"/>
      <c r="P494" s="567" t="s">
        <v>70</v>
      </c>
      <c r="Q494" s="568"/>
      <c r="R494" s="568"/>
      <c r="S494" s="568"/>
      <c r="T494" s="568"/>
      <c r="U494" s="568"/>
      <c r="V494" s="569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customHeight="1" x14ac:dyDescent="0.25">
      <c r="A495" s="589" t="s">
        <v>752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2"/>
      <c r="AB495" s="542"/>
      <c r="AC495" s="542"/>
    </row>
    <row r="496" spans="1:68" ht="14.25" customHeight="1" x14ac:dyDescent="0.25">
      <c r="A496" s="564" t="s">
        <v>134</v>
      </c>
      <c r="B496" s="559"/>
      <c r="C496" s="559"/>
      <c r="D496" s="559"/>
      <c r="E496" s="559"/>
      <c r="F496" s="559"/>
      <c r="G496" s="559"/>
      <c r="H496" s="559"/>
      <c r="I496" s="559"/>
      <c r="J496" s="559"/>
      <c r="K496" s="559"/>
      <c r="L496" s="559"/>
      <c r="M496" s="559"/>
      <c r="N496" s="559"/>
      <c r="O496" s="559"/>
      <c r="P496" s="559"/>
      <c r="Q496" s="559"/>
      <c r="R496" s="559"/>
      <c r="S496" s="559"/>
      <c r="T496" s="559"/>
      <c r="U496" s="559"/>
      <c r="V496" s="559"/>
      <c r="W496" s="559"/>
      <c r="X496" s="559"/>
      <c r="Y496" s="559"/>
      <c r="Z496" s="559"/>
      <c r="AA496" s="543"/>
      <c r="AB496" s="543"/>
      <c r="AC496" s="543"/>
    </row>
    <row r="497" spans="1:68" ht="27" customHeight="1" x14ac:dyDescent="0.25">
      <c r="A497" s="54" t="s">
        <v>753</v>
      </c>
      <c r="B497" s="54" t="s">
        <v>754</v>
      </c>
      <c r="C497" s="31">
        <v>4301020314</v>
      </c>
      <c r="D497" s="562">
        <v>4640242180090</v>
      </c>
      <c r="E497" s="563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4" t="s">
        <v>755</v>
      </c>
      <c r="Q497" s="552"/>
      <c r="R497" s="552"/>
      <c r="S497" s="552"/>
      <c r="T497" s="553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58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60"/>
      <c r="P498" s="567" t="s">
        <v>70</v>
      </c>
      <c r="Q498" s="568"/>
      <c r="R498" s="568"/>
      <c r="S498" s="568"/>
      <c r="T498" s="568"/>
      <c r="U498" s="568"/>
      <c r="V498" s="569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x14ac:dyDescent="0.2">
      <c r="A499" s="55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560"/>
      <c r="P499" s="567" t="s">
        <v>70</v>
      </c>
      <c r="Q499" s="568"/>
      <c r="R499" s="568"/>
      <c r="S499" s="568"/>
      <c r="T499" s="568"/>
      <c r="U499" s="568"/>
      <c r="V499" s="569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3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94"/>
      <c r="P500" s="590" t="s">
        <v>757</v>
      </c>
      <c r="Q500" s="591"/>
      <c r="R500" s="591"/>
      <c r="S500" s="591"/>
      <c r="T500" s="591"/>
      <c r="U500" s="591"/>
      <c r="V500" s="592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11810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11973.279999999999</v>
      </c>
      <c r="Z500" s="37"/>
      <c r="AA500" s="550"/>
      <c r="AB500" s="550"/>
      <c r="AC500" s="550"/>
    </row>
    <row r="501" spans="1:68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94"/>
      <c r="P501" s="590" t="s">
        <v>758</v>
      </c>
      <c r="Q501" s="591"/>
      <c r="R501" s="591"/>
      <c r="S501" s="591"/>
      <c r="T501" s="591"/>
      <c r="U501" s="591"/>
      <c r="V501" s="592"/>
      <c r="W501" s="37" t="s">
        <v>68</v>
      </c>
      <c r="X501" s="549">
        <f>IFERROR(SUM(BM22:BM497),"0")</f>
        <v>12464.076287288808</v>
      </c>
      <c r="Y501" s="549">
        <f>IFERROR(SUM(BN22:BN497),"0")</f>
        <v>12638.946000000002</v>
      </c>
      <c r="Z501" s="37"/>
      <c r="AA501" s="550"/>
      <c r="AB501" s="550"/>
      <c r="AC501" s="550"/>
    </row>
    <row r="502" spans="1:68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94"/>
      <c r="P502" s="590" t="s">
        <v>759</v>
      </c>
      <c r="Q502" s="591"/>
      <c r="R502" s="591"/>
      <c r="S502" s="591"/>
      <c r="T502" s="591"/>
      <c r="U502" s="591"/>
      <c r="V502" s="592"/>
      <c r="W502" s="37" t="s">
        <v>760</v>
      </c>
      <c r="X502" s="38">
        <f>ROUNDUP(SUM(BO22:BO497),0)</f>
        <v>21</v>
      </c>
      <c r="Y502" s="38">
        <f>ROUNDUP(SUM(BP22:BP497),0)</f>
        <v>21</v>
      </c>
      <c r="Z502" s="37"/>
      <c r="AA502" s="550"/>
      <c r="AB502" s="550"/>
      <c r="AC502" s="550"/>
    </row>
    <row r="503" spans="1:68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94"/>
      <c r="P503" s="590" t="s">
        <v>761</v>
      </c>
      <c r="Q503" s="591"/>
      <c r="R503" s="591"/>
      <c r="S503" s="591"/>
      <c r="T503" s="591"/>
      <c r="U503" s="591"/>
      <c r="V503" s="592"/>
      <c r="W503" s="37" t="s">
        <v>68</v>
      </c>
      <c r="X503" s="549">
        <f>GrossWeightTotal+PalletQtyTotal*25</f>
        <v>12989.076287288808</v>
      </c>
      <c r="Y503" s="549">
        <f>GrossWeightTotalR+PalletQtyTotalR*25</f>
        <v>13163.946000000002</v>
      </c>
      <c r="Z503" s="37"/>
      <c r="AA503" s="550"/>
      <c r="AB503" s="550"/>
      <c r="AC503" s="550"/>
    </row>
    <row r="504" spans="1:68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94"/>
      <c r="P504" s="590" t="s">
        <v>762</v>
      </c>
      <c r="Q504" s="591"/>
      <c r="R504" s="591"/>
      <c r="S504" s="591"/>
      <c r="T504" s="591"/>
      <c r="U504" s="591"/>
      <c r="V504" s="592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1977.8763663523723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2009</v>
      </c>
      <c r="Z504" s="37"/>
      <c r="AA504" s="550"/>
      <c r="AB504" s="550"/>
      <c r="AC504" s="550"/>
    </row>
    <row r="505" spans="1:68" ht="14.25" customHeight="1" x14ac:dyDescent="0.2">
      <c r="A505" s="559"/>
      <c r="B505" s="559"/>
      <c r="C505" s="559"/>
      <c r="D505" s="559"/>
      <c r="E505" s="559"/>
      <c r="F505" s="559"/>
      <c r="G505" s="559"/>
      <c r="H505" s="559"/>
      <c r="I505" s="559"/>
      <c r="J505" s="559"/>
      <c r="K505" s="559"/>
      <c r="L505" s="559"/>
      <c r="M505" s="559"/>
      <c r="N505" s="559"/>
      <c r="O505" s="694"/>
      <c r="P505" s="590" t="s">
        <v>763</v>
      </c>
      <c r="Q505" s="591"/>
      <c r="R505" s="591"/>
      <c r="S505" s="591"/>
      <c r="T505" s="591"/>
      <c r="U505" s="591"/>
      <c r="V505" s="592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23.828140000000005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2" t="s">
        <v>100</v>
      </c>
      <c r="D507" s="633"/>
      <c r="E507" s="633"/>
      <c r="F507" s="633"/>
      <c r="G507" s="633"/>
      <c r="H507" s="634"/>
      <c r="I507" s="572" t="s">
        <v>252</v>
      </c>
      <c r="J507" s="633"/>
      <c r="K507" s="633"/>
      <c r="L507" s="633"/>
      <c r="M507" s="633"/>
      <c r="N507" s="633"/>
      <c r="O507" s="633"/>
      <c r="P507" s="633"/>
      <c r="Q507" s="633"/>
      <c r="R507" s="633"/>
      <c r="S507" s="634"/>
      <c r="T507" s="572" t="s">
        <v>539</v>
      </c>
      <c r="U507" s="634"/>
      <c r="V507" s="572" t="s">
        <v>595</v>
      </c>
      <c r="W507" s="633"/>
      <c r="X507" s="633"/>
      <c r="Y507" s="634"/>
      <c r="Z507" s="544" t="s">
        <v>651</v>
      </c>
      <c r="AA507" s="572" t="s">
        <v>715</v>
      </c>
      <c r="AB507" s="634"/>
      <c r="AC507" s="52"/>
      <c r="AF507" s="545"/>
    </row>
    <row r="508" spans="1:68" ht="14.25" customHeight="1" thickTop="1" x14ac:dyDescent="0.2">
      <c r="A508" s="796" t="s">
        <v>766</v>
      </c>
      <c r="B508" s="572" t="s">
        <v>62</v>
      </c>
      <c r="C508" s="572" t="s">
        <v>101</v>
      </c>
      <c r="D508" s="572" t="s">
        <v>116</v>
      </c>
      <c r="E508" s="572" t="s">
        <v>171</v>
      </c>
      <c r="F508" s="572" t="s">
        <v>191</v>
      </c>
      <c r="G508" s="572" t="s">
        <v>224</v>
      </c>
      <c r="H508" s="572" t="s">
        <v>100</v>
      </c>
      <c r="I508" s="572" t="s">
        <v>253</v>
      </c>
      <c r="J508" s="572" t="s">
        <v>293</v>
      </c>
      <c r="K508" s="572" t="s">
        <v>353</v>
      </c>
      <c r="L508" s="572" t="s">
        <v>398</v>
      </c>
      <c r="M508" s="572" t="s">
        <v>414</v>
      </c>
      <c r="N508" s="545"/>
      <c r="O508" s="572" t="s">
        <v>428</v>
      </c>
      <c r="P508" s="572" t="s">
        <v>438</v>
      </c>
      <c r="Q508" s="572" t="s">
        <v>445</v>
      </c>
      <c r="R508" s="572" t="s">
        <v>450</v>
      </c>
      <c r="S508" s="572" t="s">
        <v>529</v>
      </c>
      <c r="T508" s="572" t="s">
        <v>540</v>
      </c>
      <c r="U508" s="572" t="s">
        <v>575</v>
      </c>
      <c r="V508" s="572" t="s">
        <v>596</v>
      </c>
      <c r="W508" s="572" t="s">
        <v>628</v>
      </c>
      <c r="X508" s="572" t="s">
        <v>643</v>
      </c>
      <c r="Y508" s="572" t="s">
        <v>647</v>
      </c>
      <c r="Z508" s="572" t="s">
        <v>651</v>
      </c>
      <c r="AA508" s="572" t="s">
        <v>715</v>
      </c>
      <c r="AB508" s="572" t="s">
        <v>752</v>
      </c>
      <c r="AC508" s="52"/>
      <c r="AF508" s="545"/>
    </row>
    <row r="509" spans="1:68" ht="13.5" customHeight="1" thickBot="1" x14ac:dyDescent="0.25">
      <c r="A509" s="797"/>
      <c r="B509" s="573"/>
      <c r="C509" s="573"/>
      <c r="D509" s="573"/>
      <c r="E509" s="573"/>
      <c r="F509" s="573"/>
      <c r="G509" s="573"/>
      <c r="H509" s="573"/>
      <c r="I509" s="573"/>
      <c r="J509" s="573"/>
      <c r="K509" s="573"/>
      <c r="L509" s="573"/>
      <c r="M509" s="573"/>
      <c r="N509" s="545"/>
      <c r="O509" s="573"/>
      <c r="P509" s="573"/>
      <c r="Q509" s="573"/>
      <c r="R509" s="573"/>
      <c r="S509" s="573"/>
      <c r="T509" s="573"/>
      <c r="U509" s="573"/>
      <c r="V509" s="573"/>
      <c r="W509" s="573"/>
      <c r="X509" s="573"/>
      <c r="Y509" s="573"/>
      <c r="Z509" s="573"/>
      <c r="AA509" s="573"/>
      <c r="AB509" s="573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3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505.00000000000006</v>
      </c>
      <c r="E510" s="46">
        <f>IFERROR(Y87*1,"0")+IFERROR(Y88*1,"0")+IFERROR(Y89*1,"0")+IFERROR(Y93*1,"0")+IFERROR(Y94*1,"0")+IFERROR(Y95*1,"0")+IFERROR(Y96*1,"0")</f>
        <v>449.1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471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624.83999999999992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2191.1999999999998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210.16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67.199999999999989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758.05999999999983</v>
      </c>
      <c r="S510" s="46">
        <f>IFERROR(Y335*1,"0")+IFERROR(Y336*1,"0")+IFERROR(Y337*1,"0")</f>
        <v>32.4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3522</v>
      </c>
      <c r="U510" s="46">
        <f>IFERROR(Y368*1,"0")+IFERROR(Y369*1,"0")+IFERROR(Y370*1,"0")+IFERROR(Y374*1,"0")+IFERROR(Y378*1,"0")+IFERROR(Y379*1,"0")+IFERROR(Y383*1,"0")</f>
        <v>1755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1384.3200000000002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2">
    <mergeCell ref="A481:Z481"/>
    <mergeCell ref="D471:E471"/>
    <mergeCell ref="A151:O152"/>
    <mergeCell ref="D17:E18"/>
    <mergeCell ref="A131:Z131"/>
    <mergeCell ref="A449:O450"/>
    <mergeCell ref="X17:X18"/>
    <mergeCell ref="P307:T307"/>
    <mergeCell ref="D110:E110"/>
    <mergeCell ref="D408:E408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A51:Z51"/>
    <mergeCell ref="A83:O84"/>
    <mergeCell ref="N17:N18"/>
    <mergeCell ref="A58:O59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M17:M18"/>
    <mergeCell ref="O17:O18"/>
    <mergeCell ref="P336:T336"/>
    <mergeCell ref="P494:V494"/>
    <mergeCell ref="P350:V350"/>
    <mergeCell ref="P410:V410"/>
    <mergeCell ref="P102:T102"/>
    <mergeCell ref="P196:T196"/>
    <mergeCell ref="A484:O485"/>
    <mergeCell ref="P354:T354"/>
    <mergeCell ref="P281:V281"/>
    <mergeCell ref="D226:E226"/>
    <mergeCell ref="P183:T183"/>
    <mergeCell ref="D164:E164"/>
    <mergeCell ref="D462:E462"/>
    <mergeCell ref="P62:T62"/>
    <mergeCell ref="A134:O135"/>
    <mergeCell ref="A20:Z20"/>
    <mergeCell ref="A125:Z125"/>
    <mergeCell ref="P110:T110"/>
    <mergeCell ref="A314:Z314"/>
    <mergeCell ref="P239:V239"/>
    <mergeCell ref="P439:T439"/>
    <mergeCell ref="P433:T433"/>
    <mergeCell ref="P483:T483"/>
    <mergeCell ref="D22:E22"/>
    <mergeCell ref="D149:E149"/>
    <mergeCell ref="P470:T470"/>
    <mergeCell ref="D447:E447"/>
    <mergeCell ref="P426:V426"/>
    <mergeCell ref="P301:T301"/>
    <mergeCell ref="P178:T178"/>
    <mergeCell ref="P270:T270"/>
    <mergeCell ref="P463:T463"/>
    <mergeCell ref="A64:O65"/>
    <mergeCell ref="P478:T478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479:V479"/>
    <mergeCell ref="A233:Z233"/>
    <mergeCell ref="P262:T262"/>
    <mergeCell ref="A107:Z107"/>
    <mergeCell ref="A105:O106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A318:O319"/>
    <mergeCell ref="P114:T114"/>
    <mergeCell ref="P41:T41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A508:A509"/>
    <mergeCell ref="D436:E436"/>
    <mergeCell ref="D292:E292"/>
    <mergeCell ref="C508:C509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D497:E497"/>
    <mergeCell ref="P109:T109"/>
    <mergeCell ref="D435:E435"/>
    <mergeCell ref="A404:O405"/>
    <mergeCell ref="D413:E413"/>
    <mergeCell ref="P345:T345"/>
    <mergeCell ref="D217:E21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P227:T227"/>
    <mergeCell ref="D368:E368"/>
    <mergeCell ref="P226:T226"/>
    <mergeCell ref="A294:O295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D128:E128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105:V105"/>
    <mergeCell ref="P170:V170"/>
    <mergeCell ref="A141:Z141"/>
    <mergeCell ref="P212:T2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13:M13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A38:Z38"/>
    <mergeCell ref="A274:Z274"/>
    <mergeCell ref="P207:T207"/>
    <mergeCell ref="P299:T299"/>
    <mergeCell ref="P326:V326"/>
    <mergeCell ref="D138:E138"/>
    <mergeCell ref="A40:Z40"/>
    <mergeCell ref="P152:V152"/>
    <mergeCell ref="P330:T330"/>
    <mergeCell ref="A340:Z340"/>
    <mergeCell ref="A276:O277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D359:E359"/>
    <mergeCell ref="P96:T96"/>
    <mergeCell ref="P335:T335"/>
    <mergeCell ref="P269:T269"/>
    <mergeCell ref="P491:T491"/>
    <mergeCell ref="P322:T322"/>
    <mergeCell ref="A285:O286"/>
    <mergeCell ref="P260:T260"/>
    <mergeCell ref="P211:T211"/>
    <mergeCell ref="D132:E132"/>
    <mergeCell ref="P89:T89"/>
    <mergeCell ref="P309:T309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P164:T164"/>
    <mergeCell ref="P93:T93"/>
    <mergeCell ref="D299:E299"/>
    <mergeCell ref="D370:E370"/>
    <mergeCell ref="P405:V405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503:V503"/>
    <mergeCell ref="P332:V332"/>
    <mergeCell ref="A331:O332"/>
    <mergeCell ref="P459:V459"/>
    <mergeCell ref="P234:T234"/>
    <mergeCell ref="P325:V325"/>
    <mergeCell ref="A386:Z386"/>
    <mergeCell ref="A215:Z215"/>
    <mergeCell ref="D378:E378"/>
    <mergeCell ref="P485:V485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268:T268"/>
    <mergeCell ref="P230:T230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379:T379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A34:Z34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A352:Z352"/>
    <mergeCell ref="P235:V235"/>
    <mergeCell ref="A458:O459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2025-09-24T09:16:25Z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