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FADE5D1-8690-4F8F-9E9D-308C2447C8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F528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Y71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F10" i="1"/>
  <c r="J9" i="1"/>
  <c r="F9" i="1"/>
  <c r="A9" i="1"/>
  <c r="A10" i="1" s="1"/>
  <c r="D7" i="1"/>
  <c r="Q6" i="1"/>
  <c r="P2" i="1"/>
  <c r="BP28" i="1" l="1"/>
  <c r="BN28" i="1"/>
  <c r="Z28" i="1"/>
  <c r="Y32" i="1"/>
  <c r="BP42" i="1"/>
  <c r="BN42" i="1"/>
  <c r="Z42" i="1"/>
  <c r="Z44" i="1" s="1"/>
  <c r="BP55" i="1"/>
  <c r="BN55" i="1"/>
  <c r="Z55" i="1"/>
  <c r="BP63" i="1"/>
  <c r="BN63" i="1"/>
  <c r="Z63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2" i="1"/>
  <c r="BP95" i="1"/>
  <c r="BN95" i="1"/>
  <c r="Z95" i="1"/>
  <c r="BP99" i="1"/>
  <c r="BN99" i="1"/>
  <c r="Z99" i="1"/>
  <c r="BP108" i="1"/>
  <c r="BN108" i="1"/>
  <c r="Z108" i="1"/>
  <c r="Y110" i="1"/>
  <c r="Y115" i="1"/>
  <c r="BP112" i="1"/>
  <c r="BN112" i="1"/>
  <c r="Z112" i="1"/>
  <c r="BP120" i="1"/>
  <c r="BN120" i="1"/>
  <c r="Z120" i="1"/>
  <c r="B528" i="1"/>
  <c r="Y23" i="1"/>
  <c r="BP22" i="1"/>
  <c r="BN22" i="1"/>
  <c r="Z22" i="1"/>
  <c r="Z23" i="1" s="1"/>
  <c r="X520" i="1"/>
  <c r="X521" i="1" s="1"/>
  <c r="Y24" i="1"/>
  <c r="Y33" i="1"/>
  <c r="BP26" i="1"/>
  <c r="BN26" i="1"/>
  <c r="Z26" i="1"/>
  <c r="BP30" i="1"/>
  <c r="BN30" i="1"/>
  <c r="Z30" i="1"/>
  <c r="Y44" i="1"/>
  <c r="BP53" i="1"/>
  <c r="BN53" i="1"/>
  <c r="Z53" i="1"/>
  <c r="Z58" i="1" s="1"/>
  <c r="BP57" i="1"/>
  <c r="BN57" i="1"/>
  <c r="Z57" i="1"/>
  <c r="Y59" i="1"/>
  <c r="Y66" i="1"/>
  <c r="BP61" i="1"/>
  <c r="BN61" i="1"/>
  <c r="Z61" i="1"/>
  <c r="Z65" i="1" s="1"/>
  <c r="Y65" i="1"/>
  <c r="Z71" i="1"/>
  <c r="BP69" i="1"/>
  <c r="BN69" i="1"/>
  <c r="Z69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BP296" i="1"/>
  <c r="BN296" i="1"/>
  <c r="Z296" i="1"/>
  <c r="Y300" i="1"/>
  <c r="BP304" i="1"/>
  <c r="BN304" i="1"/>
  <c r="Z304" i="1"/>
  <c r="Z310" i="1" s="1"/>
  <c r="BP308" i="1"/>
  <c r="BN308" i="1"/>
  <c r="Z308" i="1"/>
  <c r="BP316" i="1"/>
  <c r="BN316" i="1"/>
  <c r="Z316" i="1"/>
  <c r="Y332" i="1"/>
  <c r="BP327" i="1"/>
  <c r="BN327" i="1"/>
  <c r="Z327" i="1"/>
  <c r="BP329" i="1"/>
  <c r="BN329" i="1"/>
  <c r="Z329" i="1"/>
  <c r="BP337" i="1"/>
  <c r="BN337" i="1"/>
  <c r="Z337" i="1"/>
  <c r="Y339" i="1"/>
  <c r="S528" i="1"/>
  <c r="Y345" i="1"/>
  <c r="BP342" i="1"/>
  <c r="BN342" i="1"/>
  <c r="Z342" i="1"/>
  <c r="BP352" i="1"/>
  <c r="BN352" i="1"/>
  <c r="Z352" i="1"/>
  <c r="BP356" i="1"/>
  <c r="BN356" i="1"/>
  <c r="Z356" i="1"/>
  <c r="Y358" i="1"/>
  <c r="Y363" i="1"/>
  <c r="BP360" i="1"/>
  <c r="BN360" i="1"/>
  <c r="Z360" i="1"/>
  <c r="Z362" i="1" s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H9" i="1"/>
  <c r="X518" i="1"/>
  <c r="C528" i="1"/>
  <c r="Y45" i="1"/>
  <c r="D528" i="1"/>
  <c r="Y58" i="1"/>
  <c r="E528" i="1"/>
  <c r="Y93" i="1"/>
  <c r="Y109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BN241" i="1"/>
  <c r="BP241" i="1"/>
  <c r="BP242" i="1"/>
  <c r="BN242" i="1"/>
  <c r="Z242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Z300" i="1" s="1"/>
  <c r="BP298" i="1"/>
  <c r="BN298" i="1"/>
  <c r="Z298" i="1"/>
  <c r="Y311" i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Y362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BP387" i="1"/>
  <c r="BN387" i="1"/>
  <c r="Z387" i="1"/>
  <c r="Z38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493" i="1" l="1"/>
  <c r="Z471" i="1"/>
  <c r="Z504" i="1"/>
  <c r="Z455" i="1"/>
  <c r="Z357" i="1"/>
  <c r="Z252" i="1"/>
  <c r="Z243" i="1"/>
  <c r="Z205" i="1"/>
  <c r="Z179" i="1"/>
  <c r="Z155" i="1"/>
  <c r="Z345" i="1"/>
  <c r="Z332" i="1"/>
  <c r="Z276" i="1"/>
  <c r="Z269" i="1"/>
  <c r="Y519" i="1"/>
  <c r="Y522" i="1"/>
  <c r="Z101" i="1"/>
  <c r="Z407" i="1"/>
  <c r="Z477" i="1"/>
  <c r="Z461" i="1"/>
  <c r="Z233" i="1"/>
  <c r="Z173" i="1"/>
  <c r="Z261" i="1"/>
  <c r="Z123" i="1"/>
  <c r="Z32" i="1"/>
  <c r="Y518" i="1"/>
  <c r="Y520" i="1"/>
  <c r="Z115" i="1"/>
  <c r="Z523" i="1" s="1"/>
  <c r="Y521" i="1" l="1"/>
</calcChain>
</file>

<file path=xl/sharedStrings.xml><?xml version="1.0" encoding="utf-8"?>
<sst xmlns="http://schemas.openxmlformats.org/spreadsheetml/2006/main" count="2341" uniqueCount="831">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</sst>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6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0.375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200</v>
      </c>
      <c r="Y42" s="584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59.25925925925926</v>
      </c>
      <c r="Y44" s="585">
        <f>IFERROR(Y41/H41,"0")+IFERROR(Y42/H42,"0")+IFERROR(Y43/H43,"0")</f>
        <v>60</v>
      </c>
      <c r="Z44" s="585">
        <f>IFERROR(IF(Z41="",0,Z41),"0")+IFERROR(IF(Z42="",0,Z42),"0")+IFERROR(IF(Z43="",0,Z43),"0")</f>
        <v>0.64080000000000004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300</v>
      </c>
      <c r="Y45" s="585">
        <f>IFERROR(SUM(Y41:Y43),"0")</f>
        <v>308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200</v>
      </c>
      <c r="Y53" s="58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585</v>
      </c>
      <c r="Y57" s="584">
        <f t="shared" si="6"/>
        <v>585</v>
      </c>
      <c r="Z57" s="36">
        <f>IFERROR(IF(Y57=0,"",ROUNDUP(Y57/H57,0)*0.00902),"")</f>
        <v>1.1726000000000001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612.29999999999995</v>
      </c>
      <c r="BN57" s="64">
        <f t="shared" si="8"/>
        <v>612.29999999999995</v>
      </c>
      <c r="BO57" s="64">
        <f t="shared" si="9"/>
        <v>0.98484848484848486</v>
      </c>
      <c r="BP57" s="64">
        <f t="shared" si="10"/>
        <v>0.98484848484848486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148.51851851851853</v>
      </c>
      <c r="Y58" s="585">
        <f>IFERROR(Y52/H52,"0")+IFERROR(Y53/H53,"0")+IFERROR(Y54/H54,"0")+IFERROR(Y55/H55,"0")+IFERROR(Y56/H56,"0")+IFERROR(Y57/H57,"0")</f>
        <v>149</v>
      </c>
      <c r="Z58" s="585">
        <f>IFERROR(IF(Z52="",0,Z52),"0")+IFERROR(IF(Z53="",0,Z53),"0")+IFERROR(IF(Z54="",0,Z54),"0")+IFERROR(IF(Z55="",0,Z55),"0")+IFERROR(IF(Z56="",0,Z56),"0")+IFERROR(IF(Z57="",0,Z57),"0")</f>
        <v>1.53322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785</v>
      </c>
      <c r="Y59" s="585">
        <f>IFERROR(SUM(Y52:Y57),"0")</f>
        <v>790.2</v>
      </c>
      <c r="Z59" s="37"/>
      <c r="AA59" s="586"/>
      <c r="AB59" s="586"/>
      <c r="AC59" s="586"/>
    </row>
    <row r="60" spans="1:68" ht="14.25" customHeight="1" x14ac:dyDescent="0.25">
      <c r="A60" s="596" t="s">
        <v>137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50</v>
      </c>
      <c r="Y61" s="58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54.629629629629633</v>
      </c>
      <c r="Y65" s="585">
        <f>IFERROR(Y61/H61,"0")+IFERROR(Y62/H62,"0")+IFERROR(Y63/H63,"0")+IFERROR(Y64/H64,"0")</f>
        <v>55</v>
      </c>
      <c r="Z65" s="585">
        <f>IFERROR(IF(Z61="",0,Z61),"0")+IFERROR(IF(Z62="",0,Z62),"0")+IFERROR(IF(Z63="",0,Z63),"0")+IFERROR(IF(Z64="",0,Z64),"0")</f>
        <v>0.4204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185</v>
      </c>
      <c r="Y66" s="585">
        <f>IFERROR(SUM(Y61:Y64),"0")</f>
        <v>189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172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40</v>
      </c>
      <c r="Y83" s="584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5.1282051282051286</v>
      </c>
      <c r="Y85" s="585">
        <f>IFERROR(Y83/H83,"0")+IFERROR(Y84/H84,"0")</f>
        <v>6</v>
      </c>
      <c r="Z85" s="585">
        <f>IFERROR(IF(Z83="",0,Z83),"0")+IFERROR(IF(Z84="",0,Z84),"0")</f>
        <v>0.11388000000000001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40</v>
      </c>
      <c r="Y86" s="585">
        <f>IFERROR(SUM(Y83:Y84),"0")</f>
        <v>46.8</v>
      </c>
      <c r="Z86" s="37"/>
      <c r="AA86" s="586"/>
      <c r="AB86" s="586"/>
      <c r="AC86" s="586"/>
    </row>
    <row r="87" spans="1:68" ht="16.5" customHeight="1" x14ac:dyDescent="0.25">
      <c r="A87" s="643" t="s">
        <v>179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100</v>
      </c>
      <c r="Y89" s="58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270</v>
      </c>
      <c r="Y91" s="584">
        <f>IFERROR(IF(X91="",0,CEILING((X91/$H91),1)*$H91),"")</f>
        <v>270</v>
      </c>
      <c r="Z91" s="36">
        <f>IFERROR(IF(Y91=0,"",ROUNDUP(Y91/H91,0)*0.00902),"")</f>
        <v>0.54120000000000001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282.60000000000002</v>
      </c>
      <c r="BN91" s="64">
        <f>IFERROR(Y91*I91/H91,"0")</f>
        <v>282.60000000000002</v>
      </c>
      <c r="BO91" s="64">
        <f>IFERROR(1/J91*(X91/H91),"0")</f>
        <v>0.45454545454545459</v>
      </c>
      <c r="BP91" s="64">
        <f>IFERROR(1/J91*(Y91/H91),"0")</f>
        <v>0.45454545454545459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69.259259259259267</v>
      </c>
      <c r="Y92" s="585">
        <f>IFERROR(Y89/H89,"0")+IFERROR(Y90/H90,"0")+IFERROR(Y91/H91,"0")</f>
        <v>70</v>
      </c>
      <c r="Z92" s="585">
        <f>IFERROR(IF(Z89="",0,Z89),"0")+IFERROR(IF(Z90="",0,Z90),"0")+IFERROR(IF(Z91="",0,Z91),"0")</f>
        <v>0.73099999999999998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370</v>
      </c>
      <c r="Y93" s="585">
        <f>IFERROR(SUM(Y89:Y91),"0")</f>
        <v>378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189</v>
      </c>
      <c r="Q95" s="588"/>
      <c r="R95" s="588"/>
      <c r="S95" s="588"/>
      <c r="T95" s="589"/>
      <c r="U95" s="34"/>
      <c r="V95" s="34"/>
      <c r="W95" s="35" t="s">
        <v>70</v>
      </c>
      <c r="X95" s="583">
        <v>350</v>
      </c>
      <c r="Y95" s="584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450</v>
      </c>
      <c r="Y99" s="58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209.87654320987653</v>
      </c>
      <c r="Y101" s="585">
        <f>IFERROR(Y95/H95,"0")+IFERROR(Y96/H96,"0")+IFERROR(Y97/H97,"0")+IFERROR(Y98/H98,"0")+IFERROR(Y99/H99,"0")+IFERROR(Y100/H100,"0")</f>
        <v>211</v>
      </c>
      <c r="Z101" s="585">
        <f>IFERROR(IF(Z95="",0,Z95),"0")+IFERROR(IF(Z96="",0,Z96),"0")+IFERROR(IF(Z97="",0,Z97),"0")+IFERROR(IF(Z98="",0,Z98),"0")+IFERROR(IF(Z99="",0,Z99),"0")+IFERROR(IF(Z100="",0,Z100),"0")</f>
        <v>1.9222899999999998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800</v>
      </c>
      <c r="Y102" s="585">
        <f>IFERROR(SUM(Y95:Y100),"0")</f>
        <v>807.3</v>
      </c>
      <c r="Z102" s="37"/>
      <c r="AA102" s="586"/>
      <c r="AB102" s="586"/>
      <c r="AC102" s="586"/>
    </row>
    <row r="103" spans="1:68" ht="16.5" customHeight="1" x14ac:dyDescent="0.25">
      <c r="A103" s="643" t="s">
        <v>202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60</v>
      </c>
      <c r="Y105" s="584">
        <f>IFERROR(IF(X105="",0,CEILING((X105/$H105),1)*$H105),"")</f>
        <v>64.800000000000011</v>
      </c>
      <c r="Z105" s="36">
        <f>IFERROR(IF(Y105=0,"",ROUNDUP(Y105/H105,0)*0.01898),"")</f>
        <v>0.11388000000000001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62.416666666666657</v>
      </c>
      <c r="BN105" s="64">
        <f>IFERROR(Y105*I105/H105,"0")</f>
        <v>67.410000000000011</v>
      </c>
      <c r="BO105" s="64">
        <f>IFERROR(1/J105*(X105/H105),"0")</f>
        <v>8.6805555555555552E-2</v>
      </c>
      <c r="BP105" s="64">
        <f>IFERROR(1/J105*(Y105/H105),"0")</f>
        <v>9.3750000000000014E-2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315</v>
      </c>
      <c r="Y107" s="584">
        <f>IFERROR(IF(X107="",0,CEILING((X107/$H107),1)*$H107),"")</f>
        <v>315</v>
      </c>
      <c r="Z107" s="36">
        <f>IFERROR(IF(Y107=0,"",ROUNDUP(Y107/H107,0)*0.00902),"")</f>
        <v>0.63139999999999996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329.70000000000005</v>
      </c>
      <c r="BN107" s="64">
        <f>IFERROR(Y107*I107/H107,"0")</f>
        <v>329.70000000000005</v>
      </c>
      <c r="BO107" s="64">
        <f>IFERROR(1/J107*(X107/H107),"0")</f>
        <v>0.53030303030303028</v>
      </c>
      <c r="BP107" s="64">
        <f>IFERROR(1/J107*(Y107/H107),"0")</f>
        <v>0.53030303030303028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75.555555555555557</v>
      </c>
      <c r="Y109" s="585">
        <f>IFERROR(Y105/H105,"0")+IFERROR(Y106/H106,"0")+IFERROR(Y107/H107,"0")+IFERROR(Y108/H108,"0")</f>
        <v>76</v>
      </c>
      <c r="Z109" s="585">
        <f>IFERROR(IF(Z105="",0,Z105),"0")+IFERROR(IF(Z106="",0,Z106),"0")+IFERROR(IF(Z107="",0,Z107),"0")+IFERROR(IF(Z108="",0,Z108),"0")</f>
        <v>0.74527999999999994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375</v>
      </c>
      <c r="Y110" s="585">
        <f>IFERROR(SUM(Y105:Y108),"0")</f>
        <v>379.8</v>
      </c>
      <c r="Z110" s="37"/>
      <c r="AA110" s="586"/>
      <c r="AB110" s="586"/>
      <c r="AC110" s="586"/>
    </row>
    <row r="111" spans="1:68" ht="14.25" customHeight="1" x14ac:dyDescent="0.25">
      <c r="A111" s="596" t="s">
        <v>137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219</v>
      </c>
      <c r="B118" s="54" t="s">
        <v>220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300</v>
      </c>
      <c r="Y119" s="584">
        <f>IFERROR(IF(X119="",0,CEILING((X119/$H119),1)*$H119),"")</f>
        <v>307.8</v>
      </c>
      <c r="Z119" s="36">
        <f>IFERROR(IF(Y119=0,"",ROUNDUP(Y119/H119,0)*0.01898),"")</f>
        <v>0.72123999999999999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318.99999999999994</v>
      </c>
      <c r="BN119" s="64">
        <f>IFERROR(Y119*I119/H119,"0")</f>
        <v>327.29400000000004</v>
      </c>
      <c r="BO119" s="64">
        <f>IFERROR(1/J119*(X119/H119),"0")</f>
        <v>0.57870370370370372</v>
      </c>
      <c r="BP119" s="64">
        <f>IFERROR(1/J119*(Y119/H119),"0")</f>
        <v>0.59375</v>
      </c>
    </row>
    <row r="120" spans="1:68" ht="27" customHeight="1" x14ac:dyDescent="0.25">
      <c r="A120" s="54" t="s">
        <v>224</v>
      </c>
      <c r="B120" s="54" t="s">
        <v>225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360</v>
      </c>
      <c r="Y121" s="584">
        <f>IFERROR(IF(X121="",0,CEILING((X121/$H121),1)*$H121),"")</f>
        <v>361.8</v>
      </c>
      <c r="Z121" s="36">
        <f>IFERROR(IF(Y121=0,"",ROUNDUP(Y121/H121,0)*0.00651),"")</f>
        <v>0.87234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393.59999999999997</v>
      </c>
      <c r="BN121" s="64">
        <f>IFERROR(Y121*I121/H121,"0")</f>
        <v>395.56799999999998</v>
      </c>
      <c r="BO121" s="64">
        <f>IFERROR(1/J121*(X121/H121),"0")</f>
        <v>0.73260073260073255</v>
      </c>
      <c r="BP121" s="64">
        <f>IFERROR(1/J121*(Y121/H121),"0")</f>
        <v>0.73626373626373631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9</v>
      </c>
      <c r="Y122" s="584">
        <f>IFERROR(IF(X122="",0,CEILING((X122/$H122),1)*$H122),"")</f>
        <v>9</v>
      </c>
      <c r="Z122" s="36">
        <f>IFERROR(IF(Y122=0,"",ROUNDUP(Y122/H122,0)*0.00651),"")</f>
        <v>3.2550000000000003E-2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9.9</v>
      </c>
      <c r="BN122" s="64">
        <f>IFERROR(Y122*I122/H122,"0")</f>
        <v>9.9</v>
      </c>
      <c r="BO122" s="64">
        <f>IFERROR(1/J122*(X122/H122),"0")</f>
        <v>2.7472527472527476E-2</v>
      </c>
      <c r="BP122" s="64">
        <f>IFERROR(1/J122*(Y122/H122),"0")</f>
        <v>2.7472527472527476E-2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175.37037037037035</v>
      </c>
      <c r="Y123" s="585">
        <f>IFERROR(Y118/H118,"0")+IFERROR(Y119/H119,"0")+IFERROR(Y120/H120,"0")+IFERROR(Y121/H121,"0")+IFERROR(Y122/H122,"0")</f>
        <v>177</v>
      </c>
      <c r="Z123" s="585">
        <f>IFERROR(IF(Z118="",0,Z118),"0")+IFERROR(IF(Z119="",0,Z119),"0")+IFERROR(IF(Z120="",0,Z120),"0")+IFERROR(IF(Z121="",0,Z121),"0")+IFERROR(IF(Z122="",0,Z122),"0")</f>
        <v>1.6261300000000001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669</v>
      </c>
      <c r="Y124" s="585">
        <f>IFERROR(SUM(Y118:Y122),"0")</f>
        <v>678.6</v>
      </c>
      <c r="Z124" s="37"/>
      <c r="AA124" s="586"/>
      <c r="AB124" s="586"/>
      <c r="AC124" s="586"/>
    </row>
    <row r="125" spans="1:68" ht="14.25" customHeight="1" x14ac:dyDescent="0.25">
      <c r="A125" s="596" t="s">
        <v>172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231</v>
      </c>
      <c r="B126" s="54" t="s">
        <v>232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19.8</v>
      </c>
      <c r="Y127" s="584">
        <f>IFERROR(IF(X127="",0,CEILING((X127/$H127),1)*$H127),"")</f>
        <v>19.8</v>
      </c>
      <c r="Z127" s="36">
        <f>IFERROR(IF(Y127=0,"",ROUNDUP(Y127/H127,0)*0.00651),"")</f>
        <v>6.5100000000000005E-2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22.380000000000003</v>
      </c>
      <c r="BN127" s="64">
        <f>IFERROR(Y127*I127/H127,"0")</f>
        <v>22.380000000000003</v>
      </c>
      <c r="BO127" s="64">
        <f>IFERROR(1/J127*(X127/H127),"0")</f>
        <v>5.4945054945054951E-2</v>
      </c>
      <c r="BP127" s="64">
        <f>IFERROR(1/J127*(Y127/H127),"0")</f>
        <v>5.4945054945054951E-2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10</v>
      </c>
      <c r="Y128" s="585">
        <f>IFERROR(Y126/H126,"0")+IFERROR(Y127/H127,"0")</f>
        <v>10</v>
      </c>
      <c r="Z128" s="585">
        <f>IFERROR(IF(Z126="",0,Z126),"0")+IFERROR(IF(Z127="",0,Z127),"0")</f>
        <v>6.5100000000000005E-2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19.8</v>
      </c>
      <c r="Y129" s="585">
        <f>IFERROR(SUM(Y126:Y127),"0")</f>
        <v>19.8</v>
      </c>
      <c r="Z129" s="37"/>
      <c r="AA129" s="586"/>
      <c r="AB129" s="586"/>
      <c r="AC129" s="586"/>
    </row>
    <row r="130" spans="1:68" ht="16.5" customHeight="1" x14ac:dyDescent="0.25">
      <c r="A130" s="643" t="s">
        <v>237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238</v>
      </c>
      <c r="B132" s="54" t="s">
        <v>239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104</v>
      </c>
      <c r="Y133" s="584">
        <f>IFERROR(IF(X133="",0,CEILING((X133/$H133),1)*$H133),"")</f>
        <v>105.60000000000001</v>
      </c>
      <c r="Z133" s="36">
        <f>IFERROR(IF(Y133=0,"",ROUNDUP(Y133/H133,0)*0.00651),"")</f>
        <v>0.21482999999999999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109.85</v>
      </c>
      <c r="BN133" s="64">
        <f>IFERROR(Y133*I133/H133,"0")</f>
        <v>111.53999999999999</v>
      </c>
      <c r="BO133" s="64">
        <f>IFERROR(1/J133*(X133/H133),"0")</f>
        <v>0.17857142857142858</v>
      </c>
      <c r="BP133" s="64">
        <f>IFERROR(1/J133*(Y133/H133),"0")</f>
        <v>0.18131868131868134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32.5</v>
      </c>
      <c r="Y134" s="585">
        <f>IFERROR(Y132/H132,"0")+IFERROR(Y133/H133,"0")</f>
        <v>33</v>
      </c>
      <c r="Z134" s="585">
        <f>IFERROR(IF(Z132="",0,Z132),"0")+IFERROR(IF(Z133="",0,Z133),"0")</f>
        <v>0.21482999999999999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104</v>
      </c>
      <c r="Y135" s="585">
        <f>IFERROR(SUM(Y132:Y133),"0")</f>
        <v>105.60000000000001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242</v>
      </c>
      <c r="B137" s="54" t="s">
        <v>243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77</v>
      </c>
      <c r="Y138" s="584">
        <f>IFERROR(IF(X138="",0,CEILING((X138/$H138),1)*$H138),"")</f>
        <v>78.399999999999991</v>
      </c>
      <c r="Z138" s="36">
        <f>IFERROR(IF(Y138=0,"",ROUNDUP(Y138/H138,0)*0.00651),"")</f>
        <v>0.18228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84.370000000000019</v>
      </c>
      <c r="BN138" s="64">
        <f>IFERROR(Y138*I138/H138,"0")</f>
        <v>85.903999999999996</v>
      </c>
      <c r="BO138" s="64">
        <f>IFERROR(1/J138*(X138/H138),"0")</f>
        <v>0.15109890109890112</v>
      </c>
      <c r="BP138" s="64">
        <f>IFERROR(1/J138*(Y138/H138),"0")</f>
        <v>0.15384615384615385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27.5</v>
      </c>
      <c r="Y139" s="585">
        <f>IFERROR(Y137/H137,"0")+IFERROR(Y138/H138,"0")</f>
        <v>28</v>
      </c>
      <c r="Z139" s="585">
        <f>IFERROR(IF(Z137="",0,Z137),"0")+IFERROR(IF(Z138="",0,Z138),"0")</f>
        <v>0.18228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77</v>
      </c>
      <c r="Y140" s="585">
        <f>IFERROR(SUM(Y137:Y138),"0")</f>
        <v>78.399999999999991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246</v>
      </c>
      <c r="B142" s="54" t="s">
        <v>247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72.600000000000009</v>
      </c>
      <c r="Y143" s="584">
        <f>IFERROR(IF(X143="",0,CEILING((X143/$H143),1)*$H143),"")</f>
        <v>73.92</v>
      </c>
      <c r="Z143" s="36">
        <f>IFERROR(IF(Y143=0,"",ROUNDUP(Y143/H143,0)*0.00651),"")</f>
        <v>0.18228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79.970000000000013</v>
      </c>
      <c r="BN143" s="64">
        <f>IFERROR(Y143*I143/H143,"0")</f>
        <v>81.423999999999992</v>
      </c>
      <c r="BO143" s="64">
        <f>IFERROR(1/J143*(X143/H143),"0")</f>
        <v>0.15109890109890112</v>
      </c>
      <c r="BP143" s="64">
        <f>IFERROR(1/J143*(Y143/H143),"0")</f>
        <v>0.15384615384615385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27.500000000000004</v>
      </c>
      <c r="Y144" s="585">
        <f>IFERROR(Y142/H142,"0")+IFERROR(Y143/H143,"0")</f>
        <v>28</v>
      </c>
      <c r="Z144" s="585">
        <f>IFERROR(IF(Z142="",0,Z142),"0")+IFERROR(IF(Z143="",0,Z143),"0")</f>
        <v>0.18228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72.600000000000009</v>
      </c>
      <c r="Y145" s="585">
        <f>IFERROR(SUM(Y142:Y143),"0")</f>
        <v>73.92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249</v>
      </c>
      <c r="B148" s="54" t="s">
        <v>250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252</v>
      </c>
      <c r="B152" s="54" t="s">
        <v>253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255</v>
      </c>
      <c r="B153" s="54" t="s">
        <v>256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258</v>
      </c>
      <c r="B154" s="54" t="s">
        <v>259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261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262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137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263</v>
      </c>
      <c r="B160" s="54" t="s">
        <v>264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20</v>
      </c>
      <c r="Y165" s="584">
        <f t="shared" si="21"/>
        <v>21</v>
      </c>
      <c r="Z165" s="36">
        <f>IFERROR(IF(Y165=0,"",ROUNDUP(Y165/H165,0)*0.00902),"")</f>
        <v>4.5100000000000001E-2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21.285714285714281</v>
      </c>
      <c r="BN165" s="64">
        <f t="shared" si="23"/>
        <v>22.349999999999998</v>
      </c>
      <c r="BO165" s="64">
        <f t="shared" si="24"/>
        <v>3.6075036075036072E-2</v>
      </c>
      <c r="BP165" s="64">
        <f t="shared" si="25"/>
        <v>3.787878787878788E-2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60</v>
      </c>
      <c r="Y166" s="584">
        <f t="shared" si="21"/>
        <v>63</v>
      </c>
      <c r="Z166" s="36">
        <f>IFERROR(IF(Y166=0,"",ROUNDUP(Y166/H166,0)*0.00902),"")</f>
        <v>0.1353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63</v>
      </c>
      <c r="BN166" s="64">
        <f t="shared" si="23"/>
        <v>66.149999999999991</v>
      </c>
      <c r="BO166" s="64">
        <f t="shared" si="24"/>
        <v>0.10822510822510822</v>
      </c>
      <c r="BP166" s="64">
        <f t="shared" si="25"/>
        <v>0.11363636363636365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105</v>
      </c>
      <c r="Y168" s="584">
        <f t="shared" si="21"/>
        <v>105</v>
      </c>
      <c r="Z168" s="36">
        <f>IFERROR(IF(Y168=0,"",ROUNDUP(Y168/H168,0)*0.00502),"")</f>
        <v>0.251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111.5</v>
      </c>
      <c r="BN168" s="64">
        <f t="shared" si="23"/>
        <v>111.5</v>
      </c>
      <c r="BO168" s="64">
        <f t="shared" si="24"/>
        <v>0.21367521367521369</v>
      </c>
      <c r="BP168" s="64">
        <f t="shared" si="25"/>
        <v>0.21367521367521369</v>
      </c>
    </row>
    <row r="169" spans="1:68" ht="27" customHeight="1" x14ac:dyDescent="0.25">
      <c r="A169" s="54" t="s">
        <v>279</v>
      </c>
      <c r="B169" s="54" t="s">
        <v>280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192.5</v>
      </c>
      <c r="Y170" s="584">
        <f t="shared" si="21"/>
        <v>193.20000000000002</v>
      </c>
      <c r="Z170" s="36">
        <f>IFERROR(IF(Y170=0,"",ROUNDUP(Y170/H170,0)*0.00502),"")</f>
        <v>0.46184000000000003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201.66666666666669</v>
      </c>
      <c r="BN170" s="64">
        <f t="shared" si="23"/>
        <v>202.40000000000003</v>
      </c>
      <c r="BO170" s="64">
        <f t="shared" si="24"/>
        <v>0.39173789173789175</v>
      </c>
      <c r="BP170" s="64">
        <f t="shared" si="25"/>
        <v>0.39316239316239321</v>
      </c>
    </row>
    <row r="171" spans="1:68" ht="27" customHeight="1" x14ac:dyDescent="0.25">
      <c r="A171" s="54" t="s">
        <v>284</v>
      </c>
      <c r="B171" s="54" t="s">
        <v>285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194.04761904761904</v>
      </c>
      <c r="Y173" s="585">
        <f>IFERROR(Y164/H164,"0")+IFERROR(Y165/H165,"0")+IFERROR(Y166/H166,"0")+IFERROR(Y167/H167,"0")+IFERROR(Y168/H168,"0")+IFERROR(Y169/H169,"0")+IFERROR(Y170/H170,"0")+IFERROR(Y171/H171,"0")+IFERROR(Y172/H172,"0")</f>
        <v>196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1.06392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447.5</v>
      </c>
      <c r="Y174" s="585">
        <f>IFERROR(SUM(Y164:Y172),"0")</f>
        <v>453.6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5.6000000000000014</v>
      </c>
      <c r="Y176" s="584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6.4444444444444455</v>
      </c>
      <c r="BN176" s="64">
        <f>IFERROR(Y176*I176/H176,"0")</f>
        <v>7.25</v>
      </c>
      <c r="BO176" s="64">
        <f>IFERROR(1/J176*(X176/H176),"0")</f>
        <v>2.0576131687242802E-2</v>
      </c>
      <c r="BP176" s="64">
        <f>IFERROR(1/J176*(Y176/H176),"0")</f>
        <v>2.3148148148148147E-2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7.0000000000000009</v>
      </c>
      <c r="Y177" s="58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7.0000000000000009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15.555555555555557</v>
      </c>
      <c r="Y179" s="585">
        <f>IFERROR(Y176/H176,"0")+IFERROR(Y177/H177,"0")+IFERROR(Y178/H178,"0")</f>
        <v>17</v>
      </c>
      <c r="Z179" s="585">
        <f>IFERROR(IF(Z176="",0,Z176),"0")+IFERROR(IF(Z177="",0,Z177),"0")+IFERROR(IF(Z178="",0,Z178),"0")</f>
        <v>0.1003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19.600000000000001</v>
      </c>
      <c r="Y180" s="585">
        <f>IFERROR(SUM(Y176:Y178),"0")</f>
        <v>21.42</v>
      </c>
      <c r="Z180" s="37"/>
      <c r="AA180" s="586"/>
      <c r="AB180" s="586"/>
      <c r="AC180" s="586"/>
    </row>
    <row r="181" spans="1:68" ht="14.25" customHeight="1" x14ac:dyDescent="0.25">
      <c r="A181" s="596" t="s">
        <v>299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7.0000000000000009</v>
      </c>
      <c r="Y182" s="584">
        <f>IFERROR(IF(X182="",0,CEILING((X182/$H182),1)*$H182),"")</f>
        <v>7.5600000000000005</v>
      </c>
      <c r="Z182" s="36">
        <f>IFERROR(IF(Y182=0,"",ROUNDUP(Y182/H182,0)*0.0059),"")</f>
        <v>3.5400000000000001E-2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8.0555555555555554</v>
      </c>
      <c r="BN182" s="64">
        <f>IFERROR(Y182*I182/H182,"0")</f>
        <v>8.6999999999999993</v>
      </c>
      <c r="BO182" s="64">
        <f>IFERROR(1/J182*(X182/H182),"0")</f>
        <v>2.5720164609053499E-2</v>
      </c>
      <c r="BP182" s="64">
        <f>IFERROR(1/J182*(Y182/H182),"0")</f>
        <v>2.7777777777777776E-2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5.5555555555555562</v>
      </c>
      <c r="Y183" s="585">
        <f>IFERROR(Y182/H182,"0")</f>
        <v>6</v>
      </c>
      <c r="Z183" s="585">
        <f>IFERROR(IF(Z182="",0,Z182),"0")</f>
        <v>3.5400000000000001E-2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7.0000000000000009</v>
      </c>
      <c r="Y184" s="585">
        <f>IFERROR(SUM(Y182:Y182),"0")</f>
        <v>7.5600000000000005</v>
      </c>
      <c r="Z184" s="37"/>
      <c r="AA184" s="586"/>
      <c r="AB184" s="586"/>
      <c r="AC184" s="586"/>
    </row>
    <row r="185" spans="1:68" ht="16.5" customHeight="1" x14ac:dyDescent="0.25">
      <c r="A185" s="643" t="s">
        <v>302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303</v>
      </c>
      <c r="B187" s="54" t="s">
        <v>304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306</v>
      </c>
      <c r="B188" s="54" t="s">
        <v>307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137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308</v>
      </c>
      <c r="B192" s="54" t="s">
        <v>309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311</v>
      </c>
      <c r="B193" s="54" t="s">
        <v>312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190</v>
      </c>
      <c r="Y197" s="584">
        <f t="shared" ref="Y197:Y204" si="26">IFERROR(IF(X197="",0,CEILING((X197/$H197),1)*$H197),"")</f>
        <v>194.4</v>
      </c>
      <c r="Z197" s="36">
        <f>IFERROR(IF(Y197=0,"",ROUNDUP(Y197/H197,0)*0.00902),"")</f>
        <v>0.32472000000000001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197.38888888888889</v>
      </c>
      <c r="BN197" s="64">
        <f t="shared" ref="BN197:BN204" si="28">IFERROR(Y197*I197/H197,"0")</f>
        <v>201.96</v>
      </c>
      <c r="BO197" s="64">
        <f t="shared" ref="BO197:BO204" si="29">IFERROR(1/J197*(X197/H197),"0")</f>
        <v>0.2665544332210999</v>
      </c>
      <c r="BP197" s="64">
        <f t="shared" ref="BP197:BP204" si="30">IFERROR(1/J197*(Y197/H197),"0")</f>
        <v>0.27272727272727271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80</v>
      </c>
      <c r="Y198" s="584">
        <f t="shared" si="26"/>
        <v>81</v>
      </c>
      <c r="Z198" s="36">
        <f>IFERROR(IF(Y198=0,"",ROUNDUP(Y198/H198,0)*0.00902),"")</f>
        <v>0.1353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83.111111111111114</v>
      </c>
      <c r="BN198" s="64">
        <f t="shared" si="28"/>
        <v>84.15</v>
      </c>
      <c r="BO198" s="64">
        <f t="shared" si="29"/>
        <v>0.11223344556677889</v>
      </c>
      <c r="BP198" s="64">
        <f t="shared" si="30"/>
        <v>0.11363636363636363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330</v>
      </c>
      <c r="Y199" s="584">
        <f t="shared" si="26"/>
        <v>334.8</v>
      </c>
      <c r="Z199" s="36">
        <f>IFERROR(IF(Y199=0,"",ROUNDUP(Y199/H199,0)*0.00902),"")</f>
        <v>0.55923999999999996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342.83333333333337</v>
      </c>
      <c r="BN199" s="64">
        <f t="shared" si="28"/>
        <v>347.82</v>
      </c>
      <c r="BO199" s="64">
        <f t="shared" si="29"/>
        <v>0.46296296296296297</v>
      </c>
      <c r="BP199" s="64">
        <f t="shared" si="30"/>
        <v>0.46969696969696972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110</v>
      </c>
      <c r="Y200" s="584">
        <f t="shared" si="26"/>
        <v>113.4</v>
      </c>
      <c r="Z200" s="36">
        <f>IFERROR(IF(Y200=0,"",ROUNDUP(Y200/H200,0)*0.00902),"")</f>
        <v>0.18942000000000001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114.27777777777777</v>
      </c>
      <c r="BN200" s="64">
        <f t="shared" si="28"/>
        <v>117.81</v>
      </c>
      <c r="BO200" s="64">
        <f t="shared" si="29"/>
        <v>0.15432098765432098</v>
      </c>
      <c r="BP200" s="64">
        <f t="shared" si="30"/>
        <v>0.15909090909090909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90</v>
      </c>
      <c r="Y201" s="584">
        <f t="shared" si="26"/>
        <v>90</v>
      </c>
      <c r="Z201" s="36">
        <f>IFERROR(IF(Y201=0,"",ROUNDUP(Y201/H201,0)*0.00502),"")</f>
        <v>0.251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96.499999999999986</v>
      </c>
      <c r="BN201" s="64">
        <f t="shared" si="28"/>
        <v>96.499999999999986</v>
      </c>
      <c r="BO201" s="64">
        <f t="shared" si="29"/>
        <v>0.21367521367521369</v>
      </c>
      <c r="BP201" s="64">
        <f t="shared" si="30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60</v>
      </c>
      <c r="Y202" s="584">
        <f t="shared" si="26"/>
        <v>61.2</v>
      </c>
      <c r="Z202" s="36">
        <f>IFERROR(IF(Y202=0,"",ROUNDUP(Y202/H202,0)*0.00502),"")</f>
        <v>0.17068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63.333333333333329</v>
      </c>
      <c r="BN202" s="64">
        <f t="shared" si="28"/>
        <v>64.599999999999994</v>
      </c>
      <c r="BO202" s="64">
        <f t="shared" si="29"/>
        <v>0.14245014245014248</v>
      </c>
      <c r="BP202" s="64">
        <f t="shared" si="30"/>
        <v>0.14529914529914531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90</v>
      </c>
      <c r="Y203" s="584">
        <f t="shared" si="26"/>
        <v>90</v>
      </c>
      <c r="Z203" s="36">
        <f>IFERROR(IF(Y203=0,"",ROUNDUP(Y203/H203,0)*0.00502),"")</f>
        <v>0.251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95</v>
      </c>
      <c r="BN203" s="64">
        <f t="shared" si="28"/>
        <v>95</v>
      </c>
      <c r="BO203" s="64">
        <f t="shared" si="29"/>
        <v>0.21367521367521369</v>
      </c>
      <c r="BP203" s="64">
        <f t="shared" si="30"/>
        <v>0.21367521367521369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60</v>
      </c>
      <c r="Y204" s="584">
        <f t="shared" si="26"/>
        <v>61.2</v>
      </c>
      <c r="Z204" s="36">
        <f>IFERROR(IF(Y204=0,"",ROUNDUP(Y204/H204,0)*0.00502),"")</f>
        <v>0.17068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63.333333333333329</v>
      </c>
      <c r="BN204" s="64">
        <f t="shared" si="28"/>
        <v>64.599999999999994</v>
      </c>
      <c r="BO204" s="64">
        <f t="shared" si="29"/>
        <v>0.14245014245014248</v>
      </c>
      <c r="BP204" s="64">
        <f t="shared" si="30"/>
        <v>0.14529914529914531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298.14814814814815</v>
      </c>
      <c r="Y205" s="585">
        <f>IFERROR(Y197/H197,"0")+IFERROR(Y198/H198,"0")+IFERROR(Y199/H199,"0")+IFERROR(Y200/H200,"0")+IFERROR(Y201/H201,"0")+IFERROR(Y202/H202,"0")+IFERROR(Y203/H203,"0")+IFERROR(Y204/H204,"0")</f>
        <v>302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2.0520399999999999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1010</v>
      </c>
      <c r="Y206" s="585">
        <f>IFERROR(SUM(Y197:Y204),"0")</f>
        <v>1026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333</v>
      </c>
      <c r="B208" s="54" t="s">
        <v>334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80</v>
      </c>
      <c r="Y210" s="584">
        <f t="shared" si="31"/>
        <v>87</v>
      </c>
      <c r="Z210" s="36">
        <f>IFERROR(IF(Y210=0,"",ROUNDUP(Y210/H210,0)*0.01898),"")</f>
        <v>0.1898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84.772413793103453</v>
      </c>
      <c r="BN210" s="64">
        <f t="shared" si="33"/>
        <v>92.190000000000012</v>
      </c>
      <c r="BO210" s="64">
        <f t="shared" si="34"/>
        <v>0.14367816091954025</v>
      </c>
      <c r="BP210" s="64">
        <f t="shared" si="35"/>
        <v>0.15625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240</v>
      </c>
      <c r="Y211" s="584">
        <f t="shared" si="31"/>
        <v>240</v>
      </c>
      <c r="Z211" s="36">
        <f t="shared" ref="Z211:Z216" si="36">IFERROR(IF(Y211=0,"",ROUNDUP(Y211/H211,0)*0.00651),"")</f>
        <v>0.65100000000000002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267</v>
      </c>
      <c r="BN211" s="64">
        <f t="shared" si="33"/>
        <v>267</v>
      </c>
      <c r="BO211" s="64">
        <f t="shared" si="34"/>
        <v>0.5494505494505495</v>
      </c>
      <c r="BP211" s="64">
        <f t="shared" si="35"/>
        <v>0.5494505494505495</v>
      </c>
    </row>
    <row r="212" spans="1:68" ht="27" customHeight="1" x14ac:dyDescent="0.25">
      <c r="A212" s="54" t="s">
        <v>344</v>
      </c>
      <c r="B212" s="54" t="s">
        <v>345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480</v>
      </c>
      <c r="Y213" s="584">
        <f t="shared" si="31"/>
        <v>480</v>
      </c>
      <c r="Z213" s="36">
        <f t="shared" si="36"/>
        <v>1.302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530.40000000000009</v>
      </c>
      <c r="BN213" s="64">
        <f t="shared" si="33"/>
        <v>530.40000000000009</v>
      </c>
      <c r="BO213" s="64">
        <f t="shared" si="34"/>
        <v>1.098901098901099</v>
      </c>
      <c r="BP213" s="64">
        <f t="shared" si="35"/>
        <v>1.098901098901099</v>
      </c>
    </row>
    <row r="214" spans="1:68" ht="27" customHeight="1" x14ac:dyDescent="0.25">
      <c r="A214" s="54" t="s">
        <v>349</v>
      </c>
      <c r="B214" s="54" t="s">
        <v>350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160</v>
      </c>
      <c r="Y215" s="584">
        <f t="shared" si="31"/>
        <v>160.79999999999998</v>
      </c>
      <c r="Z215" s="36">
        <f t="shared" si="36"/>
        <v>0.43617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176.80000000000004</v>
      </c>
      <c r="BN215" s="64">
        <f t="shared" si="33"/>
        <v>177.684</v>
      </c>
      <c r="BO215" s="64">
        <f t="shared" si="34"/>
        <v>0.36630036630036633</v>
      </c>
      <c r="BP215" s="64">
        <f t="shared" si="35"/>
        <v>0.36813186813186816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220</v>
      </c>
      <c r="Y216" s="584">
        <f t="shared" si="31"/>
        <v>220.79999999999998</v>
      </c>
      <c r="Z216" s="36">
        <f t="shared" si="36"/>
        <v>0.59892000000000001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243.65</v>
      </c>
      <c r="BN216" s="64">
        <f t="shared" si="33"/>
        <v>244.536</v>
      </c>
      <c r="BO216" s="64">
        <f t="shared" si="34"/>
        <v>0.50366300366300376</v>
      </c>
      <c r="BP216" s="64">
        <f t="shared" si="35"/>
        <v>0.50549450549450559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467.52873563218395</v>
      </c>
      <c r="Y217" s="585">
        <f>IFERROR(Y208/H208,"0")+IFERROR(Y209/H209,"0")+IFERROR(Y210/H210,"0")+IFERROR(Y211/H211,"0")+IFERROR(Y212/H212,"0")+IFERROR(Y213/H213,"0")+IFERROR(Y214/H214,"0")+IFERROR(Y215/H215,"0")+IFERROR(Y216/H216,"0")</f>
        <v>469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3.1778900000000005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1180</v>
      </c>
      <c r="Y218" s="585">
        <f>IFERROR(SUM(Y208:Y216),"0")</f>
        <v>1188.5999999999999</v>
      </c>
      <c r="Z218" s="37"/>
      <c r="AA218" s="586"/>
      <c r="AB218" s="586"/>
      <c r="AC218" s="586"/>
    </row>
    <row r="219" spans="1:68" ht="14.25" customHeight="1" x14ac:dyDescent="0.25">
      <c r="A219" s="596" t="s">
        <v>172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48</v>
      </c>
      <c r="Y220" s="584">
        <f>IFERROR(IF(X220="",0,CEILING((X220/$H220),1)*$H220),"")</f>
        <v>48</v>
      </c>
      <c r="Z220" s="36">
        <f>IFERROR(IF(Y220=0,"",ROUNDUP(Y220/H220,0)*0.00651),"")</f>
        <v>0.13020000000000001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53.040000000000006</v>
      </c>
      <c r="BN220" s="64">
        <f>IFERROR(Y220*I220/H220,"0")</f>
        <v>53.040000000000006</v>
      </c>
      <c r="BO220" s="64">
        <f>IFERROR(1/J220*(X220/H220),"0")</f>
        <v>0.1098901098901099</v>
      </c>
      <c r="BP220" s="64">
        <f>IFERROR(1/J220*(Y220/H220),"0")</f>
        <v>0.1098901098901099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72</v>
      </c>
      <c r="Y221" s="584">
        <f>IFERROR(IF(X221="",0,CEILING((X221/$H221),1)*$H221),"")</f>
        <v>72</v>
      </c>
      <c r="Z221" s="36">
        <f>IFERROR(IF(Y221=0,"",ROUNDUP(Y221/H221,0)*0.00651),"")</f>
        <v>0.1953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79.560000000000016</v>
      </c>
      <c r="BN221" s="64">
        <f>IFERROR(Y221*I221/H221,"0")</f>
        <v>79.560000000000016</v>
      </c>
      <c r="BO221" s="64">
        <f>IFERROR(1/J221*(X221/H221),"0")</f>
        <v>0.16483516483516486</v>
      </c>
      <c r="BP221" s="64">
        <f>IFERROR(1/J221*(Y221/H221),"0")</f>
        <v>0.16483516483516486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50</v>
      </c>
      <c r="Y222" s="585">
        <f>IFERROR(Y220/H220,"0")+IFERROR(Y221/H221,"0")</f>
        <v>50</v>
      </c>
      <c r="Z222" s="585">
        <f>IFERROR(IF(Z220="",0,Z220),"0")+IFERROR(IF(Z221="",0,Z221),"0")</f>
        <v>0.32550000000000001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120</v>
      </c>
      <c r="Y223" s="585">
        <f>IFERROR(SUM(Y220:Y221),"0")</f>
        <v>120</v>
      </c>
      <c r="Z223" s="37"/>
      <c r="AA223" s="586"/>
      <c r="AB223" s="586"/>
      <c r="AC223" s="586"/>
    </row>
    <row r="224" spans="1:68" ht="16.5" customHeight="1" x14ac:dyDescent="0.25">
      <c r="A224" s="643" t="s">
        <v>363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20</v>
      </c>
      <c r="Y226" s="584">
        <f t="shared" ref="Y226:Y232" si="37">IFERROR(IF(X226="",0,CEILING((X226/$H226),1)*$H226),"")</f>
        <v>23.2</v>
      </c>
      <c r="Z226" s="36">
        <f>IFERROR(IF(Y226=0,"",ROUNDUP(Y226/H226,0)*0.01898),"")</f>
        <v>3.7960000000000001E-2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20.75</v>
      </c>
      <c r="BN226" s="64">
        <f t="shared" ref="BN226:BN232" si="39">IFERROR(Y226*I226/H226,"0")</f>
        <v>24.07</v>
      </c>
      <c r="BO226" s="64">
        <f t="shared" ref="BO226:BO232" si="40">IFERROR(1/J226*(X226/H226),"0")</f>
        <v>2.6939655172413795E-2</v>
      </c>
      <c r="BP226" s="64">
        <f t="shared" ref="BP226:BP232" si="41">IFERROR(1/J226*(Y226/H226),"0")</f>
        <v>3.125E-2</v>
      </c>
    </row>
    <row r="227" spans="1:68" ht="27" customHeight="1" x14ac:dyDescent="0.25">
      <c r="A227" s="54" t="s">
        <v>367</v>
      </c>
      <c r="B227" s="54" t="s">
        <v>368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220</v>
      </c>
      <c r="Y228" s="584">
        <f t="shared" si="37"/>
        <v>220.4</v>
      </c>
      <c r="Z228" s="36">
        <f>IFERROR(IF(Y228=0,"",ROUNDUP(Y228/H228,0)*0.01898),"")</f>
        <v>0.36062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228.25</v>
      </c>
      <c r="BN228" s="64">
        <f t="shared" si="39"/>
        <v>228.66500000000002</v>
      </c>
      <c r="BO228" s="64">
        <f t="shared" si="40"/>
        <v>0.29633620689655171</v>
      </c>
      <c r="BP228" s="64">
        <f t="shared" si="41"/>
        <v>0.296875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32</v>
      </c>
      <c r="Y229" s="584">
        <f t="shared" si="37"/>
        <v>32</v>
      </c>
      <c r="Z229" s="36">
        <f>IFERROR(IF(Y229=0,"",ROUNDUP(Y229/H229,0)*0.00902),"")</f>
        <v>7.2160000000000002E-2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33.68</v>
      </c>
      <c r="BN229" s="64">
        <f t="shared" si="39"/>
        <v>33.68</v>
      </c>
      <c r="BO229" s="64">
        <f t="shared" si="40"/>
        <v>6.0606060606060608E-2</v>
      </c>
      <c r="BP229" s="64">
        <f t="shared" si="41"/>
        <v>6.0606060606060608E-2</v>
      </c>
    </row>
    <row r="230" spans="1:68" ht="27" customHeight="1" x14ac:dyDescent="0.25">
      <c r="A230" s="54" t="s">
        <v>375</v>
      </c>
      <c r="B230" s="54" t="s">
        <v>376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20</v>
      </c>
      <c r="Y232" s="584">
        <f t="shared" si="37"/>
        <v>20</v>
      </c>
      <c r="Z232" s="36">
        <f>IFERROR(IF(Y232=0,"",ROUNDUP(Y232/H232,0)*0.00902),"")</f>
        <v>4.5100000000000001E-2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21.05</v>
      </c>
      <c r="BN232" s="64">
        <f t="shared" si="39"/>
        <v>21.05</v>
      </c>
      <c r="BO232" s="64">
        <f t="shared" si="40"/>
        <v>3.787878787878788E-2</v>
      </c>
      <c r="BP232" s="64">
        <f t="shared" si="41"/>
        <v>3.787878787878788E-2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33.689655172413794</v>
      </c>
      <c r="Y233" s="585">
        <f>IFERROR(Y226/H226,"0")+IFERROR(Y227/H227,"0")+IFERROR(Y228/H228,"0")+IFERROR(Y229/H229,"0")+IFERROR(Y230/H230,"0")+IFERROR(Y231/H231,"0")+IFERROR(Y232/H232,"0")</f>
        <v>34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0.51583999999999997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292</v>
      </c>
      <c r="Y234" s="585">
        <f>IFERROR(SUM(Y226:Y232),"0")</f>
        <v>295.60000000000002</v>
      </c>
      <c r="Z234" s="37"/>
      <c r="AA234" s="586"/>
      <c r="AB234" s="586"/>
      <c r="AC234" s="586"/>
    </row>
    <row r="235" spans="1:68" ht="14.25" customHeight="1" x14ac:dyDescent="0.25">
      <c r="A235" s="596" t="s">
        <v>137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382</v>
      </c>
      <c r="B236" s="54" t="s">
        <v>383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382</v>
      </c>
      <c r="B237" s="54" t="s">
        <v>385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386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387</v>
      </c>
      <c r="B241" s="54" t="s">
        <v>388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6" t="s">
        <v>389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12</v>
      </c>
      <c r="Y242" s="584">
        <f>IFERROR(IF(X242="",0,CEILING((X242/$H242),1)*$H242),"")</f>
        <v>12.96</v>
      </c>
      <c r="Z242" s="36">
        <f>IFERROR(IF(Y242=0,"",ROUNDUP(Y242/H242,0)*0.0059),"")</f>
        <v>3.5400000000000001E-2</v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13.055555555555555</v>
      </c>
      <c r="BN242" s="64">
        <f>IFERROR(Y242*I242/H242,"0")</f>
        <v>14.1</v>
      </c>
      <c r="BO242" s="64">
        <f>IFERROR(1/J242*(X242/H242),"0")</f>
        <v>2.5720164609053495E-2</v>
      </c>
      <c r="BP242" s="64">
        <f>IFERROR(1/J242*(Y242/H242),"0")</f>
        <v>2.7777777777777776E-2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5.5555555555555554</v>
      </c>
      <c r="Y243" s="585">
        <f>IFERROR(Y241/H241,"0")+IFERROR(Y242/H242,"0")</f>
        <v>6</v>
      </c>
      <c r="Z243" s="585">
        <f>IFERROR(IF(Z241="",0,Z241),"0")+IFERROR(IF(Z242="",0,Z242),"0")</f>
        <v>3.5400000000000001E-2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12</v>
      </c>
      <c r="Y244" s="585">
        <f>IFERROR(SUM(Y241:Y242),"0")</f>
        <v>12.96</v>
      </c>
      <c r="Z244" s="37"/>
      <c r="AA244" s="586"/>
      <c r="AB244" s="586"/>
      <c r="AC244" s="586"/>
    </row>
    <row r="245" spans="1:68" ht="14.25" customHeight="1" x14ac:dyDescent="0.25">
      <c r="A245" s="596" t="s">
        <v>392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393</v>
      </c>
      <c r="B246" s="54" t="s">
        <v>394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396</v>
      </c>
      <c r="B247" s="54" t="s">
        <v>397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4" t="s">
        <v>398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7.0000000000000009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7.6157407407407414</v>
      </c>
      <c r="BN248" s="64">
        <f t="shared" si="45"/>
        <v>9.4</v>
      </c>
      <c r="BO248" s="64">
        <f t="shared" si="46"/>
        <v>1.5003429355281208E-2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5.5</v>
      </c>
      <c r="Y249" s="584">
        <f t="shared" si="42"/>
        <v>6.3</v>
      </c>
      <c r="Z249" s="36">
        <f t="shared" si="43"/>
        <v>4.1299999999999996E-2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6.6611111111111114</v>
      </c>
      <c r="BN249" s="64">
        <f t="shared" si="45"/>
        <v>7.63</v>
      </c>
      <c r="BO249" s="64">
        <f t="shared" si="46"/>
        <v>2.8292181069958844E-2</v>
      </c>
      <c r="BP249" s="64">
        <f t="shared" si="47"/>
        <v>3.2407407407407406E-2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5.5</v>
      </c>
      <c r="Y250" s="584">
        <f t="shared" si="42"/>
        <v>5.9399999999999995</v>
      </c>
      <c r="Z250" s="36">
        <f t="shared" si="43"/>
        <v>3.5400000000000001E-2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6.5555555555555554</v>
      </c>
      <c r="BN250" s="64">
        <f t="shared" si="45"/>
        <v>7.0799999999999992</v>
      </c>
      <c r="BO250" s="64">
        <f t="shared" si="46"/>
        <v>2.5720164609053495E-2</v>
      </c>
      <c r="BP250" s="64">
        <f t="shared" si="47"/>
        <v>2.7777777777777773E-2</v>
      </c>
    </row>
    <row r="251" spans="1:68" ht="27" customHeight="1" x14ac:dyDescent="0.25">
      <c r="A251" s="54" t="s">
        <v>404</v>
      </c>
      <c r="B251" s="54" t="s">
        <v>405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14.907407407407407</v>
      </c>
      <c r="Y252" s="585">
        <f>IFERROR(Y246/H246,"0")+IFERROR(Y247/H247,"0")+IFERROR(Y248/H248,"0")+IFERROR(Y249/H249,"0")+IFERROR(Y250/H250,"0")+IFERROR(Y251/H251,"0")</f>
        <v>17</v>
      </c>
      <c r="Z252" s="585">
        <f>IFERROR(IF(Z246="",0,Z246),"0")+IFERROR(IF(Z247="",0,Z247),"0")+IFERROR(IF(Z248="",0,Z248),"0")+IFERROR(IF(Z249="",0,Z249),"0")+IFERROR(IF(Z250="",0,Z250),"0")+IFERROR(IF(Z251="",0,Z251),"0")</f>
        <v>0.1003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18</v>
      </c>
      <c r="Y253" s="585">
        <f>IFERROR(SUM(Y246:Y251),"0")</f>
        <v>20.880000000000003</v>
      </c>
      <c r="Z253" s="37"/>
      <c r="AA253" s="586"/>
      <c r="AB253" s="586"/>
      <c r="AC253" s="586"/>
    </row>
    <row r="254" spans="1:68" ht="16.5" customHeight="1" x14ac:dyDescent="0.25">
      <c r="A254" s="643" t="s">
        <v>406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407</v>
      </c>
      <c r="B256" s="54" t="s">
        <v>408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410</v>
      </c>
      <c r="B257" s="54" t="s">
        <v>411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413</v>
      </c>
      <c r="B258" s="54" t="s">
        <v>414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416</v>
      </c>
      <c r="B259" s="54" t="s">
        <v>417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422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423</v>
      </c>
      <c r="B265" s="54" t="s">
        <v>424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425</v>
      </c>
      <c r="B266" s="54" t="s">
        <v>426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428</v>
      </c>
      <c r="B267" s="54" t="s">
        <v>429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431</v>
      </c>
      <c r="B268" s="54" t="s">
        <v>432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433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435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436</v>
      </c>
      <c r="B273" s="54" t="s">
        <v>437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160</v>
      </c>
      <c r="Y274" s="584">
        <f>IFERROR(IF(X274="",0,CEILING((X274/$H274),1)*$H274),"")</f>
        <v>160.79999999999998</v>
      </c>
      <c r="Z274" s="36">
        <f>IFERROR(IF(Y274=0,"",ROUNDUP(Y274/H274,0)*0.00651),"")</f>
        <v>0.43617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176.80000000000004</v>
      </c>
      <c r="BN274" s="64">
        <f>IFERROR(Y274*I274/H274,"0")</f>
        <v>177.684</v>
      </c>
      <c r="BO274" s="64">
        <f>IFERROR(1/J274*(X274/H274),"0")</f>
        <v>0.36630036630036633</v>
      </c>
      <c r="BP274" s="64">
        <f>IFERROR(1/J274*(Y274/H274),"0")</f>
        <v>0.36813186813186816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240</v>
      </c>
      <c r="Y275" s="584">
        <f>IFERROR(IF(X275="",0,CEILING((X275/$H275),1)*$H275),"")</f>
        <v>240</v>
      </c>
      <c r="Z275" s="36">
        <f>IFERROR(IF(Y275=0,"",ROUNDUP(Y275/H275,0)*0.00651),"")</f>
        <v>0.65100000000000002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258.00000000000006</v>
      </c>
      <c r="BN275" s="64">
        <f>IFERROR(Y275*I275/H275,"0")</f>
        <v>258.00000000000006</v>
      </c>
      <c r="BO275" s="64">
        <f>IFERROR(1/J275*(X275/H275),"0")</f>
        <v>0.5494505494505495</v>
      </c>
      <c r="BP275" s="64">
        <f>IFERROR(1/J275*(Y275/H275),"0")</f>
        <v>0.5494505494505495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166.66666666666669</v>
      </c>
      <c r="Y276" s="585">
        <f>IFERROR(Y273/H273,"0")+IFERROR(Y274/H274,"0")+IFERROR(Y275/H275,"0")</f>
        <v>167</v>
      </c>
      <c r="Z276" s="585">
        <f>IFERROR(IF(Z273="",0,Z273),"0")+IFERROR(IF(Z274="",0,Z274),"0")+IFERROR(IF(Z275="",0,Z275),"0")</f>
        <v>1.08717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400</v>
      </c>
      <c r="Y277" s="585">
        <f>IFERROR(SUM(Y273:Y275),"0")</f>
        <v>400.79999999999995</v>
      </c>
      <c r="Z277" s="37"/>
      <c r="AA277" s="586"/>
      <c r="AB277" s="586"/>
      <c r="AC277" s="586"/>
    </row>
    <row r="278" spans="1:68" ht="16.5" customHeight="1" x14ac:dyDescent="0.25">
      <c r="A278" s="643" t="s">
        <v>445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446</v>
      </c>
      <c r="B280" s="54" t="s">
        <v>447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449</v>
      </c>
      <c r="B284" s="54" t="s">
        <v>450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452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453</v>
      </c>
      <c r="B289" s="54" t="s">
        <v>454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457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458</v>
      </c>
      <c r="B294" s="54" t="s">
        <v>459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461</v>
      </c>
      <c r="B295" s="54" t="s">
        <v>462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461</v>
      </c>
      <c r="B296" s="54" t="s">
        <v>465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77</v>
      </c>
      <c r="Y307" s="584">
        <f t="shared" si="53"/>
        <v>77.7</v>
      </c>
      <c r="Z307" s="36">
        <f>IFERROR(IF(Y307=0,"",ROUNDUP(Y307/H307,0)*0.00502),"")</f>
        <v>0.18574000000000002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80.666666666666671</v>
      </c>
      <c r="BN307" s="64">
        <f t="shared" si="55"/>
        <v>81.400000000000006</v>
      </c>
      <c r="BO307" s="64">
        <f t="shared" si="56"/>
        <v>0.15669515669515671</v>
      </c>
      <c r="BP307" s="64">
        <f t="shared" si="57"/>
        <v>0.15811965811965814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15</v>
      </c>
      <c r="Y309" s="584">
        <f t="shared" si="53"/>
        <v>16.2</v>
      </c>
      <c r="Z309" s="36">
        <f>IFERROR(IF(Y309=0,"",ROUNDUP(Y309/H309,0)*0.00651),"")</f>
        <v>5.8590000000000003E-2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16.900000000000002</v>
      </c>
      <c r="BN309" s="64">
        <f t="shared" si="55"/>
        <v>18.251999999999999</v>
      </c>
      <c r="BO309" s="64">
        <f t="shared" si="56"/>
        <v>4.5787545787545791E-2</v>
      </c>
      <c r="BP309" s="64">
        <f t="shared" si="57"/>
        <v>4.9450549450549455E-2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45</v>
      </c>
      <c r="Y310" s="585">
        <f>IFERROR(Y303/H303,"0")+IFERROR(Y304/H304,"0")+IFERROR(Y305/H305,"0")+IFERROR(Y306/H306,"0")+IFERROR(Y307/H307,"0")+IFERROR(Y308/H308,"0")+IFERROR(Y309/H309,"0")</f>
        <v>46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0.24433000000000002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92</v>
      </c>
      <c r="Y311" s="585">
        <f>IFERROR(SUM(Y303:Y309),"0")</f>
        <v>93.9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172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60</v>
      </c>
      <c r="Y321" s="584">
        <f>IFERROR(IF(X321="",0,CEILING((X321/$H321),1)*$H321),"")</f>
        <v>67.2</v>
      </c>
      <c r="Z321" s="36">
        <f>IFERROR(IF(Y321=0,"",ROUNDUP(Y321/H321,0)*0.01898),"")</f>
        <v>0.15184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63.707142857142856</v>
      </c>
      <c r="BN321" s="64">
        <f>IFERROR(Y321*I321/H321,"0")</f>
        <v>71.352000000000004</v>
      </c>
      <c r="BO321" s="64">
        <f>IFERROR(1/J321*(X321/H321),"0")</f>
        <v>0.11160714285714285</v>
      </c>
      <c r="BP321" s="64">
        <f>IFERROR(1/J321*(Y321/H321),"0")</f>
        <v>0.125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300</v>
      </c>
      <c r="Y322" s="584">
        <f>IFERROR(IF(X322="",0,CEILING((X322/$H322),1)*$H322),"")</f>
        <v>304.2</v>
      </c>
      <c r="Z322" s="36">
        <f>IFERROR(IF(Y322=0,"",ROUNDUP(Y322/H322,0)*0.01898),"")</f>
        <v>0.74021999999999999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319.96153846153851</v>
      </c>
      <c r="BN322" s="64">
        <f>IFERROR(Y322*I322/H322,"0")</f>
        <v>324.44100000000003</v>
      </c>
      <c r="BO322" s="64">
        <f>IFERROR(1/J322*(X322/H322),"0")</f>
        <v>0.60096153846153844</v>
      </c>
      <c r="BP322" s="64">
        <f>IFERROR(1/J322*(Y322/H322),"0")</f>
        <v>0.609375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20</v>
      </c>
      <c r="Y323" s="584">
        <f>IFERROR(IF(X323="",0,CEILING((X323/$H323),1)*$H323),"")</f>
        <v>25.200000000000003</v>
      </c>
      <c r="Z323" s="36">
        <f>IFERROR(IF(Y323=0,"",ROUNDUP(Y323/H323,0)*0.01898),"")</f>
        <v>5.6940000000000004E-2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21.235714285714284</v>
      </c>
      <c r="BN323" s="64">
        <f>IFERROR(Y323*I323/H323,"0")</f>
        <v>26.757000000000001</v>
      </c>
      <c r="BO323" s="64">
        <f>IFERROR(1/J323*(X323/H323),"0")</f>
        <v>3.7202380952380952E-2</v>
      </c>
      <c r="BP323" s="64">
        <f>IFERROR(1/J323*(Y323/H323),"0")</f>
        <v>4.6875E-2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47.985347985347985</v>
      </c>
      <c r="Y324" s="585">
        <f>IFERROR(Y321/H321,"0")+IFERROR(Y322/H322,"0")+IFERROR(Y323/H323,"0")</f>
        <v>50</v>
      </c>
      <c r="Z324" s="585">
        <f>IFERROR(IF(Z321="",0,Z321),"0")+IFERROR(IF(Z322="",0,Z322),"0")+IFERROR(IF(Z323="",0,Z323),"0")</f>
        <v>0.94899999999999995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380</v>
      </c>
      <c r="Y325" s="585">
        <f>IFERROR(SUM(Y321:Y323),"0")</f>
        <v>396.59999999999997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17</v>
      </c>
      <c r="Y330" s="584">
        <f>IFERROR(IF(X330="",0,CEILING((X330/$H330),1)*$H330),"")</f>
        <v>17.849999999999998</v>
      </c>
      <c r="Z330" s="36">
        <f>IFERROR(IF(Y330=0,"",ROUNDUP(Y330/H330,0)*0.00651),"")</f>
        <v>4.5569999999999999E-2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19.700000000000003</v>
      </c>
      <c r="BN330" s="64">
        <f>IFERROR(Y330*I330/H330,"0")</f>
        <v>20.684999999999999</v>
      </c>
      <c r="BO330" s="64">
        <f>IFERROR(1/J330*(X330/H330),"0")</f>
        <v>3.6630036630036632E-2</v>
      </c>
      <c r="BP330" s="64">
        <f>IFERROR(1/J330*(Y330/H330),"0")</f>
        <v>3.8461538461538464E-2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85</v>
      </c>
      <c r="Y331" s="584">
        <f>IFERROR(IF(X331="",0,CEILING((X331/$H331),1)*$H331),"")</f>
        <v>86.699999999999989</v>
      </c>
      <c r="Z331" s="36">
        <f>IFERROR(IF(Y331=0,"",ROUNDUP(Y331/H331,0)*0.00651),"")</f>
        <v>0.22134000000000001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96</v>
      </c>
      <c r="BN331" s="64">
        <f>IFERROR(Y331*I331/H331,"0")</f>
        <v>97.92</v>
      </c>
      <c r="BO331" s="64">
        <f>IFERROR(1/J331*(X331/H331),"0")</f>
        <v>0.18315018315018317</v>
      </c>
      <c r="BP331" s="64">
        <f>IFERROR(1/J331*(Y331/H331),"0")</f>
        <v>0.18681318681318682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40</v>
      </c>
      <c r="Y332" s="585">
        <f>IFERROR(Y327/H327,"0")+IFERROR(Y328/H328,"0")+IFERROR(Y329/H329,"0")+IFERROR(Y330/H330,"0")+IFERROR(Y331/H331,"0")</f>
        <v>41</v>
      </c>
      <c r="Z332" s="585">
        <f>IFERROR(IF(Z327="",0,Z327),"0")+IFERROR(IF(Z328="",0,Z328),"0")+IFERROR(IF(Z329="",0,Z329),"0")+IFERROR(IF(Z330="",0,Z330),"0")+IFERROR(IF(Z331="",0,Z331),"0")</f>
        <v>0.26690999999999998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102</v>
      </c>
      <c r="Y333" s="585">
        <f>IFERROR(SUM(Y327:Y331),"0")</f>
        <v>104.54999999999998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50</v>
      </c>
      <c r="Y337" s="584">
        <f>IFERROR(IF(X337="",0,CEILING((X337/$H337),1)*$H337),"")</f>
        <v>50</v>
      </c>
      <c r="Z337" s="36">
        <f>IFERROR(IF(Y337=0,"",ROUNDUP(Y337/H337,0)*0.00474),"")</f>
        <v>0.11850000000000001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56.000000000000007</v>
      </c>
      <c r="BN337" s="64">
        <f>IFERROR(Y337*I337/H337,"0")</f>
        <v>56.000000000000007</v>
      </c>
      <c r="BO337" s="64">
        <f>IFERROR(1/J337*(X337/H337),"0")</f>
        <v>0.10504201680672269</v>
      </c>
      <c r="BP337" s="64">
        <f>IFERROR(1/J337*(Y337/H337),"0")</f>
        <v>0.10504201680672269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25</v>
      </c>
      <c r="Y338" s="585">
        <f>IFERROR(Y335/H335,"0")+IFERROR(Y336/H336,"0")+IFERROR(Y337/H337,"0")</f>
        <v>25</v>
      </c>
      <c r="Z338" s="585">
        <f>IFERROR(IF(Z335="",0,Z335),"0")+IFERROR(IF(Z336="",0,Z336),"0")+IFERROR(IF(Z337="",0,Z337),"0")</f>
        <v>0.11850000000000001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50</v>
      </c>
      <c r="Y339" s="585">
        <f>IFERROR(SUM(Y335:Y337),"0")</f>
        <v>50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454.99999999999989</v>
      </c>
      <c r="Y343" s="584">
        <f>IFERROR(IF(X343="",0,CEILING((X343/$H343),1)*$H343),"")</f>
        <v>455.70000000000005</v>
      </c>
      <c r="Z343" s="36">
        <f>IFERROR(IF(Y343=0,"",ROUNDUP(Y343/H343,0)*0.00651),"")</f>
        <v>1.4126700000000001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509.5999999999998</v>
      </c>
      <c r="BN343" s="64">
        <f>IFERROR(Y343*I343/H343,"0")</f>
        <v>510.38399999999996</v>
      </c>
      <c r="BO343" s="64">
        <f>IFERROR(1/J343*(X343/H343),"0")</f>
        <v>1.1904761904761902</v>
      </c>
      <c r="BP343" s="64">
        <f>IFERROR(1/J343*(Y343/H343),"0")</f>
        <v>1.1923076923076923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245</v>
      </c>
      <c r="Y344" s="584">
        <f>IFERROR(IF(X344="",0,CEILING((X344/$H344),1)*$H344),"")</f>
        <v>245.70000000000002</v>
      </c>
      <c r="Z344" s="36">
        <f>IFERROR(IF(Y344=0,"",ROUNDUP(Y344/H344,0)*0.00651),"")</f>
        <v>0.76167000000000007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272.99999999999994</v>
      </c>
      <c r="BN344" s="64">
        <f>IFERROR(Y344*I344/H344,"0")</f>
        <v>273.77999999999997</v>
      </c>
      <c r="BO344" s="64">
        <f>IFERROR(1/J344*(X344/H344),"0")</f>
        <v>0.64102564102564097</v>
      </c>
      <c r="BP344" s="64">
        <f>IFERROR(1/J344*(Y344/H344),"0")</f>
        <v>0.6428571428571429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333.33333333333326</v>
      </c>
      <c r="Y345" s="585">
        <f>IFERROR(Y342/H342,"0")+IFERROR(Y343/H343,"0")+IFERROR(Y344/H344,"0")</f>
        <v>334</v>
      </c>
      <c r="Z345" s="585">
        <f>IFERROR(IF(Z342="",0,Z342),"0")+IFERROR(IF(Z343="",0,Z343),"0")+IFERROR(IF(Z344="",0,Z344),"0")</f>
        <v>2.1743399999999999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699.99999999999989</v>
      </c>
      <c r="Y346" s="585">
        <f>IFERROR(SUM(Y342:Y344),"0")</f>
        <v>701.40000000000009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2200</v>
      </c>
      <c r="Y350" s="584">
        <f t="shared" ref="Y350:Y356" si="58">IFERROR(IF(X350="",0,CEILING((X350/$H350),1)*$H350),"")</f>
        <v>2205</v>
      </c>
      <c r="Z350" s="36">
        <f>IFERROR(IF(Y350=0,"",ROUNDUP(Y350/H350,0)*0.02175),"")</f>
        <v>3.1972499999999999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2270.4</v>
      </c>
      <c r="BN350" s="64">
        <f t="shared" ref="BN350:BN356" si="60">IFERROR(Y350*I350/H350,"0")</f>
        <v>2275.56</v>
      </c>
      <c r="BO350" s="64">
        <f t="shared" ref="BO350:BO356" si="61">IFERROR(1/J350*(X350/H350),"0")</f>
        <v>3.0555555555555554</v>
      </c>
      <c r="BP350" s="64">
        <f t="shared" ref="BP350:BP356" si="62">IFERROR(1/J350*(Y350/H350),"0")</f>
        <v>3.0625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1300</v>
      </c>
      <c r="Y351" s="584">
        <f t="shared" si="58"/>
        <v>1305</v>
      </c>
      <c r="Z351" s="36">
        <f>IFERROR(IF(Y351=0,"",ROUNDUP(Y351/H351,0)*0.02175),"")</f>
        <v>1.8922499999999998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1341.6</v>
      </c>
      <c r="BN351" s="64">
        <f t="shared" si="60"/>
        <v>1346.76</v>
      </c>
      <c r="BO351" s="64">
        <f t="shared" si="61"/>
        <v>1.8055555555555556</v>
      </c>
      <c r="BP351" s="64">
        <f t="shared" si="62"/>
        <v>1.8125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2200</v>
      </c>
      <c r="Y352" s="584">
        <f t="shared" si="58"/>
        <v>2205</v>
      </c>
      <c r="Z352" s="36">
        <f>IFERROR(IF(Y352=0,"",ROUNDUP(Y352/H352,0)*0.02175),"")</f>
        <v>3.1972499999999999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2270.4</v>
      </c>
      <c r="BN352" s="64">
        <f t="shared" si="60"/>
        <v>2275.56</v>
      </c>
      <c r="BO352" s="64">
        <f t="shared" si="61"/>
        <v>3.0555555555555554</v>
      </c>
      <c r="BP352" s="64">
        <f t="shared" si="62"/>
        <v>3.0625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220</v>
      </c>
      <c r="Y353" s="584">
        <f t="shared" si="58"/>
        <v>225</v>
      </c>
      <c r="Z353" s="36">
        <f>IFERROR(IF(Y353=0,"",ROUNDUP(Y353/H353,0)*0.02175),"")</f>
        <v>0.32624999999999998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227.04</v>
      </c>
      <c r="BN353" s="64">
        <f t="shared" si="60"/>
        <v>232.2</v>
      </c>
      <c r="BO353" s="64">
        <f t="shared" si="61"/>
        <v>0.30555555555555552</v>
      </c>
      <c r="BP353" s="64">
        <f t="shared" si="62"/>
        <v>0.3125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35</v>
      </c>
      <c r="Y356" s="584">
        <f t="shared" si="58"/>
        <v>35</v>
      </c>
      <c r="Z356" s="36">
        <f>IFERROR(IF(Y356=0,"",ROUNDUP(Y356/H356,0)*0.00902),"")</f>
        <v>6.3140000000000002E-2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36.47</v>
      </c>
      <c r="BN356" s="64">
        <f t="shared" si="60"/>
        <v>36.47</v>
      </c>
      <c r="BO356" s="64">
        <f t="shared" si="61"/>
        <v>5.3030303030303032E-2</v>
      </c>
      <c r="BP356" s="64">
        <f t="shared" si="62"/>
        <v>5.3030303030303032E-2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401.66666666666669</v>
      </c>
      <c r="Y357" s="585">
        <f>IFERROR(Y350/H350,"0")+IFERROR(Y351/H351,"0")+IFERROR(Y352/H352,"0")+IFERROR(Y353/H353,"0")+IFERROR(Y354/H354,"0")+IFERROR(Y355/H355,"0")+IFERROR(Y356/H356,"0")</f>
        <v>403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8.6761400000000002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5955</v>
      </c>
      <c r="Y358" s="585">
        <f>IFERROR(SUM(Y350:Y356),"0")</f>
        <v>5975</v>
      </c>
      <c r="Z358" s="37"/>
      <c r="AA358" s="586"/>
      <c r="AB358" s="586"/>
      <c r="AC358" s="586"/>
    </row>
    <row r="359" spans="1:68" ht="14.25" customHeight="1" x14ac:dyDescent="0.25">
      <c r="A359" s="596" t="s">
        <v>137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900</v>
      </c>
      <c r="Y360" s="584">
        <f>IFERROR(IF(X360="",0,CEILING((X360/$H360),1)*$H360),"")</f>
        <v>900</v>
      </c>
      <c r="Z360" s="36">
        <f>IFERROR(IF(Y360=0,"",ROUNDUP(Y360/H360,0)*0.02175),"")</f>
        <v>1.3049999999999999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928.8</v>
      </c>
      <c r="BN360" s="64">
        <f>IFERROR(Y360*I360/H360,"0")</f>
        <v>928.8</v>
      </c>
      <c r="BO360" s="64">
        <f>IFERROR(1/J360*(X360/H360),"0")</f>
        <v>1.25</v>
      </c>
      <c r="BP360" s="64">
        <f>IFERROR(1/J360*(Y360/H360),"0")</f>
        <v>1.25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62</v>
      </c>
      <c r="Y362" s="585">
        <f>IFERROR(Y360/H360,"0")+IFERROR(Y361/H361,"0")</f>
        <v>62</v>
      </c>
      <c r="Z362" s="585">
        <f>IFERROR(IF(Z360="",0,Z360),"0")+IFERROR(IF(Z361="",0,Z361),"0")</f>
        <v>1.32304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908</v>
      </c>
      <c r="Y363" s="585">
        <f>IFERROR(SUM(Y360:Y361),"0")</f>
        <v>908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30</v>
      </c>
      <c r="Y366" s="584">
        <f>IFERROR(IF(X366="",0,CEILING((X366/$H366),1)*$H366),"")</f>
        <v>36</v>
      </c>
      <c r="Z366" s="36">
        <f>IFERROR(IF(Y366=0,"",ROUNDUP(Y366/H366,0)*0.01898),"")</f>
        <v>7.5920000000000001E-2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31.73</v>
      </c>
      <c r="BN366" s="64">
        <f>IFERROR(Y366*I366/H366,"0")</f>
        <v>38.076000000000001</v>
      </c>
      <c r="BO366" s="64">
        <f>IFERROR(1/J366*(X366/H366),"0")</f>
        <v>5.2083333333333336E-2</v>
      </c>
      <c r="BP366" s="64">
        <f>IFERROR(1/J366*(Y366/H366),"0")</f>
        <v>6.25E-2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3.3333333333333335</v>
      </c>
      <c r="Y367" s="585">
        <f>IFERROR(Y365/H365,"0")+IFERROR(Y366/H366,"0")</f>
        <v>4</v>
      </c>
      <c r="Z367" s="585">
        <f>IFERROR(IF(Z365="",0,Z365),"0")+IFERROR(IF(Z366="",0,Z366),"0")</f>
        <v>7.5920000000000001E-2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30</v>
      </c>
      <c r="Y368" s="585">
        <f>IFERROR(SUM(Y365:Y366),"0")</f>
        <v>36</v>
      </c>
      <c r="Z368" s="37"/>
      <c r="AA368" s="586"/>
      <c r="AB368" s="586"/>
      <c r="AC368" s="586"/>
    </row>
    <row r="369" spans="1:68" ht="14.25" customHeight="1" x14ac:dyDescent="0.25">
      <c r="A369" s="596" t="s">
        <v>172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100</v>
      </c>
      <c r="Y370" s="584">
        <f>IFERROR(IF(X370="",0,CEILING((X370/$H370),1)*$H370),"")</f>
        <v>108</v>
      </c>
      <c r="Z370" s="36">
        <f>IFERROR(IF(Y370=0,"",ROUNDUP(Y370/H370,0)*0.01898),"")</f>
        <v>0.22776000000000002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105.76666666666667</v>
      </c>
      <c r="BN370" s="64">
        <f>IFERROR(Y370*I370/H370,"0")</f>
        <v>114.22799999999999</v>
      </c>
      <c r="BO370" s="64">
        <f>IFERROR(1/J370*(X370/H370),"0")</f>
        <v>0.1736111111111111</v>
      </c>
      <c r="BP370" s="64">
        <f>IFERROR(1/J370*(Y370/H370),"0")</f>
        <v>0.1875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11.111111111111111</v>
      </c>
      <c r="Y371" s="585">
        <f>IFERROR(Y370/H370,"0")</f>
        <v>12</v>
      </c>
      <c r="Z371" s="585">
        <f>IFERROR(IF(Z370="",0,Z370),"0")</f>
        <v>0.22776000000000002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100</v>
      </c>
      <c r="Y372" s="585">
        <f>IFERROR(SUM(Y370:Y370),"0")</f>
        <v>108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50</v>
      </c>
      <c r="Y377" s="584">
        <f>IFERROR(IF(X377="",0,CEILING((X377/$H377),1)*$H377),"")</f>
        <v>60</v>
      </c>
      <c r="Z377" s="36">
        <f>IFERROR(IF(Y377=0,"",ROUNDUP(Y377/H377,0)*0.01898),"")</f>
        <v>9.4899999999999998E-2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51.8125</v>
      </c>
      <c r="BN377" s="64">
        <f>IFERROR(Y377*I377/H377,"0")</f>
        <v>62.175000000000004</v>
      </c>
      <c r="BO377" s="64">
        <f>IFERROR(1/J377*(X377/H377),"0")</f>
        <v>6.5104166666666671E-2</v>
      </c>
      <c r="BP377" s="64">
        <f>IFERROR(1/J377*(Y377/H377),"0")</f>
        <v>7.8125E-2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4.166666666666667</v>
      </c>
      <c r="Y379" s="585">
        <f>IFERROR(Y375/H375,"0")+IFERROR(Y376/H376,"0")+IFERROR(Y377/H377,"0")+IFERROR(Y378/H378,"0")</f>
        <v>5</v>
      </c>
      <c r="Z379" s="585">
        <f>IFERROR(IF(Z375="",0,Z375),"0")+IFERROR(IF(Z376="",0,Z376),"0")+IFERROR(IF(Z377="",0,Z377),"0")+IFERROR(IF(Z378="",0,Z378),"0")</f>
        <v>9.4899999999999998E-2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50</v>
      </c>
      <c r="Y380" s="585">
        <f>IFERROR(SUM(Y375:Y378),"0")</f>
        <v>60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20</v>
      </c>
      <c r="Y386" s="584">
        <f>IFERROR(IF(X386="",0,CEILING((X386/$H386),1)*$H386),"")</f>
        <v>27</v>
      </c>
      <c r="Z386" s="36">
        <f>IFERROR(IF(Y386=0,"",ROUNDUP(Y386/H386,0)*0.01898),"")</f>
        <v>5.6940000000000004E-2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21.153333333333332</v>
      </c>
      <c r="BN386" s="64">
        <f>IFERROR(Y386*I386/H386,"0")</f>
        <v>28.556999999999999</v>
      </c>
      <c r="BO386" s="64">
        <f>IFERROR(1/J386*(X386/H386),"0")</f>
        <v>3.4722222222222224E-2</v>
      </c>
      <c r="BP386" s="64">
        <f>IFERROR(1/J386*(Y386/H386),"0")</f>
        <v>4.6875E-2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2.2222222222222223</v>
      </c>
      <c r="Y388" s="585">
        <f>IFERROR(Y386/H386,"0")+IFERROR(Y387/H387,"0")</f>
        <v>3</v>
      </c>
      <c r="Z388" s="585">
        <f>IFERROR(IF(Z386="",0,Z386),"0")+IFERROR(IF(Z387="",0,Z387),"0")</f>
        <v>5.6940000000000004E-2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20</v>
      </c>
      <c r="Y389" s="585">
        <f>IFERROR(SUM(Y386:Y387),"0")</f>
        <v>27</v>
      </c>
      <c r="Z389" s="37"/>
      <c r="AA389" s="586"/>
      <c r="AB389" s="586"/>
      <c r="AC389" s="586"/>
    </row>
    <row r="390" spans="1:68" ht="14.25" customHeight="1" x14ac:dyDescent="0.25">
      <c r="A390" s="596" t="s">
        <v>172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10.5</v>
      </c>
      <c r="Y402" s="584">
        <f t="shared" si="63"/>
        <v>10.5</v>
      </c>
      <c r="Z402" s="36">
        <f t="shared" si="68"/>
        <v>2.5100000000000001E-2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11.149999999999999</v>
      </c>
      <c r="BN402" s="64">
        <f t="shared" si="65"/>
        <v>11.149999999999999</v>
      </c>
      <c r="BO402" s="64">
        <f t="shared" si="66"/>
        <v>2.1367521367521368E-2</v>
      </c>
      <c r="BP402" s="64">
        <f t="shared" si="67"/>
        <v>2.1367521367521368E-2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35</v>
      </c>
      <c r="Y403" s="584">
        <f t="shared" si="63"/>
        <v>35.700000000000003</v>
      </c>
      <c r="Z403" s="36">
        <f t="shared" si="68"/>
        <v>8.5339999999999999E-2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37.166666666666664</v>
      </c>
      <c r="BN403" s="64">
        <f t="shared" si="65"/>
        <v>37.910000000000004</v>
      </c>
      <c r="BO403" s="64">
        <f t="shared" si="66"/>
        <v>7.1225071225071226E-2</v>
      </c>
      <c r="BP403" s="64">
        <f t="shared" si="67"/>
        <v>7.2649572649572655E-2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28</v>
      </c>
      <c r="Y405" s="584">
        <f t="shared" si="63"/>
        <v>29.400000000000002</v>
      </c>
      <c r="Z405" s="36">
        <f t="shared" si="68"/>
        <v>7.0280000000000009E-2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29.733333333333331</v>
      </c>
      <c r="BN405" s="64">
        <f t="shared" si="65"/>
        <v>31.22</v>
      </c>
      <c r="BO405" s="64">
        <f t="shared" si="66"/>
        <v>5.6980056980056981E-2</v>
      </c>
      <c r="BP405" s="64">
        <f t="shared" si="67"/>
        <v>5.9829059829059839E-2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35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36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0.18071999999999999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73.5</v>
      </c>
      <c r="Y408" s="585">
        <f>IFERROR(SUM(Y397:Y406),"0")</f>
        <v>75.600000000000009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137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14</v>
      </c>
      <c r="Y424" s="584">
        <f>IFERROR(IF(X424="",0,CEILING((X424/$H424),1)*$H424),"")</f>
        <v>14.700000000000001</v>
      </c>
      <c r="Z424" s="36">
        <f>IFERROR(IF(Y424=0,"",ROUNDUP(Y424/H424,0)*0.00502),"")</f>
        <v>3.5140000000000005E-2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14.866666666666665</v>
      </c>
      <c r="BN424" s="64">
        <f>IFERROR(Y424*I424/H424,"0")</f>
        <v>15.61</v>
      </c>
      <c r="BO424" s="64">
        <f>IFERROR(1/J424*(X424/H424),"0")</f>
        <v>2.8490028490028491E-2</v>
      </c>
      <c r="BP424" s="64">
        <f>IFERROR(1/J424*(Y424/H424),"0")</f>
        <v>2.9914529914529919E-2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6.6666666666666661</v>
      </c>
      <c r="Y425" s="585">
        <f>IFERROR(Y421/H421,"0")+IFERROR(Y422/H422,"0")+IFERROR(Y423/H423,"0")+IFERROR(Y424/H424,"0")</f>
        <v>7</v>
      </c>
      <c r="Z425" s="585">
        <f>IFERROR(IF(Z421="",0,Z421),"0")+IFERROR(IF(Z422="",0,Z422),"0")+IFERROR(IF(Z423="",0,Z423),"0")+IFERROR(IF(Z424="",0,Z424),"0")</f>
        <v>3.5140000000000005E-2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14</v>
      </c>
      <c r="Y426" s="585">
        <f>IFERROR(SUM(Y421:Y424),"0")</f>
        <v>14.700000000000001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40</v>
      </c>
      <c r="Y429" s="584">
        <f>IFERROR(IF(X429="",0,CEILING((X429/$H429),1)*$H429),"")</f>
        <v>40.799999999999997</v>
      </c>
      <c r="Z429" s="36">
        <f>IFERROR(IF(Y429=0,"",ROUNDUP(Y429/H429,0)*0.00651),"")</f>
        <v>0.22134000000000001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70</v>
      </c>
      <c r="BN429" s="64">
        <f>IFERROR(Y429*I429/H429,"0")</f>
        <v>71.399999999999991</v>
      </c>
      <c r="BO429" s="64">
        <f>IFERROR(1/J429*(X429/H429),"0")</f>
        <v>0.18315018315018317</v>
      </c>
      <c r="BP429" s="64">
        <f>IFERROR(1/J429*(Y429/H429),"0")</f>
        <v>0.18681318681318682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33.333333333333336</v>
      </c>
      <c r="Y430" s="585">
        <f>IFERROR(Y429/H429,"0")</f>
        <v>34</v>
      </c>
      <c r="Z430" s="585">
        <f>IFERROR(IF(Z429="",0,Z429),"0")</f>
        <v>0.22134000000000001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40</v>
      </c>
      <c r="Y431" s="585">
        <f>IFERROR(SUM(Y429:Y429),"0")</f>
        <v>40.799999999999997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140</v>
      </c>
      <c r="Y442" s="584">
        <f t="shared" si="69"/>
        <v>142.56</v>
      </c>
      <c r="Z442" s="36">
        <f t="shared" si="70"/>
        <v>0.32291999999999998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149.54545454545453</v>
      </c>
      <c r="BN442" s="64">
        <f t="shared" si="72"/>
        <v>152.27999999999997</v>
      </c>
      <c r="BO442" s="64">
        <f t="shared" si="73"/>
        <v>0.25495337995337997</v>
      </c>
      <c r="BP442" s="64">
        <f t="shared" si="74"/>
        <v>0.25961538461538464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120</v>
      </c>
      <c r="Y445" s="584">
        <f t="shared" si="69"/>
        <v>121.44000000000001</v>
      </c>
      <c r="Z445" s="36">
        <f t="shared" si="70"/>
        <v>0.27507999999999999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128.18181818181816</v>
      </c>
      <c r="BN445" s="64">
        <f t="shared" si="72"/>
        <v>129.72</v>
      </c>
      <c r="BO445" s="64">
        <f t="shared" si="73"/>
        <v>0.21853146853146854</v>
      </c>
      <c r="BP445" s="64">
        <f t="shared" si="74"/>
        <v>0.22115384615384617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72</v>
      </c>
      <c r="Y448" s="584">
        <f t="shared" si="69"/>
        <v>72</v>
      </c>
      <c r="Z448" s="36">
        <f>IFERROR(IF(Y448=0,"",ROUNDUP(Y448/H448,0)*0.00902),"")</f>
        <v>0.1804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76.2</v>
      </c>
      <c r="BN448" s="64">
        <f t="shared" si="72"/>
        <v>76.2</v>
      </c>
      <c r="BO448" s="64">
        <f t="shared" si="73"/>
        <v>0.15151515151515152</v>
      </c>
      <c r="BP448" s="64">
        <f t="shared" si="74"/>
        <v>0.15151515151515152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90</v>
      </c>
      <c r="Y453" s="584">
        <f t="shared" si="69"/>
        <v>90</v>
      </c>
      <c r="Z453" s="36">
        <f>IFERROR(IF(Y453=0,"",ROUNDUP(Y453/H453,0)*0.00902),"")</f>
        <v>0.22550000000000001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95.249999999999986</v>
      </c>
      <c r="BN453" s="64">
        <f t="shared" si="72"/>
        <v>95.249999999999986</v>
      </c>
      <c r="BO453" s="64">
        <f t="shared" si="73"/>
        <v>0.18939393939393939</v>
      </c>
      <c r="BP453" s="64">
        <f t="shared" si="74"/>
        <v>0.18939393939393939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94.242424242424249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95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1.0039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422</v>
      </c>
      <c r="Y456" s="585">
        <f>IFERROR(SUM(Y440:Y454),"0")</f>
        <v>426</v>
      </c>
      <c r="Z456" s="37"/>
      <c r="AA456" s="586"/>
      <c r="AB456" s="586"/>
      <c r="AC456" s="586"/>
    </row>
    <row r="457" spans="1:68" ht="14.25" customHeight="1" x14ac:dyDescent="0.25">
      <c r="A457" s="596" t="s">
        <v>137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150</v>
      </c>
      <c r="Y466" s="584">
        <f t="shared" si="75"/>
        <v>153.12</v>
      </c>
      <c r="Z466" s="36">
        <f>IFERROR(IF(Y466=0,"",ROUNDUP(Y466/H466,0)*0.01196),"")</f>
        <v>0.34683999999999998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160.22727272727272</v>
      </c>
      <c r="BN466" s="64">
        <f t="shared" si="77"/>
        <v>163.56</v>
      </c>
      <c r="BO466" s="64">
        <f t="shared" si="78"/>
        <v>0.27316433566433568</v>
      </c>
      <c r="BP466" s="64">
        <f t="shared" si="79"/>
        <v>0.27884615384615385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30</v>
      </c>
      <c r="Y468" s="584">
        <f t="shared" si="75"/>
        <v>33.6</v>
      </c>
      <c r="Z468" s="36">
        <f>IFERROR(IF(Y468=0,"",ROUNDUP(Y468/H468,0)*0.00902),"")</f>
        <v>6.3140000000000002E-2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43.3125</v>
      </c>
      <c r="BN468" s="64">
        <f t="shared" si="77"/>
        <v>48.510000000000005</v>
      </c>
      <c r="BO468" s="64">
        <f t="shared" si="78"/>
        <v>4.7348484848484848E-2</v>
      </c>
      <c r="BP468" s="64">
        <f t="shared" si="79"/>
        <v>5.3030303030303039E-2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30</v>
      </c>
      <c r="Y469" s="584">
        <f t="shared" si="75"/>
        <v>33.6</v>
      </c>
      <c r="Z469" s="36">
        <f>IFERROR(IF(Y469=0,"",ROUNDUP(Y469/H469,0)*0.00902),"")</f>
        <v>6.3140000000000002E-2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41.812500000000007</v>
      </c>
      <c r="BN469" s="64">
        <f t="shared" si="77"/>
        <v>46.830000000000005</v>
      </c>
      <c r="BO469" s="64">
        <f t="shared" si="78"/>
        <v>4.7348484848484848E-2</v>
      </c>
      <c r="BP469" s="64">
        <f t="shared" si="79"/>
        <v>5.3030303030303039E-2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66</v>
      </c>
      <c r="Y470" s="584">
        <f t="shared" si="75"/>
        <v>67.2</v>
      </c>
      <c r="Z470" s="36">
        <f>IFERROR(IF(Y470=0,"",ROUNDUP(Y470/H470,0)*0.00902),"")</f>
        <v>0.12628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91.987500000000011</v>
      </c>
      <c r="BN470" s="64">
        <f t="shared" si="77"/>
        <v>93.660000000000011</v>
      </c>
      <c r="BO470" s="64">
        <f t="shared" si="78"/>
        <v>0.10416666666666667</v>
      </c>
      <c r="BP470" s="64">
        <f t="shared" si="79"/>
        <v>0.10606060606060608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54.659090909090907</v>
      </c>
      <c r="Y471" s="585">
        <f>IFERROR(Y464/H464,"0")+IFERROR(Y465/H465,"0")+IFERROR(Y466/H466,"0")+IFERROR(Y467/H467,"0")+IFERROR(Y468/H468,"0")+IFERROR(Y469/H469,"0")+IFERROR(Y470/H470,"0")</f>
        <v>57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0.59939999999999993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276</v>
      </c>
      <c r="Y472" s="585">
        <f>IFERROR(SUM(Y464:Y470),"0")</f>
        <v>287.52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137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900</v>
      </c>
      <c r="Y501" s="584">
        <f>IFERROR(IF(X501="",0,CEILING((X501/$H501),1)*$H501),"")</f>
        <v>900</v>
      </c>
      <c r="Z501" s="36">
        <f>IFERROR(IF(Y501=0,"",ROUNDUP(Y501/H501,0)*0.01898),"")</f>
        <v>1.8980000000000001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951.90000000000009</v>
      </c>
      <c r="BN501" s="64">
        <f>IFERROR(Y501*I501/H501,"0")</f>
        <v>951.90000000000009</v>
      </c>
      <c r="BO501" s="64">
        <f>IFERROR(1/J501*(X501/H501),"0")</f>
        <v>1.5625</v>
      </c>
      <c r="BP501" s="64">
        <f>IFERROR(1/J501*(Y501/H501),"0")</f>
        <v>1.5625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100</v>
      </c>
      <c r="Y504" s="585">
        <f>IFERROR(Y501/H501,"0")+IFERROR(Y502/H502,"0")+IFERROR(Y503/H503,"0")</f>
        <v>100</v>
      </c>
      <c r="Z504" s="585">
        <f>IFERROR(IF(Z501="",0,Z501),"0")+IFERROR(IF(Z502="",0,Z502),"0")+IFERROR(IF(Z503="",0,Z503),"0")</f>
        <v>1.8980000000000001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900</v>
      </c>
      <c r="Y505" s="585">
        <f>IFERROR(SUM(Y501:Y503),"0")</f>
        <v>900</v>
      </c>
      <c r="Z505" s="37"/>
      <c r="AA505" s="586"/>
      <c r="AB505" s="586"/>
      <c r="AC505" s="586"/>
    </row>
    <row r="506" spans="1:68" ht="14.25" customHeight="1" x14ac:dyDescent="0.25">
      <c r="A506" s="596" t="s">
        <v>172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10</v>
      </c>
      <c r="Y508" s="584">
        <f>IFERROR(IF(X508="",0,CEILING((X508/$H508),1)*$H508),"")</f>
        <v>18</v>
      </c>
      <c r="Z508" s="36">
        <f>IFERROR(IF(Y508=0,"",ROUNDUP(Y508/H508,0)*0.01898),"")</f>
        <v>3.7960000000000001E-2</v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10.483333333333334</v>
      </c>
      <c r="BN508" s="64">
        <f>IFERROR(Y508*I508/H508,"0")</f>
        <v>18.87</v>
      </c>
      <c r="BO508" s="64">
        <f>IFERROR(1/J508*(X508/H508),"0")</f>
        <v>1.7361111111111112E-2</v>
      </c>
      <c r="BP508" s="64">
        <f>IFERROR(1/J508*(Y508/H508),"0")</f>
        <v>3.125E-2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1.1111111111111112</v>
      </c>
      <c r="Y511" s="585">
        <f>IFERROR(Y507/H507,"0")+IFERROR(Y508/H508,"0")+IFERROR(Y509/H509,"0")+IFERROR(Y510/H510,"0")</f>
        <v>2</v>
      </c>
      <c r="Z511" s="585">
        <f>IFERROR(IF(Z507="",0,Z507),"0")+IFERROR(IF(Z508="",0,Z508),"0")+IFERROR(IF(Z509="",0,Z509),"0")+IFERROR(IF(Z510="",0,Z510),"0")</f>
        <v>3.7960000000000001E-2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10</v>
      </c>
      <c r="Y512" s="585">
        <f>IFERROR(SUM(Y507:Y510),"0")</f>
        <v>18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137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17526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17726.23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18570.182131297825</v>
      </c>
      <c r="Y519" s="585">
        <f>IFERROR(SUM(BN22:BN515),"0")</f>
        <v>18785.276000000005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31</v>
      </c>
      <c r="Y520" s="38">
        <f>ROUNDUP(SUM(BP22:BP515),0)</f>
        <v>31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19345.182131297825</v>
      </c>
      <c r="Y521" s="585">
        <f>GrossWeightTotalR+PalletQtyTotalR*25</f>
        <v>19560.276000000005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3466.522941192482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3502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35.282730000000008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261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179</v>
      </c>
      <c r="F526" s="593" t="s">
        <v>202</v>
      </c>
      <c r="G526" s="593" t="s">
        <v>237</v>
      </c>
      <c r="H526" s="593" t="s">
        <v>101</v>
      </c>
      <c r="I526" s="593" t="s">
        <v>262</v>
      </c>
      <c r="J526" s="593" t="s">
        <v>302</v>
      </c>
      <c r="K526" s="593" t="s">
        <v>363</v>
      </c>
      <c r="L526" s="593" t="s">
        <v>406</v>
      </c>
      <c r="M526" s="593" t="s">
        <v>422</v>
      </c>
      <c r="N526" s="581"/>
      <c r="O526" s="593" t="s">
        <v>435</v>
      </c>
      <c r="P526" s="593" t="s">
        <v>445</v>
      </c>
      <c r="Q526" s="593" t="s">
        <v>452</v>
      </c>
      <c r="R526" s="593" t="s">
        <v>457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308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1026</v>
      </c>
      <c r="E528" s="46">
        <f>IFERROR(Y89*1,"0")+IFERROR(Y90*1,"0")+IFERROR(Y91*1,"0")+IFERROR(Y95*1,"0")+IFERROR(Y96*1,"0")+IFERROR(Y97*1,"0")+IFERROR(Y98*1,"0")+IFERROR(Y99*1,"0")+IFERROR(Y100*1,"0")</f>
        <v>1185.3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1078.2</v>
      </c>
      <c r="G528" s="46">
        <f>IFERROR(Y132*1,"0")+IFERROR(Y133*1,"0")+IFERROR(Y137*1,"0")+IFERROR(Y138*1,"0")+IFERROR(Y142*1,"0")+IFERROR(Y143*1,"0")</f>
        <v>257.92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482.58000000000004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2334.6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329.44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400.79999999999995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645.04999999999995</v>
      </c>
      <c r="S528" s="46">
        <f>IFERROR(Y342*1,"0")+IFERROR(Y343*1,"0")+IFERROR(Y344*1,"0")</f>
        <v>701.40000000000009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7027</v>
      </c>
      <c r="U528" s="46">
        <f>IFERROR(Y375*1,"0")+IFERROR(Y376*1,"0")+IFERROR(Y377*1,"0")+IFERROR(Y378*1,"0")+IFERROR(Y382*1,"0")+IFERROR(Y386*1,"0")+IFERROR(Y387*1,"0")+IFERROR(Y391*1,"0")</f>
        <v>87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75.600000000000009</v>
      </c>
      <c r="W528" s="46">
        <f>IFERROR(Y416*1,"0")+IFERROR(Y417*1,"0")+IFERROR(Y421*1,"0")+IFERROR(Y422*1,"0")+IFERROR(Y423*1,"0")+IFERROR(Y424*1,"0")</f>
        <v>14.700000000000001</v>
      </c>
      <c r="X528" s="46">
        <f>IFERROR(Y429*1,"0")</f>
        <v>40.799999999999997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813.84000000000015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918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2025-06-19T09:30:56Z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