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2F92EC-37B2-4352-B6AE-C8357C633D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118" i="1"/>
  <c r="BN118" i="1"/>
  <c r="Z118" i="1"/>
  <c r="Z123" i="1" s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8" i="1"/>
  <c r="Y32" i="1"/>
  <c r="Z42" i="1"/>
  <c r="BN42" i="1"/>
  <c r="BP61" i="1"/>
  <c r="BN61" i="1"/>
  <c r="Z61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D528" i="1"/>
  <c r="Y101" i="1"/>
  <c r="Y324" i="1"/>
  <c r="Y115" i="1"/>
  <c r="Y179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Z179" i="1" s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Y233" i="1"/>
  <c r="Z230" i="1"/>
  <c r="BN230" i="1"/>
  <c r="Z236" i="1"/>
  <c r="BN236" i="1"/>
  <c r="BP236" i="1"/>
  <c r="Y239" i="1"/>
  <c r="Z241" i="1"/>
  <c r="BN241" i="1"/>
  <c r="Y253" i="1"/>
  <c r="Z248" i="1"/>
  <c r="BN248" i="1"/>
  <c r="Z257" i="1"/>
  <c r="BN257" i="1"/>
  <c r="Z266" i="1"/>
  <c r="BN266" i="1"/>
  <c r="Z274" i="1"/>
  <c r="BN274" i="1"/>
  <c r="Y300" i="1"/>
  <c r="Z297" i="1"/>
  <c r="BN297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39" i="1"/>
  <c r="Y358" i="1"/>
  <c r="Y425" i="1"/>
  <c r="H9" i="1"/>
  <c r="A10" i="1"/>
  <c r="Y33" i="1"/>
  <c r="Y37" i="1"/>
  <c r="Y45" i="1"/>
  <c r="Y49" i="1"/>
  <c r="Y58" i="1"/>
  <c r="Y66" i="1"/>
  <c r="Y72" i="1"/>
  <c r="Y80" i="1"/>
  <c r="Y86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BP138" i="1"/>
  <c r="BN138" i="1"/>
  <c r="Z138" i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BP212" i="1"/>
  <c r="BN212" i="1"/>
  <c r="Z212" i="1"/>
  <c r="H528" i="1"/>
  <c r="Y150" i="1"/>
  <c r="I528" i="1"/>
  <c r="Y162" i="1"/>
  <c r="J528" i="1"/>
  <c r="Y189" i="1"/>
  <c r="Z214" i="1"/>
  <c r="BN214" i="1"/>
  <c r="Z216" i="1"/>
  <c r="BN216" i="1"/>
  <c r="Z220" i="1"/>
  <c r="Z222" i="1" s="1"/>
  <c r="BN220" i="1"/>
  <c r="BP220" i="1"/>
  <c r="Y223" i="1"/>
  <c r="K528" i="1"/>
  <c r="Z227" i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24" i="1" l="1"/>
  <c r="Z318" i="1"/>
  <c r="Z362" i="1"/>
  <c r="Z233" i="1"/>
  <c r="Z173" i="1"/>
  <c r="Z92" i="1"/>
  <c r="Z71" i="1"/>
  <c r="Z58" i="1"/>
  <c r="Z139" i="1"/>
  <c r="Z65" i="1"/>
  <c r="Y522" i="1"/>
  <c r="Y520" i="1"/>
  <c r="Z32" i="1"/>
  <c r="Z205" i="1"/>
  <c r="Z498" i="1"/>
  <c r="Z493" i="1"/>
  <c r="Z471" i="1"/>
  <c r="Z252" i="1"/>
  <c r="Z310" i="1"/>
  <c r="Y519" i="1"/>
  <c r="Y521" i="1" s="1"/>
  <c r="Z407" i="1"/>
  <c r="Z477" i="1"/>
  <c r="Z461" i="1"/>
  <c r="Z357" i="1"/>
  <c r="Z300" i="1"/>
  <c r="Z345" i="1"/>
  <c r="Z276" i="1"/>
  <c r="Z269" i="1"/>
  <c r="Z217" i="1"/>
  <c r="Z80" i="1"/>
  <c r="Z44" i="1"/>
  <c r="Y518" i="1"/>
  <c r="Z109" i="1"/>
  <c r="Z101" i="1"/>
  <c r="Z504" i="1"/>
  <c r="Z455" i="1"/>
  <c r="Z332" i="1"/>
  <c r="Z261" i="1"/>
  <c r="X521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<sst xmlns="http://schemas.openxmlformats.org/spreadsheetml/2006/main" count="2344" uniqueCount="848">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</sst>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89" sqref="AA89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847</v>
      </c>
      <c r="I5" s="699"/>
      <c r="J5" s="699"/>
      <c r="K5" s="699"/>
      <c r="L5" s="699"/>
      <c r="M5" s="700"/>
      <c r="N5" s="58"/>
      <c r="P5" s="24" t="s">
        <v>10</v>
      </c>
      <c r="Q5" s="639">
        <v>45829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824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5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0.54166666666666663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600</v>
      </c>
      <c r="Y89" s="584">
        <f>IFERROR(IF(X89="",0,CEILING((X89/$H89),1)*$H89),"")</f>
        <v>604.80000000000007</v>
      </c>
      <c r="Z89" s="36">
        <f>IFERROR(IF(Y89=0,"",ROUNDUP(Y89/H89,0)*0.01898),"")</f>
        <v>1.06288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624.16666666666663</v>
      </c>
      <c r="BN89" s="64">
        <f>IFERROR(Y89*I89/H89,"0")</f>
        <v>629.16000000000008</v>
      </c>
      <c r="BO89" s="64">
        <f>IFERROR(1/J89*(X89/H89),"0")</f>
        <v>0.86805555555555547</v>
      </c>
      <c r="BP89" s="64">
        <f>IFERROR(1/J89*(Y89/H89),"0")</f>
        <v>0.875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55.55555555555555</v>
      </c>
      <c r="Y92" s="585">
        <f>IFERROR(Y89/H89,"0")+IFERROR(Y90/H90,"0")+IFERROR(Y91/H91,"0")</f>
        <v>56</v>
      </c>
      <c r="Z92" s="585">
        <f>IFERROR(IF(Z89="",0,Z89),"0")+IFERROR(IF(Z90="",0,Z90),"0")+IFERROR(IF(Z91="",0,Z91),"0")</f>
        <v>1.06288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600</v>
      </c>
      <c r="Y93" s="585">
        <f>IFERROR(SUM(Y89:Y91),"0")</f>
        <v>604.80000000000007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500</v>
      </c>
      <c r="Y105" s="584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46.296296296296291</v>
      </c>
      <c r="Y109" s="585">
        <f>IFERROR(Y105/H105,"0")+IFERROR(Y106/H106,"0")+IFERROR(Y107/H107,"0")+IFERROR(Y108/H108,"0")</f>
        <v>47</v>
      </c>
      <c r="Z109" s="585">
        <f>IFERROR(IF(Z105="",0,Z105),"0")+IFERROR(IF(Z106="",0,Z106),"0")+IFERROR(IF(Z107="",0,Z107),"0")+IFERROR(IF(Z108="",0,Z108),"0")</f>
        <v>0.89205999999999996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500</v>
      </c>
      <c r="Y110" s="585">
        <f>IFERROR(SUM(Y105:Y108),"0")</f>
        <v>507.6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600</v>
      </c>
      <c r="Y118" s="58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74.074074074074076</v>
      </c>
      <c r="Y123" s="585">
        <f>IFERROR(Y118/H118,"0")+IFERROR(Y119/H119,"0")+IFERROR(Y120/H120,"0")+IFERROR(Y121/H121,"0")+IFERROR(Y122/H122,"0")</f>
        <v>75</v>
      </c>
      <c r="Z123" s="585">
        <f>IFERROR(IF(Z118="",0,Z118),"0")+IFERROR(IF(Z119="",0,Z119),"0")+IFERROR(IF(Z120="",0,Z120),"0")+IFERROR(IF(Z121="",0,Z121),"0")+IFERROR(IF(Z122="",0,Z122),"0")</f>
        <v>1.4235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600</v>
      </c>
      <c r="Y124" s="585">
        <f>IFERROR(SUM(Y118:Y122),"0")</f>
        <v>607.5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500</v>
      </c>
      <c r="Y322" s="584">
        <f>IFERROR(IF(X322="",0,CEILING((X322/$H322),1)*$H322),"")</f>
        <v>507</v>
      </c>
      <c r="Z322" s="36">
        <f>IFERROR(IF(Y322=0,"",ROUNDUP(Y322/H322,0)*0.01898),"")</f>
        <v>1.2337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533.26923076923083</v>
      </c>
      <c r="BN322" s="64">
        <f>IFERROR(Y322*I322/H322,"0")</f>
        <v>540.73500000000001</v>
      </c>
      <c r="BO322" s="64">
        <f>IFERROR(1/J322*(X322/H322),"0")</f>
        <v>1.0016025641025641</v>
      </c>
      <c r="BP322" s="64">
        <f>IFERROR(1/J322*(Y322/H322),"0")</f>
        <v>1.015625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64.102564102564102</v>
      </c>
      <c r="Y324" s="585">
        <f>IFERROR(Y321/H321,"0")+IFERROR(Y322/H322,"0")+IFERROR(Y323/H323,"0")</f>
        <v>65</v>
      </c>
      <c r="Z324" s="585">
        <f>IFERROR(IF(Z321="",0,Z321),"0")+IFERROR(IF(Z322="",0,Z322),"0")+IFERROR(IF(Z323="",0,Z323),"0")</f>
        <v>1.2337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500</v>
      </c>
      <c r="Y325" s="585">
        <f>IFERROR(SUM(Y321:Y323),"0")</f>
        <v>507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500</v>
      </c>
      <c r="Y352" s="584">
        <f t="shared" si="58"/>
        <v>510</v>
      </c>
      <c r="Z352" s="36">
        <f>IFERROR(IF(Y352=0,"",ROUNDUP(Y352/H352,0)*0.02175),"")</f>
        <v>0.73949999999999994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516</v>
      </c>
      <c r="BN352" s="64">
        <f t="shared" si="60"/>
        <v>526.32000000000005</v>
      </c>
      <c r="BO352" s="64">
        <f t="shared" si="61"/>
        <v>0.69444444444444442</v>
      </c>
      <c r="BP352" s="64">
        <f t="shared" si="62"/>
        <v>0.70833333333333326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33.333333333333336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0.73949999999999994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500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80</v>
      </c>
      <c r="Y362" s="585">
        <f>IFERROR(Y360/H360,"0")+IFERROR(Y361/H361,"0")</f>
        <v>80</v>
      </c>
      <c r="Z362" s="585">
        <f>IFERROR(IF(Z360="",0,Z360),"0")+IFERROR(IF(Z361="",0,Z361),"0")</f>
        <v>1.7399999999999998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1200</v>
      </c>
      <c r="Y363" s="585">
        <f>IFERROR(SUM(Y360:Y361),"0")</f>
        <v>1200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1310</v>
      </c>
      <c r="Y386" s="584">
        <f>IFERROR(IF(X386="",0,CEILING((X386/$H386),1)*$H386),"")</f>
        <v>1314</v>
      </c>
      <c r="Z386" s="36">
        <f>IFERROR(IF(Y386=0,"",ROUNDUP(Y386/H386,0)*0.01898),"")</f>
        <v>2.77108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1385.5433333333333</v>
      </c>
      <c r="BN386" s="64">
        <f>IFERROR(Y386*I386/H386,"0")</f>
        <v>1389.7740000000001</v>
      </c>
      <c r="BO386" s="64">
        <f>IFERROR(1/J386*(X386/H386),"0")</f>
        <v>2.2743055555555554</v>
      </c>
      <c r="BP386" s="64">
        <f>IFERROR(1/J386*(Y386/H386),"0")</f>
        <v>2.28125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145.55555555555554</v>
      </c>
      <c r="Y388" s="585">
        <f>IFERROR(Y386/H386,"0")+IFERROR(Y387/H387,"0")</f>
        <v>146</v>
      </c>
      <c r="Z388" s="585">
        <f>IFERROR(IF(Z386="",0,Z386),"0")+IFERROR(IF(Z387="",0,Z387),"0")</f>
        <v>2.77108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1310</v>
      </c>
      <c r="Y389" s="585">
        <f>IFERROR(SUM(Y386:Y387),"0")</f>
        <v>1314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500</v>
      </c>
      <c r="Y442" s="584">
        <f t="shared" si="69"/>
        <v>501.6</v>
      </c>
      <c r="Z442" s="36">
        <f t="shared" si="70"/>
        <v>1.1362000000000001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534.09090909090912</v>
      </c>
      <c r="BN442" s="64">
        <f t="shared" si="72"/>
        <v>535.79999999999995</v>
      </c>
      <c r="BO442" s="64">
        <f t="shared" si="73"/>
        <v>0.91054778554778548</v>
      </c>
      <c r="BP442" s="64">
        <f t="shared" si="74"/>
        <v>0.91346153846153855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5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700</v>
      </c>
      <c r="Y445" s="584">
        <f t="shared" si="69"/>
        <v>702.24</v>
      </c>
      <c r="Z445" s="36">
        <f t="shared" si="70"/>
        <v>1.5906800000000001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747.72727272727275</v>
      </c>
      <c r="BN445" s="64">
        <f t="shared" si="72"/>
        <v>750.11999999999989</v>
      </c>
      <c r="BO445" s="64">
        <f t="shared" si="73"/>
        <v>1.2747668997668997</v>
      </c>
      <c r="BP445" s="64">
        <f t="shared" si="74"/>
        <v>1.278846153846154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227.27272727272725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228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2.7268800000000004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1200</v>
      </c>
      <c r="Y456" s="585">
        <f>IFERROR(SUM(Y440:Y454),"0")</f>
        <v>1203.8400000000001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hidden="1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3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6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32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800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6410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6454.74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801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6737.3363014763017</v>
      </c>
      <c r="Y519" s="585">
        <f>IFERROR(SUM(BN22:BN515),"0")</f>
        <v>6784.3290000000006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802</v>
      </c>
      <c r="Q520" s="627"/>
      <c r="R520" s="627"/>
      <c r="S520" s="627"/>
      <c r="T520" s="627"/>
      <c r="U520" s="627"/>
      <c r="V520" s="611"/>
      <c r="W520" s="37" t="s">
        <v>803</v>
      </c>
      <c r="X520" s="38">
        <f>ROUNDUP(SUM(BO22:BO515),0)</f>
        <v>11</v>
      </c>
      <c r="Y520" s="38">
        <f>ROUNDUP(SUM(BP22:BP515),0)</f>
        <v>11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804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7012.3363014763017</v>
      </c>
      <c r="Y521" s="585">
        <f>GrossWeightTotalR+PalletQtyTotalR*25</f>
        <v>7059.3290000000006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805</v>
      </c>
      <c r="Q522" s="627"/>
      <c r="R522" s="627"/>
      <c r="S522" s="627"/>
      <c r="T522" s="627"/>
      <c r="U522" s="627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726.19010619010612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731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806</v>
      </c>
      <c r="Q523" s="627"/>
      <c r="R523" s="627"/>
      <c r="S523" s="627"/>
      <c r="T523" s="627"/>
      <c r="U523" s="627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12.589600000000001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809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795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604.80000000000007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1115.0999999999999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507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1710</v>
      </c>
      <c r="U528" s="46">
        <f>IFERROR(Y375*1,"0")+IFERROR(Y376*1,"0")+IFERROR(Y377*1,"0")+IFERROR(Y378*1,"0")+IFERROR(Y382*1,"0")+IFERROR(Y386*1,"0")+IFERROR(Y387*1,"0")+IFERROR(Y391*1,"0")</f>
        <v>1314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1203.8400000000001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10,00"/>
        <filter val="11"/>
        <filter val="145,56"/>
        <filter val="227,27"/>
        <filter val="33,33"/>
        <filter val="46,30"/>
        <filter val="500,00"/>
        <filter val="55,56"/>
        <filter val="6 410,00"/>
        <filter val="6 737,34"/>
        <filter val="600,00"/>
        <filter val="64,10"/>
        <filter val="7 012,34"/>
        <filter val="700,00"/>
        <filter val="726,19"/>
        <filter val="74,07"/>
        <filter val="80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