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FB214B-1C43-4499-B686-A9434B869F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Z29" i="1" l="1"/>
  <c r="BN29" i="1"/>
  <c r="Z47" i="1"/>
  <c r="Z48" i="1" s="1"/>
  <c r="BN47" i="1"/>
  <c r="BP47" i="1"/>
  <c r="Y48" i="1"/>
  <c r="Z52" i="1"/>
  <c r="BN52" i="1"/>
  <c r="Z64" i="1"/>
  <c r="BN64" i="1"/>
  <c r="Z84" i="1"/>
  <c r="BN84" i="1"/>
  <c r="Z98" i="1"/>
  <c r="BN98" i="1"/>
  <c r="Z113" i="1"/>
  <c r="BN113" i="1"/>
  <c r="Z132" i="1"/>
  <c r="BN132" i="1"/>
  <c r="Z165" i="1"/>
  <c r="BN165" i="1"/>
  <c r="Z177" i="1"/>
  <c r="BN177" i="1"/>
  <c r="Z200" i="1"/>
  <c r="BN200" i="1"/>
  <c r="Z210" i="1"/>
  <c r="BN210" i="1"/>
  <c r="Z220" i="1"/>
  <c r="BN220" i="1"/>
  <c r="Z237" i="1"/>
  <c r="BN237" i="1"/>
  <c r="Z259" i="1"/>
  <c r="BN259" i="1"/>
  <c r="Z295" i="1"/>
  <c r="BN295" i="1"/>
  <c r="Z305" i="1"/>
  <c r="BN305" i="1"/>
  <c r="Z315" i="1"/>
  <c r="BN315" i="1"/>
  <c r="Z343" i="1"/>
  <c r="BN343" i="1"/>
  <c r="Z361" i="1"/>
  <c r="BN361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72" i="1"/>
  <c r="Y71" i="1"/>
  <c r="BP78" i="1"/>
  <c r="BN78" i="1"/>
  <c r="Z78" i="1"/>
  <c r="BP96" i="1"/>
  <c r="BN96" i="1"/>
  <c r="Z96" i="1"/>
  <c r="BP107" i="1"/>
  <c r="BN107" i="1"/>
  <c r="Z107" i="1"/>
  <c r="BP127" i="1"/>
  <c r="BN127" i="1"/>
  <c r="Z127" i="1"/>
  <c r="BP153" i="1"/>
  <c r="BN153" i="1"/>
  <c r="Z153" i="1"/>
  <c r="BP171" i="1"/>
  <c r="BN171" i="1"/>
  <c r="Z171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57" i="1"/>
  <c r="BN257" i="1"/>
  <c r="Z257" i="1"/>
  <c r="BP274" i="1"/>
  <c r="BN274" i="1"/>
  <c r="Z274" i="1"/>
  <c r="J9" i="1"/>
  <c r="X519" i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BP70" i="1"/>
  <c r="BN70" i="1"/>
  <c r="Z70" i="1"/>
  <c r="BP74" i="1"/>
  <c r="BN74" i="1"/>
  <c r="Z74" i="1"/>
  <c r="BP89" i="1"/>
  <c r="BN89" i="1"/>
  <c r="Z89" i="1"/>
  <c r="BP100" i="1"/>
  <c r="BN100" i="1"/>
  <c r="Z100" i="1"/>
  <c r="BP119" i="1"/>
  <c r="BN119" i="1"/>
  <c r="Z119" i="1"/>
  <c r="BP138" i="1"/>
  <c r="BN138" i="1"/>
  <c r="Z138" i="1"/>
  <c r="BP167" i="1"/>
  <c r="BN167" i="1"/>
  <c r="Z167" i="1"/>
  <c r="J528" i="1"/>
  <c r="BP188" i="1"/>
  <c r="BN188" i="1"/>
  <c r="Z188" i="1"/>
  <c r="BP202" i="1"/>
  <c r="BN202" i="1"/>
  <c r="Z202" i="1"/>
  <c r="BP212" i="1"/>
  <c r="BN212" i="1"/>
  <c r="Z212" i="1"/>
  <c r="K528" i="1"/>
  <c r="BP227" i="1"/>
  <c r="BN227" i="1"/>
  <c r="Z227" i="1"/>
  <c r="BP248" i="1"/>
  <c r="BN248" i="1"/>
  <c r="Z248" i="1"/>
  <c r="BP266" i="1"/>
  <c r="BN266" i="1"/>
  <c r="Z266" i="1"/>
  <c r="BP297" i="1"/>
  <c r="BN297" i="1"/>
  <c r="Z297" i="1"/>
  <c r="BP307" i="1"/>
  <c r="BN307" i="1"/>
  <c r="Z307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F528" i="1"/>
  <c r="Y144" i="1"/>
  <c r="I528" i="1"/>
  <c r="Y173" i="1"/>
  <c r="Y179" i="1"/>
  <c r="Y194" i="1"/>
  <c r="Y222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25" i="1"/>
  <c r="Y324" i="1"/>
  <c r="Y425" i="1"/>
  <c r="BP28" i="1"/>
  <c r="BN28" i="1"/>
  <c r="Z28" i="1"/>
  <c r="Y32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528" i="1"/>
  <c r="Y23" i="1"/>
  <c r="BP22" i="1"/>
  <c r="BN22" i="1"/>
  <c r="Z22" i="1"/>
  <c r="Z23" i="1" s="1"/>
  <c r="X520" i="1"/>
  <c r="X521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H9" i="1"/>
  <c r="X518" i="1"/>
  <c r="C528" i="1"/>
  <c r="Y45" i="1"/>
  <c r="D528" i="1"/>
  <c r="Y58" i="1"/>
  <c r="E528" i="1"/>
  <c r="Y93" i="1"/>
  <c r="Y109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Y311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79" i="1"/>
  <c r="Z217" i="1"/>
  <c r="Z367" i="1"/>
  <c r="Z338" i="1"/>
  <c r="Z318" i="1"/>
  <c r="Z189" i="1"/>
  <c r="Z310" i="1"/>
  <c r="Z92" i="1"/>
  <c r="Z498" i="1"/>
  <c r="Z511" i="1"/>
  <c r="Z493" i="1"/>
  <c r="Z471" i="1"/>
  <c r="Z504" i="1"/>
  <c r="Z455" i="1"/>
  <c r="Z357" i="1"/>
  <c r="Z252" i="1"/>
  <c r="Z243" i="1"/>
  <c r="Z205" i="1"/>
  <c r="Z179" i="1"/>
  <c r="Z155" i="1"/>
  <c r="Z345" i="1"/>
  <c r="Z332" i="1"/>
  <c r="Z276" i="1"/>
  <c r="Z269" i="1"/>
  <c r="Y519" i="1"/>
  <c r="Y522" i="1"/>
  <c r="Z101" i="1"/>
  <c r="Z407" i="1"/>
  <c r="Z477" i="1"/>
  <c r="Z461" i="1"/>
  <c r="Z233" i="1"/>
  <c r="Z173" i="1"/>
  <c r="Z261" i="1"/>
  <c r="Z123" i="1"/>
  <c r="Z32" i="1"/>
  <c r="Y518" i="1"/>
  <c r="Y520" i="1"/>
  <c r="Z115" i="1"/>
  <c r="Z523" i="1" l="1"/>
  <c r="Y521" i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<sst xmlns="http://schemas.openxmlformats.org/spreadsheetml/2006/main" count="2342" uniqueCount="832">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</sst>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45830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Воскресенье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200</v>
      </c>
      <c r="Y42" s="58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59.25925925925926</v>
      </c>
      <c r="Y44" s="585">
        <f>IFERROR(Y41/H41,"0")+IFERROR(Y42/H42,"0")+IFERROR(Y43/H43,"0")</f>
        <v>60</v>
      </c>
      <c r="Z44" s="585">
        <f>IFERROR(IF(Z41="",0,Z41),"0")+IFERROR(IF(Z42="",0,Z42),"0")+IFERROR(IF(Z43="",0,Z43),"0")</f>
        <v>0.64080000000000004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300</v>
      </c>
      <c r="Y45" s="585">
        <f>IFERROR(SUM(Y41:Y43),"0")</f>
        <v>308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585</v>
      </c>
      <c r="Y57" s="584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148.51851851851853</v>
      </c>
      <c r="Y58" s="585">
        <f>IFERROR(Y52/H52,"0")+IFERROR(Y53/H53,"0")+IFERROR(Y54/H54,"0")+IFERROR(Y55/H55,"0")+IFERROR(Y56/H56,"0")+IFERROR(Y57/H57,"0")</f>
        <v>149</v>
      </c>
      <c r="Z58" s="585">
        <f>IFERROR(IF(Z52="",0,Z52),"0")+IFERROR(IF(Z53="",0,Z53),"0")+IFERROR(IF(Z54="",0,Z54),"0")+IFERROR(IF(Z55="",0,Z55),"0")+IFERROR(IF(Z56="",0,Z56),"0")+IFERROR(IF(Z57="",0,Z57),"0")</f>
        <v>1.53322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785</v>
      </c>
      <c r="Y59" s="585">
        <f>IFERROR(SUM(Y52:Y57),"0")</f>
        <v>790.2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40</v>
      </c>
      <c r="Y83" s="58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5.1282051282051286</v>
      </c>
      <c r="Y85" s="585">
        <f>IFERROR(Y83/H83,"0")+IFERROR(Y84/H84,"0")</f>
        <v>6</v>
      </c>
      <c r="Z85" s="585">
        <f>IFERROR(IF(Z83="",0,Z83),"0")+IFERROR(IF(Z84="",0,Z84),"0")</f>
        <v>0.11388000000000001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40</v>
      </c>
      <c r="Y86" s="585">
        <f>IFERROR(SUM(Y83:Y84),"0")</f>
        <v>46.8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270</v>
      </c>
      <c r="Y91" s="584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282.60000000000002</v>
      </c>
      <c r="BN91" s="64">
        <f>IFERROR(Y91*I91/H91,"0")</f>
        <v>282.60000000000002</v>
      </c>
      <c r="BO91" s="64">
        <f>IFERROR(1/J91*(X91/H91),"0")</f>
        <v>0.45454545454545459</v>
      </c>
      <c r="BP91" s="64">
        <f>IFERROR(1/J91*(Y91/H91),"0")</f>
        <v>0.45454545454545459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69.259259259259267</v>
      </c>
      <c r="Y92" s="585">
        <f>IFERROR(Y89/H89,"0")+IFERROR(Y90/H90,"0")+IFERROR(Y91/H91,"0")</f>
        <v>70</v>
      </c>
      <c r="Z92" s="585">
        <f>IFERROR(IF(Z89="",0,Z89),"0")+IFERROR(IF(Z90="",0,Z90),"0")+IFERROR(IF(Z91="",0,Z91),"0")</f>
        <v>0.73099999999999998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370</v>
      </c>
      <c r="Y93" s="585">
        <f>IFERROR(SUM(Y89:Y91),"0")</f>
        <v>378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209.87654320987653</v>
      </c>
      <c r="Y101" s="585">
        <f>IFERROR(Y95/H95,"0")+IFERROR(Y96/H96,"0")+IFERROR(Y97/H97,"0")+IFERROR(Y98/H98,"0")+IFERROR(Y99/H99,"0")+IFERROR(Y100/H100,"0")</f>
        <v>211</v>
      </c>
      <c r="Z101" s="585">
        <f>IFERROR(IF(Z95="",0,Z95),"0")+IFERROR(IF(Z96="",0,Z96),"0")+IFERROR(IF(Z97="",0,Z97),"0")+IFERROR(IF(Z98="",0,Z98),"0")+IFERROR(IF(Z99="",0,Z99),"0")+IFERROR(IF(Z100="",0,Z100),"0")</f>
        <v>1.9222899999999998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800</v>
      </c>
      <c r="Y102" s="585">
        <f>IFERROR(SUM(Y95:Y100),"0")</f>
        <v>807.3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60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62.416666666666657</v>
      </c>
      <c r="BN105" s="64">
        <f>IFERROR(Y105*I105/H105,"0")</f>
        <v>67.410000000000011</v>
      </c>
      <c r="BO105" s="64">
        <f>IFERROR(1/J105*(X105/H105),"0")</f>
        <v>8.6805555555555552E-2</v>
      </c>
      <c r="BP105" s="64">
        <f>IFERROR(1/J105*(Y105/H105),"0")</f>
        <v>9.3750000000000014E-2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315</v>
      </c>
      <c r="Y107" s="58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75.555555555555557</v>
      </c>
      <c r="Y109" s="585">
        <f>IFERROR(Y105/H105,"0")+IFERROR(Y106/H106,"0")+IFERROR(Y107/H107,"0")+IFERROR(Y108/H108,"0")</f>
        <v>76</v>
      </c>
      <c r="Z109" s="585">
        <f>IFERROR(IF(Z105="",0,Z105),"0")+IFERROR(IF(Z106="",0,Z106),"0")+IFERROR(IF(Z107="",0,Z107),"0")+IFERROR(IF(Z108="",0,Z108),"0")</f>
        <v>0.74527999999999994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375</v>
      </c>
      <c r="Y110" s="585">
        <f>IFERROR(SUM(Y105:Y108),"0")</f>
        <v>379.8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300</v>
      </c>
      <c r="Y119" s="584">
        <f>IFERROR(IF(X119="",0,CEILING((X119/$H119),1)*$H119),"")</f>
        <v>307.8</v>
      </c>
      <c r="Z119" s="36">
        <f>IFERROR(IF(Y119=0,"",ROUNDUP(Y119/H119,0)*0.01898),"")</f>
        <v>0.72123999999999999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318.99999999999994</v>
      </c>
      <c r="BN119" s="64">
        <f>IFERROR(Y119*I119/H119,"0")</f>
        <v>327.29400000000004</v>
      </c>
      <c r="BO119" s="64">
        <f>IFERROR(1/J119*(X119/H119),"0")</f>
        <v>0.57870370370370372</v>
      </c>
      <c r="BP119" s="64">
        <f>IFERROR(1/J119*(Y119/H119),"0")</f>
        <v>0.59375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9</v>
      </c>
      <c r="Y122" s="584">
        <f>IFERROR(IF(X122="",0,CEILING((X122/$H122),1)*$H122),"")</f>
        <v>9</v>
      </c>
      <c r="Z122" s="36">
        <f>IFERROR(IF(Y122=0,"",ROUNDUP(Y122/H122,0)*0.00651),"")</f>
        <v>3.2550000000000003E-2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9.9</v>
      </c>
      <c r="BN122" s="64">
        <f>IFERROR(Y122*I122/H122,"0")</f>
        <v>9.9</v>
      </c>
      <c r="BO122" s="64">
        <f>IFERROR(1/J122*(X122/H122),"0")</f>
        <v>2.7472527472527476E-2</v>
      </c>
      <c r="BP122" s="64">
        <f>IFERROR(1/J122*(Y122/H122),"0")</f>
        <v>2.7472527472527476E-2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175.37037037037035</v>
      </c>
      <c r="Y123" s="585">
        <f>IFERROR(Y118/H118,"0")+IFERROR(Y119/H119,"0")+IFERROR(Y120/H120,"0")+IFERROR(Y121/H121,"0")+IFERROR(Y122/H122,"0")</f>
        <v>177</v>
      </c>
      <c r="Z123" s="585">
        <f>IFERROR(IF(Z118="",0,Z118),"0")+IFERROR(IF(Z119="",0,Z119),"0")+IFERROR(IF(Z120="",0,Z120),"0")+IFERROR(IF(Z121="",0,Z121),"0")+IFERROR(IF(Z122="",0,Z122),"0")</f>
        <v>1.6261300000000001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669</v>
      </c>
      <c r="Y124" s="585">
        <f>IFERROR(SUM(Y118:Y122),"0")</f>
        <v>678.6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104</v>
      </c>
      <c r="Y133" s="584">
        <f>IFERROR(IF(X133="",0,CEILING((X133/$H133),1)*$H133),"")</f>
        <v>105.60000000000001</v>
      </c>
      <c r="Z133" s="36">
        <f>IFERROR(IF(Y133=0,"",ROUNDUP(Y133/H133,0)*0.00651),"")</f>
        <v>0.21482999999999999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109.85</v>
      </c>
      <c r="BN133" s="64">
        <f>IFERROR(Y133*I133/H133,"0")</f>
        <v>111.53999999999999</v>
      </c>
      <c r="BO133" s="64">
        <f>IFERROR(1/J133*(X133/H133),"0")</f>
        <v>0.17857142857142858</v>
      </c>
      <c r="BP133" s="64">
        <f>IFERROR(1/J133*(Y133/H133),"0")</f>
        <v>0.18131868131868134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32.5</v>
      </c>
      <c r="Y134" s="585">
        <f>IFERROR(Y132/H132,"0")+IFERROR(Y133/H133,"0")</f>
        <v>33</v>
      </c>
      <c r="Z134" s="585">
        <f>IFERROR(IF(Z132="",0,Z132),"0")+IFERROR(IF(Z133="",0,Z133),"0")</f>
        <v>0.21482999999999999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104</v>
      </c>
      <c r="Y135" s="585">
        <f>IFERROR(SUM(Y132:Y133),"0")</f>
        <v>105.60000000000001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77</v>
      </c>
      <c r="Y138" s="584">
        <f>IFERROR(IF(X138="",0,CEILING((X138/$H138),1)*$H138),"")</f>
        <v>78.399999999999991</v>
      </c>
      <c r="Z138" s="36">
        <f>IFERROR(IF(Y138=0,"",ROUNDUP(Y138/H138,0)*0.00651),"")</f>
        <v>0.18228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84.370000000000019</v>
      </c>
      <c r="BN138" s="64">
        <f>IFERROR(Y138*I138/H138,"0")</f>
        <v>85.903999999999996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27.5</v>
      </c>
      <c r="Y139" s="585">
        <f>IFERROR(Y137/H137,"0")+IFERROR(Y138/H138,"0")</f>
        <v>28</v>
      </c>
      <c r="Z139" s="585">
        <f>IFERROR(IF(Z137="",0,Z137),"0")+IFERROR(IF(Z138="",0,Z138),"0")</f>
        <v>0.18228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77</v>
      </c>
      <c r="Y140" s="585">
        <f>IFERROR(SUM(Y137:Y138),"0")</f>
        <v>78.399999999999991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72.600000000000009</v>
      </c>
      <c r="Y143" s="584">
        <f>IFERROR(IF(X143="",0,CEILING((X143/$H143),1)*$H143),"")</f>
        <v>73.92</v>
      </c>
      <c r="Z143" s="36">
        <f>IFERROR(IF(Y143=0,"",ROUNDUP(Y143/H143,0)*0.00651),"")</f>
        <v>0.18228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79.970000000000013</v>
      </c>
      <c r="BN143" s="64">
        <f>IFERROR(Y143*I143/H143,"0")</f>
        <v>81.423999999999992</v>
      </c>
      <c r="BO143" s="64">
        <f>IFERROR(1/J143*(X143/H143),"0")</f>
        <v>0.15109890109890112</v>
      </c>
      <c r="BP143" s="64">
        <f>IFERROR(1/J143*(Y143/H143),"0")</f>
        <v>0.15384615384615385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27.500000000000004</v>
      </c>
      <c r="Y144" s="585">
        <f>IFERROR(Y142/H142,"0")+IFERROR(Y143/H143,"0")</f>
        <v>28</v>
      </c>
      <c r="Z144" s="585">
        <f>IFERROR(IF(Z142="",0,Z142),"0")+IFERROR(IF(Z143="",0,Z143),"0")</f>
        <v>0.18228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72.600000000000009</v>
      </c>
      <c r="Y145" s="585">
        <f>IFERROR(SUM(Y142:Y143),"0")</f>
        <v>73.92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60</v>
      </c>
      <c r="Y166" s="584">
        <f t="shared" si="21"/>
        <v>63</v>
      </c>
      <c r="Z166" s="36">
        <f>IFERROR(IF(Y166=0,"",ROUNDUP(Y166/H166,0)*0.00902),"")</f>
        <v>0.1353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63</v>
      </c>
      <c r="BN166" s="64">
        <f t="shared" si="23"/>
        <v>66.149999999999991</v>
      </c>
      <c r="BO166" s="64">
        <f t="shared" si="24"/>
        <v>0.10822510822510822</v>
      </c>
      <c r="BP166" s="64">
        <f t="shared" si="25"/>
        <v>0.11363636363636365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105</v>
      </c>
      <c r="Y168" s="584">
        <f t="shared" si="21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111.5</v>
      </c>
      <c r="BN168" s="64">
        <f t="shared" si="23"/>
        <v>111.5</v>
      </c>
      <c r="BO168" s="64">
        <f t="shared" si="24"/>
        <v>0.21367521367521369</v>
      </c>
      <c r="BP168" s="64">
        <f t="shared" si="25"/>
        <v>0.21367521367521369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192.5</v>
      </c>
      <c r="Y170" s="584">
        <f t="shared" si="21"/>
        <v>193.20000000000002</v>
      </c>
      <c r="Z170" s="36">
        <f>IFERROR(IF(Y170=0,"",ROUNDUP(Y170/H170,0)*0.00502),"")</f>
        <v>0.46184000000000003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201.66666666666669</v>
      </c>
      <c r="BN170" s="64">
        <f t="shared" si="23"/>
        <v>202.40000000000003</v>
      </c>
      <c r="BO170" s="64">
        <f t="shared" si="24"/>
        <v>0.39173789173789175</v>
      </c>
      <c r="BP170" s="64">
        <f t="shared" si="25"/>
        <v>0.39316239316239321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194.04761904761904</v>
      </c>
      <c r="Y173" s="585">
        <f>IFERROR(Y164/H164,"0")+IFERROR(Y165/H165,"0")+IFERROR(Y166/H166,"0")+IFERROR(Y167/H167,"0")+IFERROR(Y168/H168,"0")+IFERROR(Y169/H169,"0")+IFERROR(Y170/H170,"0")+IFERROR(Y171/H171,"0")+IFERROR(Y172/H172,"0")</f>
        <v>196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1.06392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447.5</v>
      </c>
      <c r="Y174" s="585">
        <f>IFERROR(SUM(Y164:Y172),"0")</f>
        <v>453.6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190</v>
      </c>
      <c r="Y197" s="584">
        <f t="shared" ref="Y197:Y204" si="26">IFERROR(IF(X197="",0,CEILING((X197/$H197),1)*$H197),"")</f>
        <v>194.4</v>
      </c>
      <c r="Z197" s="36">
        <f>IFERROR(IF(Y197=0,"",ROUNDUP(Y197/H197,0)*0.00902),"")</f>
        <v>0.32472000000000001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197.38888888888889</v>
      </c>
      <c r="BN197" s="64">
        <f t="shared" ref="BN197:BN204" si="28">IFERROR(Y197*I197/H197,"0")</f>
        <v>201.96</v>
      </c>
      <c r="BO197" s="64">
        <f t="shared" ref="BO197:BO204" si="29">IFERROR(1/J197*(X197/H197),"0")</f>
        <v>0.2665544332210999</v>
      </c>
      <c r="BP197" s="64">
        <f t="shared" ref="BP197:BP204" si="30">IFERROR(1/J197*(Y197/H197),"0")</f>
        <v>0.27272727272727271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330</v>
      </c>
      <c r="Y199" s="584">
        <f t="shared" si="26"/>
        <v>334.8</v>
      </c>
      <c r="Z199" s="36">
        <f>IFERROR(IF(Y199=0,"",ROUNDUP(Y199/H199,0)*0.00902),"")</f>
        <v>0.55923999999999996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342.83333333333337</v>
      </c>
      <c r="BN199" s="64">
        <f t="shared" si="28"/>
        <v>347.82</v>
      </c>
      <c r="BO199" s="64">
        <f t="shared" si="29"/>
        <v>0.46296296296296297</v>
      </c>
      <c r="BP199" s="64">
        <f t="shared" si="30"/>
        <v>0.46969696969696972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110</v>
      </c>
      <c r="Y200" s="584">
        <f t="shared" si="26"/>
        <v>113.4</v>
      </c>
      <c r="Z200" s="36">
        <f>IFERROR(IF(Y200=0,"",ROUNDUP(Y200/H200,0)*0.00902),"")</f>
        <v>0.18942000000000001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114.27777777777777</v>
      </c>
      <c r="BN200" s="64">
        <f t="shared" si="28"/>
        <v>117.81</v>
      </c>
      <c r="BO200" s="64">
        <f t="shared" si="29"/>
        <v>0.15432098765432098</v>
      </c>
      <c r="BP200" s="64">
        <f t="shared" si="30"/>
        <v>0.15909090909090909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90</v>
      </c>
      <c r="Y203" s="58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298.14814814814815</v>
      </c>
      <c r="Y205" s="585">
        <f>IFERROR(Y197/H197,"0")+IFERROR(Y198/H198,"0")+IFERROR(Y199/H199,"0")+IFERROR(Y200/H200,"0")+IFERROR(Y201/H201,"0")+IFERROR(Y202/H202,"0")+IFERROR(Y203/H203,"0")+IFERROR(Y204/H204,"0")</f>
        <v>302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2.0520399999999999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1010</v>
      </c>
      <c r="Y206" s="585">
        <f>IFERROR(SUM(Y197:Y204),"0")</f>
        <v>1026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80</v>
      </c>
      <c r="Y210" s="584">
        <f t="shared" si="31"/>
        <v>87</v>
      </c>
      <c r="Z210" s="36">
        <f>IFERROR(IF(Y210=0,"",ROUNDUP(Y210/H210,0)*0.01898),"")</f>
        <v>0.1898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84.772413793103453</v>
      </c>
      <c r="BN210" s="64">
        <f t="shared" si="33"/>
        <v>92.190000000000012</v>
      </c>
      <c r="BO210" s="64">
        <f t="shared" si="34"/>
        <v>0.14367816091954025</v>
      </c>
      <c r="BP210" s="64">
        <f t="shared" si="35"/>
        <v>0.15625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240</v>
      </c>
      <c r="Y211" s="584">
        <f t="shared" si="31"/>
        <v>240</v>
      </c>
      <c r="Z211" s="36">
        <f t="shared" ref="Z211:Z216" si="36">IFERROR(IF(Y211=0,"",ROUNDUP(Y211/H211,0)*0.00651),"")</f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267</v>
      </c>
      <c r="BN211" s="64">
        <f t="shared" si="33"/>
        <v>267</v>
      </c>
      <c r="BO211" s="64">
        <f t="shared" si="34"/>
        <v>0.5494505494505495</v>
      </c>
      <c r="BP211" s="64">
        <f t="shared" si="35"/>
        <v>0.5494505494505495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480</v>
      </c>
      <c r="Y213" s="584">
        <f t="shared" si="31"/>
        <v>480</v>
      </c>
      <c r="Z213" s="36">
        <f t="shared" si="36"/>
        <v>1.302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530.40000000000009</v>
      </c>
      <c r="BN213" s="64">
        <f t="shared" si="33"/>
        <v>530.40000000000009</v>
      </c>
      <c r="BO213" s="64">
        <f t="shared" si="34"/>
        <v>1.098901098901099</v>
      </c>
      <c r="BP213" s="64">
        <f t="shared" si="35"/>
        <v>1.098901098901099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160</v>
      </c>
      <c r="Y215" s="584">
        <f t="shared" si="31"/>
        <v>160.79999999999998</v>
      </c>
      <c r="Z215" s="36">
        <f t="shared" si="36"/>
        <v>0.43617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176.80000000000004</v>
      </c>
      <c r="BN215" s="64">
        <f t="shared" si="33"/>
        <v>177.684</v>
      </c>
      <c r="BO215" s="64">
        <f t="shared" si="34"/>
        <v>0.36630036630036633</v>
      </c>
      <c r="BP215" s="64">
        <f t="shared" si="35"/>
        <v>0.36813186813186816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220</v>
      </c>
      <c r="Y216" s="584">
        <f t="shared" si="31"/>
        <v>220.79999999999998</v>
      </c>
      <c r="Z216" s="36">
        <f t="shared" si="36"/>
        <v>0.59892000000000001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243.65</v>
      </c>
      <c r="BN216" s="64">
        <f t="shared" si="33"/>
        <v>244.536</v>
      </c>
      <c r="BO216" s="64">
        <f t="shared" si="34"/>
        <v>0.50366300366300376</v>
      </c>
      <c r="BP216" s="64">
        <f t="shared" si="35"/>
        <v>0.50549450549450559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467.52873563218395</v>
      </c>
      <c r="Y217" s="585">
        <f>IFERROR(Y208/H208,"0")+IFERROR(Y209/H209,"0")+IFERROR(Y210/H210,"0")+IFERROR(Y211/H211,"0")+IFERROR(Y212/H212,"0")+IFERROR(Y213/H213,"0")+IFERROR(Y214/H214,"0")+IFERROR(Y215/H215,"0")+IFERROR(Y216/H216,"0")</f>
        <v>469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3.1778900000000005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1180</v>
      </c>
      <c r="Y218" s="585">
        <f>IFERROR(SUM(Y208:Y216),"0")</f>
        <v>1188.5999999999999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48</v>
      </c>
      <c r="Y220" s="584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72</v>
      </c>
      <c r="Y221" s="584">
        <f>IFERROR(IF(X221="",0,CEILING((X221/$H221),1)*$H221),"")</f>
        <v>72</v>
      </c>
      <c r="Z221" s="36">
        <f>IFERROR(IF(Y221=0,"",ROUNDUP(Y221/H221,0)*0.00651),"")</f>
        <v>0.1953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79.560000000000016</v>
      </c>
      <c r="BN221" s="64">
        <f>IFERROR(Y221*I221/H221,"0")</f>
        <v>79.560000000000016</v>
      </c>
      <c r="BO221" s="64">
        <f>IFERROR(1/J221*(X221/H221),"0")</f>
        <v>0.16483516483516486</v>
      </c>
      <c r="BP221" s="64">
        <f>IFERROR(1/J221*(Y221/H221),"0")</f>
        <v>0.16483516483516486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50</v>
      </c>
      <c r="Y222" s="585">
        <f>IFERROR(Y220/H220,"0")+IFERROR(Y221/H221,"0")</f>
        <v>50</v>
      </c>
      <c r="Z222" s="585">
        <f>IFERROR(IF(Z220="",0,Z220),"0")+IFERROR(IF(Z221="",0,Z221),"0")</f>
        <v>0.32550000000000001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120</v>
      </c>
      <c r="Y223" s="585">
        <f>IFERROR(SUM(Y220:Y221),"0")</f>
        <v>120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220</v>
      </c>
      <c r="Y228" s="584">
        <f t="shared" si="37"/>
        <v>220.4</v>
      </c>
      <c r="Z228" s="36">
        <f>IFERROR(IF(Y228=0,"",ROUNDUP(Y228/H228,0)*0.01898),"")</f>
        <v>0.36062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228.25</v>
      </c>
      <c r="BN228" s="64">
        <f t="shared" si="39"/>
        <v>228.66500000000002</v>
      </c>
      <c r="BO228" s="64">
        <f t="shared" si="40"/>
        <v>0.29633620689655171</v>
      </c>
      <c r="BP228" s="64">
        <f t="shared" si="41"/>
        <v>0.296875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32</v>
      </c>
      <c r="Y229" s="584">
        <f t="shared" si="37"/>
        <v>32</v>
      </c>
      <c r="Z229" s="36">
        <f>IFERROR(IF(Y229=0,"",ROUNDUP(Y229/H229,0)*0.00902),"")</f>
        <v>7.2160000000000002E-2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33.68</v>
      </c>
      <c r="BN229" s="64">
        <f t="shared" si="39"/>
        <v>33.68</v>
      </c>
      <c r="BO229" s="64">
        <f t="shared" si="40"/>
        <v>6.0606060606060608E-2</v>
      </c>
      <c r="BP229" s="64">
        <f t="shared" si="41"/>
        <v>6.0606060606060608E-2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33.689655172413794</v>
      </c>
      <c r="Y233" s="585">
        <f>IFERROR(Y226/H226,"0")+IFERROR(Y227/H227,"0")+IFERROR(Y228/H228,"0")+IFERROR(Y229/H229,"0")+IFERROR(Y230/H230,"0")+IFERROR(Y231/H231,"0")+IFERROR(Y232/H232,"0")</f>
        <v>34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0.51583999999999997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292</v>
      </c>
      <c r="Y234" s="585">
        <f>IFERROR(SUM(Y226:Y232),"0")</f>
        <v>295.60000000000002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5.5</v>
      </c>
      <c r="Y249" s="584">
        <f t="shared" si="42"/>
        <v>6.3</v>
      </c>
      <c r="Z249" s="36">
        <f t="shared" si="43"/>
        <v>4.1299999999999996E-2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6.6611111111111114</v>
      </c>
      <c r="BN249" s="64">
        <f t="shared" si="45"/>
        <v>7.63</v>
      </c>
      <c r="BO249" s="64">
        <f t="shared" si="46"/>
        <v>2.8292181069958844E-2</v>
      </c>
      <c r="BP249" s="64">
        <f t="shared" si="47"/>
        <v>3.2407407407407406E-2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14.907407407407407</v>
      </c>
      <c r="Y252" s="585">
        <f>IFERROR(Y246/H246,"0")+IFERROR(Y247/H247,"0")+IFERROR(Y248/H248,"0")+IFERROR(Y249/H249,"0")+IFERROR(Y250/H250,"0")+IFERROR(Y251/H251,"0")</f>
        <v>17</v>
      </c>
      <c r="Z252" s="585">
        <f>IFERROR(IF(Z246="",0,Z246),"0")+IFERROR(IF(Z247="",0,Z247),"0")+IFERROR(IF(Z248="",0,Z248),"0")+IFERROR(IF(Z249="",0,Z249),"0")+IFERROR(IF(Z250="",0,Z250),"0")+IFERROR(IF(Z251="",0,Z251),"0")</f>
        <v>0.1003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18</v>
      </c>
      <c r="Y253" s="585">
        <f>IFERROR(SUM(Y246:Y251),"0")</f>
        <v>20.880000000000003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160</v>
      </c>
      <c r="Y274" s="584">
        <f>IFERROR(IF(X274="",0,CEILING((X274/$H274),1)*$H274),"")</f>
        <v>160.79999999999998</v>
      </c>
      <c r="Z274" s="36">
        <f>IFERROR(IF(Y274=0,"",ROUNDUP(Y274/H274,0)*0.00651),"")</f>
        <v>0.43617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176.80000000000004</v>
      </c>
      <c r="BN274" s="64">
        <f>IFERROR(Y274*I274/H274,"0")</f>
        <v>177.684</v>
      </c>
      <c r="BO274" s="64">
        <f>IFERROR(1/J274*(X274/H274),"0")</f>
        <v>0.36630036630036633</v>
      </c>
      <c r="BP274" s="64">
        <f>IFERROR(1/J274*(Y274/H274),"0")</f>
        <v>0.36813186813186816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166.66666666666669</v>
      </c>
      <c r="Y276" s="585">
        <f>IFERROR(Y273/H273,"0")+IFERROR(Y274/H274,"0")+IFERROR(Y275/H275,"0")</f>
        <v>167</v>
      </c>
      <c r="Z276" s="585">
        <f>IFERROR(IF(Z273="",0,Z273),"0")+IFERROR(IF(Z274="",0,Z274),"0")+IFERROR(IF(Z275="",0,Z275),"0")</f>
        <v>1.08717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400</v>
      </c>
      <c r="Y277" s="585">
        <f>IFERROR(SUM(Y273:Y275),"0")</f>
        <v>400.79999999999995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77</v>
      </c>
      <c r="Y307" s="584">
        <f t="shared" si="53"/>
        <v>77.7</v>
      </c>
      <c r="Z307" s="36">
        <f>IFERROR(IF(Y307=0,"",ROUNDUP(Y307/H307,0)*0.00502),"")</f>
        <v>0.18574000000000002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80.666666666666671</v>
      </c>
      <c r="BN307" s="64">
        <f t="shared" si="55"/>
        <v>81.400000000000006</v>
      </c>
      <c r="BO307" s="64">
        <f t="shared" si="56"/>
        <v>0.15669515669515671</v>
      </c>
      <c r="BP307" s="64">
        <f t="shared" si="57"/>
        <v>0.15811965811965814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45</v>
      </c>
      <c r="Y310" s="585">
        <f>IFERROR(Y303/H303,"0")+IFERROR(Y304/H304,"0")+IFERROR(Y305/H305,"0")+IFERROR(Y306/H306,"0")+IFERROR(Y307/H307,"0")+IFERROR(Y308/H308,"0")+IFERROR(Y309/H309,"0")</f>
        <v>46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0.24433000000000002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92</v>
      </c>
      <c r="Y311" s="585">
        <f>IFERROR(SUM(Y303:Y309),"0")</f>
        <v>93.9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60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63.707142857142856</v>
      </c>
      <c r="BN321" s="64">
        <f>IFERROR(Y321*I321/H321,"0")</f>
        <v>71.352000000000004</v>
      </c>
      <c r="BO321" s="64">
        <f>IFERROR(1/J321*(X321/H321),"0")</f>
        <v>0.11160714285714285</v>
      </c>
      <c r="BP321" s="64">
        <f>IFERROR(1/J321*(Y321/H321),"0")</f>
        <v>0.125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47.985347985347985</v>
      </c>
      <c r="Y324" s="585">
        <f>IFERROR(Y321/H321,"0")+IFERROR(Y322/H322,"0")+IFERROR(Y323/H323,"0")</f>
        <v>50</v>
      </c>
      <c r="Z324" s="585">
        <f>IFERROR(IF(Z321="",0,Z321),"0")+IFERROR(IF(Z322="",0,Z322),"0")+IFERROR(IF(Z323="",0,Z323),"0")</f>
        <v>0.94899999999999995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380</v>
      </c>
      <c r="Y325" s="585">
        <f>IFERROR(SUM(Y321:Y323),"0")</f>
        <v>396.59999999999997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40</v>
      </c>
      <c r="Y332" s="585">
        <f>IFERROR(Y327/H327,"0")+IFERROR(Y328/H328,"0")+IFERROR(Y329/H329,"0")+IFERROR(Y330/H330,"0")+IFERROR(Y331/H331,"0")</f>
        <v>41</v>
      </c>
      <c r="Z332" s="585">
        <f>IFERROR(IF(Z327="",0,Z327),"0")+IFERROR(IF(Z328="",0,Z328),"0")+IFERROR(IF(Z329="",0,Z329),"0")+IFERROR(IF(Z330="",0,Z330),"0")+IFERROR(IF(Z331="",0,Z331),"0")</f>
        <v>0.26690999999999998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102</v>
      </c>
      <c r="Y333" s="585">
        <f>IFERROR(SUM(Y327:Y331),"0")</f>
        <v>104.54999999999998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50</v>
      </c>
      <c r="Y337" s="584">
        <f>IFERROR(IF(X337="",0,CEILING((X337/$H337),1)*$H337),"")</f>
        <v>50</v>
      </c>
      <c r="Z337" s="36">
        <f>IFERROR(IF(Y337=0,"",ROUNDUP(Y337/H337,0)*0.00474),"")</f>
        <v>0.11850000000000001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56.000000000000007</v>
      </c>
      <c r="BN337" s="64">
        <f>IFERROR(Y337*I337/H337,"0")</f>
        <v>56.000000000000007</v>
      </c>
      <c r="BO337" s="64">
        <f>IFERROR(1/J337*(X337/H337),"0")</f>
        <v>0.10504201680672269</v>
      </c>
      <c r="BP337" s="64">
        <f>IFERROR(1/J337*(Y337/H337),"0")</f>
        <v>0.10504201680672269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454.99999999999989</v>
      </c>
      <c r="Y343" s="584">
        <f>IFERROR(IF(X343="",0,CEILING((X343/$H343),1)*$H343),"")</f>
        <v>455.70000000000005</v>
      </c>
      <c r="Z343" s="36">
        <f>IFERROR(IF(Y343=0,"",ROUNDUP(Y343/H343,0)*0.00651),"")</f>
        <v>1.4126700000000001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509.5999999999998</v>
      </c>
      <c r="BN343" s="64">
        <f>IFERROR(Y343*I343/H343,"0")</f>
        <v>510.38399999999996</v>
      </c>
      <c r="BO343" s="64">
        <f>IFERROR(1/J343*(X343/H343),"0")</f>
        <v>1.1904761904761902</v>
      </c>
      <c r="BP343" s="64">
        <f>IFERROR(1/J343*(Y343/H343),"0")</f>
        <v>1.1923076923076923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245</v>
      </c>
      <c r="Y344" s="584">
        <f>IFERROR(IF(X344="",0,CEILING((X344/$H344),1)*$H344),"")</f>
        <v>245.70000000000002</v>
      </c>
      <c r="Z344" s="36">
        <f>IFERROR(IF(Y344=0,"",ROUNDUP(Y344/H344,0)*0.00651),"")</f>
        <v>0.76167000000000007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272.99999999999994</v>
      </c>
      <c r="BN344" s="64">
        <f>IFERROR(Y344*I344/H344,"0")</f>
        <v>273.77999999999997</v>
      </c>
      <c r="BO344" s="64">
        <f>IFERROR(1/J344*(X344/H344),"0")</f>
        <v>0.64102564102564097</v>
      </c>
      <c r="BP344" s="64">
        <f>IFERROR(1/J344*(Y344/H344),"0")</f>
        <v>0.6428571428571429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333.33333333333326</v>
      </c>
      <c r="Y345" s="585">
        <f>IFERROR(Y342/H342,"0")+IFERROR(Y343/H343,"0")+IFERROR(Y344/H344,"0")</f>
        <v>334</v>
      </c>
      <c r="Z345" s="585">
        <f>IFERROR(IF(Z342="",0,Z342),"0")+IFERROR(IF(Z343="",0,Z343),"0")+IFERROR(IF(Z344="",0,Z344),"0")</f>
        <v>2.1743399999999999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699.99999999999989</v>
      </c>
      <c r="Y346" s="585">
        <f>IFERROR(SUM(Y342:Y344),"0")</f>
        <v>701.40000000000009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2200</v>
      </c>
      <c r="Y350" s="584">
        <f t="shared" ref="Y350:Y356" si="58">IFERROR(IF(X350="",0,CEILING((X350/$H350),1)*$H350),"")</f>
        <v>2205</v>
      </c>
      <c r="Z350" s="36">
        <f>IFERROR(IF(Y350=0,"",ROUNDUP(Y350/H350,0)*0.02175),"")</f>
        <v>3.1972499999999999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2270.4</v>
      </c>
      <c r="BN350" s="64">
        <f t="shared" ref="BN350:BN356" si="60">IFERROR(Y350*I350/H350,"0")</f>
        <v>2275.56</v>
      </c>
      <c r="BO350" s="64">
        <f t="shared" ref="BO350:BO356" si="61">IFERROR(1/J350*(X350/H350),"0")</f>
        <v>3.0555555555555554</v>
      </c>
      <c r="BP350" s="64">
        <f t="shared" ref="BP350:BP356" si="62">IFERROR(1/J350*(Y350/H350),"0")</f>
        <v>3.0625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1300</v>
      </c>
      <c r="Y351" s="584">
        <f t="shared" si="58"/>
        <v>1305</v>
      </c>
      <c r="Z351" s="36">
        <f>IFERROR(IF(Y351=0,"",ROUNDUP(Y351/H351,0)*0.02175),"")</f>
        <v>1.8922499999999998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1341.6</v>
      </c>
      <c r="BN351" s="64">
        <f t="shared" si="60"/>
        <v>1346.76</v>
      </c>
      <c r="BO351" s="64">
        <f t="shared" si="61"/>
        <v>1.8055555555555556</v>
      </c>
      <c r="BP351" s="64">
        <f t="shared" si="62"/>
        <v>1.8125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2200</v>
      </c>
      <c r="Y352" s="584">
        <f t="shared" si="58"/>
        <v>2205</v>
      </c>
      <c r="Z352" s="36">
        <f>IFERROR(IF(Y352=0,"",ROUNDUP(Y352/H352,0)*0.02175),"")</f>
        <v>3.1972499999999999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2270.4</v>
      </c>
      <c r="BN352" s="64">
        <f t="shared" si="60"/>
        <v>2275.56</v>
      </c>
      <c r="BO352" s="64">
        <f t="shared" si="61"/>
        <v>3.0555555555555554</v>
      </c>
      <c r="BP352" s="64">
        <f t="shared" si="62"/>
        <v>3.0625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220</v>
      </c>
      <c r="Y353" s="584">
        <f t="shared" si="58"/>
        <v>225</v>
      </c>
      <c r="Z353" s="36">
        <f>IFERROR(IF(Y353=0,"",ROUNDUP(Y353/H353,0)*0.02175),"")</f>
        <v>0.32624999999999998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227.04</v>
      </c>
      <c r="BN353" s="64">
        <f t="shared" si="60"/>
        <v>232.2</v>
      </c>
      <c r="BO353" s="64">
        <f t="shared" si="61"/>
        <v>0.30555555555555552</v>
      </c>
      <c r="BP353" s="64">
        <f t="shared" si="62"/>
        <v>0.3125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35</v>
      </c>
      <c r="Y356" s="584">
        <f t="shared" si="58"/>
        <v>35</v>
      </c>
      <c r="Z356" s="36">
        <f>IFERROR(IF(Y356=0,"",ROUNDUP(Y356/H356,0)*0.00902),"")</f>
        <v>6.3140000000000002E-2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36.47</v>
      </c>
      <c r="BN356" s="64">
        <f t="shared" si="60"/>
        <v>36.47</v>
      </c>
      <c r="BO356" s="64">
        <f t="shared" si="61"/>
        <v>5.3030303030303032E-2</v>
      </c>
      <c r="BP356" s="64">
        <f t="shared" si="62"/>
        <v>5.3030303030303032E-2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401.66666666666669</v>
      </c>
      <c r="Y357" s="585">
        <f>IFERROR(Y350/H350,"0")+IFERROR(Y351/H351,"0")+IFERROR(Y352/H352,"0")+IFERROR(Y353/H353,"0")+IFERROR(Y354/H354,"0")+IFERROR(Y355/H355,"0")+IFERROR(Y356/H356,"0")</f>
        <v>403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8.6761400000000002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5955</v>
      </c>
      <c r="Y358" s="585">
        <f>IFERROR(SUM(Y350:Y356),"0")</f>
        <v>5975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900</v>
      </c>
      <c r="Y360" s="584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62</v>
      </c>
      <c r="Y362" s="585">
        <f>IFERROR(Y360/H360,"0")+IFERROR(Y361/H361,"0")</f>
        <v>62</v>
      </c>
      <c r="Z362" s="585">
        <f>IFERROR(IF(Z360="",0,Z360),"0")+IFERROR(IF(Z361="",0,Z361),"0")</f>
        <v>1.32304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908</v>
      </c>
      <c r="Y363" s="585">
        <f>IFERROR(SUM(Y360:Y361),"0")</f>
        <v>908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30</v>
      </c>
      <c r="Y366" s="584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3.3333333333333335</v>
      </c>
      <c r="Y367" s="585">
        <f>IFERROR(Y365/H365,"0")+IFERROR(Y366/H366,"0")</f>
        <v>4</v>
      </c>
      <c r="Z367" s="585">
        <f>IFERROR(IF(Z365="",0,Z365),"0")+IFERROR(IF(Z366="",0,Z366),"0")</f>
        <v>7.5920000000000001E-2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30</v>
      </c>
      <c r="Y368" s="585">
        <f>IFERROR(SUM(Y365:Y366),"0")</f>
        <v>36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100</v>
      </c>
      <c r="Y370" s="584">
        <f>IFERROR(IF(X370="",0,CEILING((X370/$H370),1)*$H370),"")</f>
        <v>108</v>
      </c>
      <c r="Z370" s="36">
        <f>IFERROR(IF(Y370=0,"",ROUNDUP(Y370/H370,0)*0.01898),"")</f>
        <v>0.22776000000000002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105.76666666666667</v>
      </c>
      <c r="BN370" s="64">
        <f>IFERROR(Y370*I370/H370,"0")</f>
        <v>114.22799999999999</v>
      </c>
      <c r="BO370" s="64">
        <f>IFERROR(1/J370*(X370/H370),"0")</f>
        <v>0.1736111111111111</v>
      </c>
      <c r="BP370" s="64">
        <f>IFERROR(1/J370*(Y370/H370),"0")</f>
        <v>0.1875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11.111111111111111</v>
      </c>
      <c r="Y371" s="585">
        <f>IFERROR(Y370/H370,"0")</f>
        <v>12</v>
      </c>
      <c r="Z371" s="585">
        <f>IFERROR(IF(Z370="",0,Z370),"0")</f>
        <v>0.22776000000000002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100</v>
      </c>
      <c r="Y372" s="585">
        <f>IFERROR(SUM(Y370:Y370),"0")</f>
        <v>108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10.5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35</v>
      </c>
      <c r="Y403" s="58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37.166666666666664</v>
      </c>
      <c r="BN403" s="64">
        <f t="shared" si="65"/>
        <v>37.910000000000004</v>
      </c>
      <c r="BO403" s="64">
        <f t="shared" si="66"/>
        <v>7.1225071225071226E-2</v>
      </c>
      <c r="BP403" s="64">
        <f t="shared" si="67"/>
        <v>7.2649572649572655E-2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28</v>
      </c>
      <c r="Y405" s="584">
        <f t="shared" si="63"/>
        <v>29.400000000000002</v>
      </c>
      <c r="Z405" s="36">
        <f t="shared" si="68"/>
        <v>7.0280000000000009E-2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29.733333333333331</v>
      </c>
      <c r="BN405" s="64">
        <f t="shared" si="65"/>
        <v>31.22</v>
      </c>
      <c r="BO405" s="64">
        <f t="shared" si="66"/>
        <v>5.6980056980056981E-2</v>
      </c>
      <c r="BP405" s="64">
        <f t="shared" si="67"/>
        <v>5.9829059829059839E-2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0.18071999999999999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73.5</v>
      </c>
      <c r="Y408" s="585">
        <f>IFERROR(SUM(Y397:Y406),"0")</f>
        <v>75.600000000000009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14</v>
      </c>
      <c r="Y424" s="584">
        <f>IFERROR(IF(X424="",0,CEILING((X424/$H424),1)*$H424),"")</f>
        <v>14.700000000000001</v>
      </c>
      <c r="Z424" s="36">
        <f>IFERROR(IF(Y424=0,"",ROUNDUP(Y424/H424,0)*0.00502),"")</f>
        <v>3.5140000000000005E-2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14.866666666666665</v>
      </c>
      <c r="BN424" s="64">
        <f>IFERROR(Y424*I424/H424,"0")</f>
        <v>15.61</v>
      </c>
      <c r="BO424" s="64">
        <f>IFERROR(1/J424*(X424/H424),"0")</f>
        <v>2.8490028490028491E-2</v>
      </c>
      <c r="BP424" s="64">
        <f>IFERROR(1/J424*(Y424/H424),"0")</f>
        <v>2.9914529914529919E-2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6.6666666666666661</v>
      </c>
      <c r="Y425" s="585">
        <f>IFERROR(Y421/H421,"0")+IFERROR(Y422/H422,"0")+IFERROR(Y423/H423,"0")+IFERROR(Y424/H424,"0")</f>
        <v>7</v>
      </c>
      <c r="Z425" s="585">
        <f>IFERROR(IF(Z421="",0,Z421),"0")+IFERROR(IF(Z422="",0,Z422),"0")+IFERROR(IF(Z423="",0,Z423),"0")+IFERROR(IF(Z424="",0,Z424),"0")</f>
        <v>3.5140000000000005E-2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14</v>
      </c>
      <c r="Y426" s="585">
        <f>IFERROR(SUM(Y421:Y424),"0")</f>
        <v>14.700000000000001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140</v>
      </c>
      <c r="Y442" s="584">
        <f t="shared" si="69"/>
        <v>142.56</v>
      </c>
      <c r="Z442" s="36">
        <f t="shared" si="70"/>
        <v>0.32291999999999998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149.54545454545453</v>
      </c>
      <c r="BN442" s="64">
        <f t="shared" si="72"/>
        <v>152.27999999999997</v>
      </c>
      <c r="BO442" s="64">
        <f t="shared" si="73"/>
        <v>0.25495337995337997</v>
      </c>
      <c r="BP442" s="64">
        <f t="shared" si="74"/>
        <v>0.25961538461538464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90</v>
      </c>
      <c r="Y453" s="584">
        <f t="shared" si="69"/>
        <v>90</v>
      </c>
      <c r="Z453" s="36">
        <f>IFERROR(IF(Y453=0,"",ROUNDUP(Y453/H453,0)*0.00902),"")</f>
        <v>0.22550000000000001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95.249999999999986</v>
      </c>
      <c r="BN453" s="64">
        <f t="shared" si="72"/>
        <v>95.249999999999986</v>
      </c>
      <c r="BO453" s="64">
        <f t="shared" si="73"/>
        <v>0.18939393939393939</v>
      </c>
      <c r="BP453" s="64">
        <f t="shared" si="74"/>
        <v>0.18939393939393939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94.242424242424249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1.0039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422</v>
      </c>
      <c r="Y456" s="585">
        <f>IFERROR(SUM(Y440:Y454),"0")</f>
        <v>426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30</v>
      </c>
      <c r="Y468" s="584">
        <f t="shared" si="75"/>
        <v>33.6</v>
      </c>
      <c r="Z468" s="36">
        <f>IFERROR(IF(Y468=0,"",ROUNDUP(Y468/H468,0)*0.00902),"")</f>
        <v>6.3140000000000002E-2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43.3125</v>
      </c>
      <c r="BN468" s="64">
        <f t="shared" si="77"/>
        <v>48.510000000000005</v>
      </c>
      <c r="BO468" s="64">
        <f t="shared" si="78"/>
        <v>4.7348484848484848E-2</v>
      </c>
      <c r="BP468" s="64">
        <f t="shared" si="79"/>
        <v>5.3030303030303039E-2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66</v>
      </c>
      <c r="Y470" s="584">
        <f t="shared" si="75"/>
        <v>67.2</v>
      </c>
      <c r="Z470" s="36">
        <f>IFERROR(IF(Y470=0,"",ROUNDUP(Y470/H470,0)*0.00902),"")</f>
        <v>0.12628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91.987500000000011</v>
      </c>
      <c r="BN470" s="64">
        <f t="shared" si="77"/>
        <v>93.660000000000011</v>
      </c>
      <c r="BO470" s="64">
        <f t="shared" si="78"/>
        <v>0.10416666666666667</v>
      </c>
      <c r="BP470" s="64">
        <f t="shared" si="79"/>
        <v>0.10606060606060608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54.659090909090907</v>
      </c>
      <c r="Y471" s="585">
        <f>IFERROR(Y464/H464,"0")+IFERROR(Y465/H465,"0")+IFERROR(Y466/H466,"0")+IFERROR(Y467/H467,"0")+IFERROR(Y468/H468,"0")+IFERROR(Y469/H469,"0")+IFERROR(Y470/H470,"0")</f>
        <v>57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0.59939999999999993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276</v>
      </c>
      <c r="Y472" s="585">
        <f>IFERROR(SUM(Y464:Y470),"0")</f>
        <v>287.52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900</v>
      </c>
      <c r="Y501" s="584">
        <f>IFERROR(IF(X501="",0,CEILING((X501/$H501),1)*$H501),"")</f>
        <v>900</v>
      </c>
      <c r="Z501" s="36">
        <f>IFERROR(IF(Y501=0,"",ROUNDUP(Y501/H501,0)*0.01898),"")</f>
        <v>1.8980000000000001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951.90000000000009</v>
      </c>
      <c r="BN501" s="64">
        <f>IFERROR(Y501*I501/H501,"0")</f>
        <v>951.90000000000009</v>
      </c>
      <c r="BO501" s="64">
        <f>IFERROR(1/J501*(X501/H501),"0")</f>
        <v>1.5625</v>
      </c>
      <c r="BP501" s="64">
        <f>IFERROR(1/J501*(Y501/H501),"0")</f>
        <v>1.5625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100</v>
      </c>
      <c r="Y504" s="585">
        <f>IFERROR(Y501/H501,"0")+IFERROR(Y502/H502,"0")+IFERROR(Y503/H503,"0")</f>
        <v>100</v>
      </c>
      <c r="Z504" s="585">
        <f>IFERROR(IF(Z501="",0,Z501),"0")+IFERROR(IF(Z502="",0,Z502),"0")+IFERROR(IF(Z503="",0,Z503),"0")</f>
        <v>1.8980000000000001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900</v>
      </c>
      <c r="Y505" s="585">
        <f>IFERROR(SUM(Y501:Y503),"0")</f>
        <v>900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10</v>
      </c>
      <c r="Y508" s="584">
        <f>IFERROR(IF(X508="",0,CEILING((X508/$H508),1)*$H508),"")</f>
        <v>18</v>
      </c>
      <c r="Z508" s="36">
        <f>IFERROR(IF(Y508=0,"",ROUNDUP(Y508/H508,0)*0.01898),"")</f>
        <v>3.7960000000000001E-2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10.483333333333334</v>
      </c>
      <c r="BN508" s="64">
        <f>IFERROR(Y508*I508/H508,"0")</f>
        <v>18.87</v>
      </c>
      <c r="BO508" s="64">
        <f>IFERROR(1/J508*(X508/H508),"0")</f>
        <v>1.7361111111111112E-2</v>
      </c>
      <c r="BP508" s="64">
        <f>IFERROR(1/J508*(Y508/H508),"0")</f>
        <v>3.125E-2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1.1111111111111112</v>
      </c>
      <c r="Y511" s="585">
        <f>IFERROR(Y507/H507,"0")+IFERROR(Y508/H508,"0")+IFERROR(Y509/H509,"0")+IFERROR(Y510/H510,"0")</f>
        <v>2</v>
      </c>
      <c r="Z511" s="585">
        <f>IFERROR(IF(Z507="",0,Z507),"0")+IFERROR(IF(Z508="",0,Z508),"0")+IFERROR(IF(Z509="",0,Z509),"0")+IFERROR(IF(Z510="",0,Z510),"0")</f>
        <v>3.7960000000000001E-2</v>
      </c>
      <c r="AA511" s="586"/>
      <c r="AB511" s="586"/>
      <c r="AC511" s="586"/>
    </row>
    <row r="512" spans="1:68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10</v>
      </c>
      <c r="Y512" s="585">
        <f>IFERROR(SUM(Y507:Y510),"0")</f>
        <v>18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17526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17726.23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18570.182131297825</v>
      </c>
      <c r="Y519" s="585">
        <f>IFERROR(SUM(BN22:BN515),"0")</f>
        <v>18785.276000000005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19345.182131297825</v>
      </c>
      <c r="Y521" s="585">
        <f>GrossWeightTotalR+PalletQtyTotalR*25</f>
        <v>19560.276000000005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3466.522941192482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3502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35.282730000000008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1026</v>
      </c>
      <c r="E528" s="46">
        <f>IFERROR(Y89*1,"0")+IFERROR(Y90*1,"0")+IFERROR(Y91*1,"0")+IFERROR(Y95*1,"0")+IFERROR(Y96*1,"0")+IFERROR(Y97*1,"0")+IFERROR(Y98*1,"0")+IFERROR(Y99*1,"0")+IFERROR(Y100*1,"0")</f>
        <v>1185.3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1078.2</v>
      </c>
      <c r="G528" s="46">
        <f>IFERROR(Y132*1,"0")+IFERROR(Y133*1,"0")+IFERROR(Y137*1,"0")+IFERROR(Y138*1,"0")+IFERROR(Y142*1,"0")+IFERROR(Y143*1,"0")</f>
        <v>257.92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482.58000000000004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2334.6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329.44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400.79999999999995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645.04999999999995</v>
      </c>
      <c r="S528" s="46">
        <f>IFERROR(Y342*1,"0")+IFERROR(Y343*1,"0")+IFERROR(Y344*1,"0")</f>
        <v>701.40000000000009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7027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75.600000000000009</v>
      </c>
      <c r="W528" s="46">
        <f>IFERROR(Y416*1,"0")+IFERROR(Y417*1,"0")+IFERROR(Y421*1,"0")+IFERROR(Y422*1,"0")+IFERROR(Y423*1,"0")+IFERROR(Y424*1,"0")</f>
        <v>14.700000000000001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813.84000000000015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918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0,00"/>
        <filter val="1 180,00"/>
        <filter val="1 300,00"/>
        <filter val="1,11"/>
        <filter val="10,00"/>
        <filter val="10,50"/>
        <filter val="100,00"/>
        <filter val="102,00"/>
        <filter val="104,00"/>
        <filter val="105,00"/>
        <filter val="11,11"/>
        <filter val="110,00"/>
        <filter val="12,00"/>
        <filter val="120,00"/>
        <filter val="135,00"/>
        <filter val="14,00"/>
        <filter val="14,91"/>
        <filter val="140,00"/>
        <filter val="148,52"/>
        <filter val="15,00"/>
        <filter val="15,56"/>
        <filter val="150,00"/>
        <filter val="160,00"/>
        <filter val="166,67"/>
        <filter val="17 526,00"/>
        <filter val="17,00"/>
        <filter val="175,37"/>
        <filter val="18 570,18"/>
        <filter val="18,00"/>
        <filter val="18,94"/>
        <filter val="185,00"/>
        <filter val="19 345,18"/>
        <filter val="19,60"/>
        <filter val="19,80"/>
        <filter val="190,00"/>
        <filter val="192,50"/>
        <filter val="194,05"/>
        <filter val="2 200,00"/>
        <filter val="2,22"/>
        <filter val="20,00"/>
        <filter val="200,00"/>
        <filter val="209,88"/>
        <filter val="220,00"/>
        <filter val="240,00"/>
        <filter val="245,00"/>
        <filter val="25,00"/>
        <filter val="27,50"/>
        <filter val="270,00"/>
        <filter val="276,00"/>
        <filter val="28,00"/>
        <filter val="292,00"/>
        <filter val="298,15"/>
        <filter val="3 466,52"/>
        <filter val="3,33"/>
        <filter val="30,00"/>
        <filter val="300,00"/>
        <filter val="31"/>
        <filter val="315,00"/>
        <filter val="32,00"/>
        <filter val="32,50"/>
        <filter val="33,33"/>
        <filter val="33,69"/>
        <filter val="330,00"/>
        <filter val="333,33"/>
        <filter val="35,00"/>
        <filter val="350,00"/>
        <filter val="360,00"/>
        <filter val="370,00"/>
        <filter val="375,00"/>
        <filter val="380,00"/>
        <filter val="4,17"/>
        <filter val="40,00"/>
        <filter val="400,00"/>
        <filter val="401,67"/>
        <filter val="422,00"/>
        <filter val="447,50"/>
        <filter val="45,00"/>
        <filter val="450,00"/>
        <filter val="455,00"/>
        <filter val="467,53"/>
        <filter val="47,99"/>
        <filter val="48,00"/>
        <filter val="480,00"/>
        <filter val="5 955,00"/>
        <filter val="5,13"/>
        <filter val="5,50"/>
        <filter val="5,56"/>
        <filter val="5,60"/>
        <filter val="50,00"/>
        <filter val="54,63"/>
        <filter val="54,66"/>
        <filter val="585,00"/>
        <filter val="59,26"/>
        <filter val="6,67"/>
        <filter val="60,00"/>
        <filter val="62,00"/>
        <filter val="66,00"/>
        <filter val="669,00"/>
        <filter val="69,26"/>
        <filter val="7,00"/>
        <filter val="70,00"/>
        <filter val="700,00"/>
        <filter val="72,00"/>
        <filter val="72,60"/>
        <filter val="73,50"/>
        <filter val="75,56"/>
        <filter val="77,00"/>
        <filter val="785,00"/>
        <filter val="8,00"/>
        <filter val="80,00"/>
        <filter val="800,00"/>
        <filter val="85,00"/>
        <filter val="9,00"/>
        <filter val="90,00"/>
        <filter val="900,00"/>
        <filter val="908,00"/>
        <filter val="92,00"/>
        <filter val="94,24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