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6,25 ПОКОМ КИ филиалы\4 машина Патяка\"/>
    </mc:Choice>
  </mc:AlternateContent>
  <xr:revisionPtr revIDLastSave="0" documentId="13_ncr:1_{B04004DC-94A4-41B9-8AC1-7213D75797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8" i="1" s="1"/>
  <c r="P132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8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Y218" i="1"/>
  <c r="Y222" i="1"/>
  <c r="Y233" i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Y358" i="1"/>
  <c r="F9" i="1"/>
  <c r="J9" i="1"/>
  <c r="B528" i="1"/>
  <c r="X519" i="1"/>
  <c r="X520" i="1"/>
  <c r="X522" i="1"/>
  <c r="Y24" i="1"/>
  <c r="Z27" i="1"/>
  <c r="Z32" i="1" s="1"/>
  <c r="BN27" i="1"/>
  <c r="Y519" i="1" s="1"/>
  <c r="Y521" i="1" s="1"/>
  <c r="Z29" i="1"/>
  <c r="BN29" i="1"/>
  <c r="Z31" i="1"/>
  <c r="BN31" i="1"/>
  <c r="Z35" i="1"/>
  <c r="Z36" i="1" s="1"/>
  <c r="BN35" i="1"/>
  <c r="BP35" i="1"/>
  <c r="Y520" i="1" s="1"/>
  <c r="Z41" i="1"/>
  <c r="BN41" i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19" i="1"/>
  <c r="Z123" i="1" s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H528" i="1"/>
  <c r="Y150" i="1"/>
  <c r="Z153" i="1"/>
  <c r="Z155" i="1" s="1"/>
  <c r="BN153" i="1"/>
  <c r="I528" i="1"/>
  <c r="Y162" i="1"/>
  <c r="Z165" i="1"/>
  <c r="Z173" i="1" s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Z205" i="1" s="1"/>
  <c r="BN198" i="1"/>
  <c r="Z200" i="1"/>
  <c r="BN200" i="1"/>
  <c r="Z202" i="1"/>
  <c r="BN202" i="1"/>
  <c r="Z204" i="1"/>
  <c r="BN204" i="1"/>
  <c r="Z208" i="1"/>
  <c r="Z217" i="1" s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Z233" i="1" s="1"/>
  <c r="BN227" i="1"/>
  <c r="Z229" i="1"/>
  <c r="BN229" i="1"/>
  <c r="Z231" i="1"/>
  <c r="BN231" i="1"/>
  <c r="Y234" i="1"/>
  <c r="Z237" i="1"/>
  <c r="Z238" i="1" s="1"/>
  <c r="BN237" i="1"/>
  <c r="Y243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Y300" i="1"/>
  <c r="BP304" i="1"/>
  <c r="BN304" i="1"/>
  <c r="Z304" i="1"/>
  <c r="Z310" i="1" s="1"/>
  <c r="BP308" i="1"/>
  <c r="BN308" i="1"/>
  <c r="Z308" i="1"/>
  <c r="Y319" i="1"/>
  <c r="BP316" i="1"/>
  <c r="BN316" i="1"/>
  <c r="Z316" i="1"/>
  <c r="Z318" i="1" s="1"/>
  <c r="Y325" i="1"/>
  <c r="Y324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52" i="1"/>
  <c r="BN352" i="1"/>
  <c r="Z354" i="1"/>
  <c r="BN354" i="1"/>
  <c r="Z356" i="1"/>
  <c r="BN356" i="1"/>
  <c r="Z360" i="1"/>
  <c r="Z362" i="1" s="1"/>
  <c r="BN360" i="1"/>
  <c r="BP360" i="1"/>
  <c r="Z366" i="1"/>
  <c r="Z367" i="1" s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455" i="1"/>
  <c r="X521" i="1"/>
  <c r="Z338" i="1"/>
  <c r="Z252" i="1"/>
  <c r="Z407" i="1"/>
  <c r="Z379" i="1"/>
  <c r="Z504" i="1"/>
  <c r="Z477" i="1"/>
  <c r="Z461" i="1"/>
  <c r="Z332" i="1"/>
  <c r="Z269" i="1"/>
  <c r="Z80" i="1"/>
  <c r="Z44" i="1"/>
  <c r="Z523" i="1" s="1"/>
  <c r="Y518" i="1"/>
  <c r="Z357" i="1"/>
  <c r="Z300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<sst xmlns="http://schemas.openxmlformats.org/spreadsheetml/2006/main" count="2343" uniqueCount="847">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</sst>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1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/>
      <c r="I5" s="700"/>
      <c r="J5" s="700"/>
      <c r="K5" s="700"/>
      <c r="L5" s="700"/>
      <c r="M5" s="701"/>
      <c r="N5" s="58"/>
      <c r="P5" s="24" t="s">
        <v>10</v>
      </c>
      <c r="Q5" s="635">
        <v>45829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Суббота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4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/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19</v>
      </c>
      <c r="Q8" s="774">
        <v>0.41666666666666669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20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79"/>
      <c r="R10" s="780"/>
      <c r="U10" s="24" t="s">
        <v>22</v>
      </c>
      <c r="V10" s="898" t="s">
        <v>23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28"/>
      <c r="R11" s="636"/>
      <c r="U11" s="24" t="s">
        <v>26</v>
      </c>
      <c r="V11" s="648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28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29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30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31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32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33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34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09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1"/>
      <c r="R17" s="841"/>
      <c r="S17" s="841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7" t="s">
        <v>54</v>
      </c>
      <c r="AA17" s="656" t="s">
        <v>55</v>
      </c>
      <c r="AB17" s="656" t="s">
        <v>56</v>
      </c>
      <c r="AC17" s="656" t="s">
        <v>57</v>
      </c>
      <c r="AD17" s="656" t="s">
        <v>58</v>
      </c>
      <c r="AE17" s="657"/>
      <c r="AF17" s="658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60</v>
      </c>
      <c r="V18" s="67" t="s">
        <v>61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customHeight="1" x14ac:dyDescent="0.25">
      <c r="A20" s="622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4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customHeight="1" x14ac:dyDescent="0.25">
      <c r="A39" s="622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71</v>
      </c>
      <c r="Q44" s="613"/>
      <c r="R44" s="613"/>
      <c r="S44" s="613"/>
      <c r="T44" s="613"/>
      <c r="U44" s="613"/>
      <c r="V44" s="614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71</v>
      </c>
      <c r="Q45" s="613"/>
      <c r="R45" s="613"/>
      <c r="S45" s="613"/>
      <c r="T45" s="613"/>
      <c r="U45" s="613"/>
      <c r="V45" s="614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71</v>
      </c>
      <c r="Q48" s="613"/>
      <c r="R48" s="613"/>
      <c r="S48" s="613"/>
      <c r="T48" s="613"/>
      <c r="U48" s="613"/>
      <c r="V48" s="614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71</v>
      </c>
      <c r="Q49" s="613"/>
      <c r="R49" s="613"/>
      <c r="S49" s="613"/>
      <c r="T49" s="613"/>
      <c r="U49" s="613"/>
      <c r="V49" s="614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22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71</v>
      </c>
      <c r="Q58" s="613"/>
      <c r="R58" s="613"/>
      <c r="S58" s="613"/>
      <c r="T58" s="613"/>
      <c r="U58" s="613"/>
      <c r="V58" s="614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71</v>
      </c>
      <c r="Q59" s="613"/>
      <c r="R59" s="613"/>
      <c r="S59" s="613"/>
      <c r="T59" s="613"/>
      <c r="U59" s="613"/>
      <c r="V59" s="614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71</v>
      </c>
      <c r="Q65" s="613"/>
      <c r="R65" s="613"/>
      <c r="S65" s="613"/>
      <c r="T65" s="613"/>
      <c r="U65" s="613"/>
      <c r="V65" s="614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71</v>
      </c>
      <c r="Q66" s="613"/>
      <c r="R66" s="613"/>
      <c r="S66" s="613"/>
      <c r="T66" s="613"/>
      <c r="U66" s="613"/>
      <c r="V66" s="614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71</v>
      </c>
      <c r="Q71" s="613"/>
      <c r="R71" s="613"/>
      <c r="S71" s="613"/>
      <c r="T71" s="613"/>
      <c r="U71" s="613"/>
      <c r="V71" s="614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71</v>
      </c>
      <c r="Q72" s="613"/>
      <c r="R72" s="613"/>
      <c r="S72" s="613"/>
      <c r="T72" s="613"/>
      <c r="U72" s="613"/>
      <c r="V72" s="614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71</v>
      </c>
      <c r="Q80" s="613"/>
      <c r="R80" s="613"/>
      <c r="S80" s="613"/>
      <c r="T80" s="613"/>
      <c r="U80" s="613"/>
      <c r="V80" s="614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71</v>
      </c>
      <c r="Q81" s="613"/>
      <c r="R81" s="613"/>
      <c r="S81" s="613"/>
      <c r="T81" s="613"/>
      <c r="U81" s="613"/>
      <c r="V81" s="614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71</v>
      </c>
      <c r="Q85" s="613"/>
      <c r="R85" s="613"/>
      <c r="S85" s="613"/>
      <c r="T85" s="613"/>
      <c r="U85" s="613"/>
      <c r="V85" s="614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71</v>
      </c>
      <c r="Q86" s="613"/>
      <c r="R86" s="613"/>
      <c r="S86" s="613"/>
      <c r="T86" s="613"/>
      <c r="U86" s="613"/>
      <c r="V86" s="614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22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71</v>
      </c>
      <c r="Q92" s="613"/>
      <c r="R92" s="613"/>
      <c r="S92" s="613"/>
      <c r="T92" s="613"/>
      <c r="U92" s="613"/>
      <c r="V92" s="614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71</v>
      </c>
      <c r="Q93" s="613"/>
      <c r="R93" s="613"/>
      <c r="S93" s="613"/>
      <c r="T93" s="613"/>
      <c r="U93" s="613"/>
      <c r="V93" s="614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6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71</v>
      </c>
      <c r="Q101" s="613"/>
      <c r="R101" s="613"/>
      <c r="S101" s="613"/>
      <c r="T101" s="613"/>
      <c r="U101" s="613"/>
      <c r="V101" s="614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71</v>
      </c>
      <c r="Q102" s="613"/>
      <c r="R102" s="613"/>
      <c r="S102" s="613"/>
      <c r="T102" s="613"/>
      <c r="U102" s="613"/>
      <c r="V102" s="614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22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71</v>
      </c>
      <c r="Q109" s="613"/>
      <c r="R109" s="613"/>
      <c r="S109" s="613"/>
      <c r="T109" s="613"/>
      <c r="U109" s="613"/>
      <c r="V109" s="614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71</v>
      </c>
      <c r="Q110" s="613"/>
      <c r="R110" s="613"/>
      <c r="S110" s="613"/>
      <c r="T110" s="613"/>
      <c r="U110" s="613"/>
      <c r="V110" s="614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71</v>
      </c>
      <c r="Q115" s="613"/>
      <c r="R115" s="613"/>
      <c r="S115" s="613"/>
      <c r="T115" s="613"/>
      <c r="U115" s="613"/>
      <c r="V115" s="614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71</v>
      </c>
      <c r="Q116" s="613"/>
      <c r="R116" s="613"/>
      <c r="S116" s="613"/>
      <c r="T116" s="613"/>
      <c r="U116" s="613"/>
      <c r="V116" s="614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71</v>
      </c>
      <c r="Q123" s="613"/>
      <c r="R123" s="613"/>
      <c r="S123" s="613"/>
      <c r="T123" s="613"/>
      <c r="U123" s="613"/>
      <c r="V123" s="614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71</v>
      </c>
      <c r="Q124" s="613"/>
      <c r="R124" s="613"/>
      <c r="S124" s="613"/>
      <c r="T124" s="613"/>
      <c r="U124" s="613"/>
      <c r="V124" s="614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22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71</v>
      </c>
      <c r="Q134" s="613"/>
      <c r="R134" s="613"/>
      <c r="S134" s="613"/>
      <c r="T134" s="613"/>
      <c r="U134" s="613"/>
      <c r="V134" s="614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71</v>
      </c>
      <c r="Q135" s="613"/>
      <c r="R135" s="613"/>
      <c r="S135" s="613"/>
      <c r="T135" s="613"/>
      <c r="U135" s="613"/>
      <c r="V135" s="614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22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71</v>
      </c>
      <c r="Q155" s="613"/>
      <c r="R155" s="613"/>
      <c r="S155" s="613"/>
      <c r="T155" s="613"/>
      <c r="U155" s="613"/>
      <c r="V155" s="614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71</v>
      </c>
      <c r="Q156" s="613"/>
      <c r="R156" s="613"/>
      <c r="S156" s="613"/>
      <c r="T156" s="613"/>
      <c r="U156" s="613"/>
      <c r="V156" s="614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customHeight="1" x14ac:dyDescent="0.25">
      <c r="A158" s="622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71</v>
      </c>
      <c r="Q161" s="613"/>
      <c r="R161" s="613"/>
      <c r="S161" s="613"/>
      <c r="T161" s="613"/>
      <c r="U161" s="613"/>
      <c r="V161" s="614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71</v>
      </c>
      <c r="Q162" s="613"/>
      <c r="R162" s="613"/>
      <c r="S162" s="613"/>
      <c r="T162" s="613"/>
      <c r="U162" s="613"/>
      <c r="V162" s="614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30</v>
      </c>
      <c r="Y164" s="584">
        <f t="shared" ref="Y164:Y172" si="21">IFERROR(IF(X164="",0,CEILING((X164/$H164),1)*$H164),"")</f>
        <v>33.6</v>
      </c>
      <c r="Z164" s="36">
        <f>IFERROR(IF(Y164=0,"",ROUNDUP(Y164/H164,0)*0.00902),"")</f>
        <v>7.2160000000000002E-2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31.928571428571427</v>
      </c>
      <c r="BN164" s="64">
        <f t="shared" ref="BN164:BN172" si="23">IFERROR(Y164*I164/H164,"0")</f>
        <v>35.76</v>
      </c>
      <c r="BO164" s="64">
        <f t="shared" ref="BO164:BO172" si="24">IFERROR(1/J164*(X164/H164),"0")</f>
        <v>5.4112554112554112E-2</v>
      </c>
      <c r="BP164" s="64">
        <f t="shared" ref="BP164:BP172" si="25">IFERROR(1/J164*(Y164/H164),"0")</f>
        <v>6.0606060606060608E-2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70</v>
      </c>
      <c r="Y165" s="584">
        <f t="shared" si="21"/>
        <v>71.400000000000006</v>
      </c>
      <c r="Z165" s="36">
        <f>IFERROR(IF(Y165=0,"",ROUNDUP(Y165/H165,0)*0.00902),"")</f>
        <v>0.15334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74.499999999999986</v>
      </c>
      <c r="BN165" s="64">
        <f t="shared" si="23"/>
        <v>75.989999999999995</v>
      </c>
      <c r="BO165" s="64">
        <f t="shared" si="24"/>
        <v>0.12626262626262624</v>
      </c>
      <c r="BP165" s="64">
        <f t="shared" si="25"/>
        <v>0.12878787878787878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70</v>
      </c>
      <c r="Y166" s="584">
        <f t="shared" si="21"/>
        <v>71.400000000000006</v>
      </c>
      <c r="Z166" s="36">
        <f>IFERROR(IF(Y166=0,"",ROUNDUP(Y166/H166,0)*0.00902),"")</f>
        <v>0.15334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73.5</v>
      </c>
      <c r="BN166" s="64">
        <f t="shared" si="23"/>
        <v>74.97</v>
      </c>
      <c r="BO166" s="64">
        <f t="shared" si="24"/>
        <v>0.12626262626262624</v>
      </c>
      <c r="BP166" s="64">
        <f t="shared" si="25"/>
        <v>0.12878787878787878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71</v>
      </c>
      <c r="Q173" s="613"/>
      <c r="R173" s="613"/>
      <c r="S173" s="613"/>
      <c r="T173" s="613"/>
      <c r="U173" s="613"/>
      <c r="V173" s="614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40.476190476190467</v>
      </c>
      <c r="Y173" s="585">
        <f>IFERROR(Y164/H164,"0")+IFERROR(Y165/H165,"0")+IFERROR(Y166/H166,"0")+IFERROR(Y167/H167,"0")+IFERROR(Y168/H168,"0")+IFERROR(Y169/H169,"0")+IFERROR(Y170/H170,"0")+IFERROR(Y171/H171,"0")+IFERROR(Y172/H172,"0")</f>
        <v>42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0.37884000000000001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71</v>
      </c>
      <c r="Q174" s="613"/>
      <c r="R174" s="613"/>
      <c r="S174" s="613"/>
      <c r="T174" s="613"/>
      <c r="U174" s="613"/>
      <c r="V174" s="614"/>
      <c r="W174" s="37" t="s">
        <v>69</v>
      </c>
      <c r="X174" s="585">
        <f>IFERROR(SUM(X164:X172),"0")</f>
        <v>170</v>
      </c>
      <c r="Y174" s="585">
        <f>IFERROR(SUM(Y164:Y172),"0")</f>
        <v>176.4</v>
      </c>
      <c r="Z174" s="37"/>
      <c r="AA174" s="586"/>
      <c r="AB174" s="586"/>
      <c r="AC174" s="586"/>
    </row>
    <row r="175" spans="1:68" ht="14.25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71</v>
      </c>
      <c r="Q179" s="613"/>
      <c r="R179" s="613"/>
      <c r="S179" s="613"/>
      <c r="T179" s="613"/>
      <c r="U179" s="613"/>
      <c r="V179" s="614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71</v>
      </c>
      <c r="Q180" s="613"/>
      <c r="R180" s="613"/>
      <c r="S180" s="613"/>
      <c r="T180" s="613"/>
      <c r="U180" s="613"/>
      <c r="V180" s="614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71</v>
      </c>
      <c r="Q183" s="613"/>
      <c r="R183" s="613"/>
      <c r="S183" s="613"/>
      <c r="T183" s="613"/>
      <c r="U183" s="613"/>
      <c r="V183" s="614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71</v>
      </c>
      <c r="Q184" s="613"/>
      <c r="R184" s="613"/>
      <c r="S184" s="613"/>
      <c r="T184" s="613"/>
      <c r="U184" s="613"/>
      <c r="V184" s="614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22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71</v>
      </c>
      <c r="Q189" s="613"/>
      <c r="R189" s="613"/>
      <c r="S189" s="613"/>
      <c r="T189" s="613"/>
      <c r="U189" s="613"/>
      <c r="V189" s="614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71</v>
      </c>
      <c r="Q190" s="613"/>
      <c r="R190" s="613"/>
      <c r="S190" s="613"/>
      <c r="T190" s="613"/>
      <c r="U190" s="613"/>
      <c r="V190" s="614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400</v>
      </c>
      <c r="Y197" s="584">
        <f t="shared" ref="Y197:Y204" si="26">IFERROR(IF(X197="",0,CEILING((X197/$H197),1)*$H197),"")</f>
        <v>405</v>
      </c>
      <c r="Z197" s="36">
        <f>IFERROR(IF(Y197=0,"",ROUNDUP(Y197/H197,0)*0.00902),"")</f>
        <v>0.67649999999999999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415.55555555555554</v>
      </c>
      <c r="BN197" s="64">
        <f t="shared" ref="BN197:BN204" si="28">IFERROR(Y197*I197/H197,"0")</f>
        <v>420.75</v>
      </c>
      <c r="BO197" s="64">
        <f t="shared" ref="BO197:BO204" si="29">IFERROR(1/J197*(X197/H197),"0")</f>
        <v>0.5611672278338945</v>
      </c>
      <c r="BP197" s="64">
        <f t="shared" ref="BP197:BP204" si="30">IFERROR(1/J197*(Y197/H197),"0")</f>
        <v>0.56818181818181823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260</v>
      </c>
      <c r="Y198" s="584">
        <f t="shared" si="26"/>
        <v>264.60000000000002</v>
      </c>
      <c r="Z198" s="36">
        <f>IFERROR(IF(Y198=0,"",ROUNDUP(Y198/H198,0)*0.00902),"")</f>
        <v>0.44198000000000004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270.11111111111114</v>
      </c>
      <c r="BN198" s="64">
        <f t="shared" si="28"/>
        <v>274.89</v>
      </c>
      <c r="BO198" s="64">
        <f t="shared" si="29"/>
        <v>0.36475869809203143</v>
      </c>
      <c r="BP198" s="64">
        <f t="shared" si="30"/>
        <v>0.37121212121212122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400</v>
      </c>
      <c r="Y199" s="584">
        <f t="shared" si="26"/>
        <v>405</v>
      </c>
      <c r="Z199" s="36">
        <f>IFERROR(IF(Y199=0,"",ROUNDUP(Y199/H199,0)*0.00902),"")</f>
        <v>0.67649999999999999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415.55555555555554</v>
      </c>
      <c r="BN199" s="64">
        <f t="shared" si="28"/>
        <v>420.75</v>
      </c>
      <c r="BO199" s="64">
        <f t="shared" si="29"/>
        <v>0.5611672278338945</v>
      </c>
      <c r="BP199" s="64">
        <f t="shared" si="30"/>
        <v>0.56818181818181823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300</v>
      </c>
      <c r="Y200" s="584">
        <f t="shared" si="26"/>
        <v>302.40000000000003</v>
      </c>
      <c r="Z200" s="36">
        <f>IFERROR(IF(Y200=0,"",ROUNDUP(Y200/H200,0)*0.00902),"")</f>
        <v>0.50512000000000001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311.66666666666663</v>
      </c>
      <c r="BN200" s="64">
        <f t="shared" si="28"/>
        <v>314.16000000000003</v>
      </c>
      <c r="BO200" s="64">
        <f t="shared" si="29"/>
        <v>0.42087542087542085</v>
      </c>
      <c r="BP200" s="64">
        <f t="shared" si="30"/>
        <v>0.42424242424242425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71</v>
      </c>
      <c r="Q205" s="613"/>
      <c r="R205" s="613"/>
      <c r="S205" s="613"/>
      <c r="T205" s="613"/>
      <c r="U205" s="613"/>
      <c r="V205" s="614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251.85185185185185</v>
      </c>
      <c r="Y205" s="585">
        <f>IFERROR(Y197/H197,"0")+IFERROR(Y198/H198,"0")+IFERROR(Y199/H199,"0")+IFERROR(Y200/H200,"0")+IFERROR(Y201/H201,"0")+IFERROR(Y202/H202,"0")+IFERROR(Y203/H203,"0")+IFERROR(Y204/H204,"0")</f>
        <v>255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2.3000999999999996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71</v>
      </c>
      <c r="Q206" s="613"/>
      <c r="R206" s="613"/>
      <c r="S206" s="613"/>
      <c r="T206" s="613"/>
      <c r="U206" s="613"/>
      <c r="V206" s="614"/>
      <c r="W206" s="37" t="s">
        <v>69</v>
      </c>
      <c r="X206" s="585">
        <f>IFERROR(SUM(X197:X204),"0")</f>
        <v>1360</v>
      </c>
      <c r="Y206" s="585">
        <f>IFERROR(SUM(Y197:Y204),"0")</f>
        <v>1377</v>
      </c>
      <c r="Z206" s="37"/>
      <c r="AA206" s="586"/>
      <c r="AB206" s="586"/>
      <c r="AC206" s="586"/>
    </row>
    <row r="207" spans="1:68" ht="14.25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170</v>
      </c>
      <c r="Y208" s="584">
        <f t="shared" ref="Y208:Y216" si="31">IFERROR(IF(X208="",0,CEILING((X208/$H208),1)*$H208),"")</f>
        <v>170.1</v>
      </c>
      <c r="Z208" s="36">
        <f>IFERROR(IF(Y208=0,"",ROUNDUP(Y208/H208,0)*0.01898),"")</f>
        <v>0.39857999999999999</v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180.89259259259259</v>
      </c>
      <c r="BN208" s="64">
        <f t="shared" ref="BN208:BN216" si="33">IFERROR(Y208*I208/H208,"0")</f>
        <v>180.999</v>
      </c>
      <c r="BO208" s="64">
        <f t="shared" ref="BO208:BO216" si="34">IFERROR(1/J208*(X208/H208),"0")</f>
        <v>0.32793209876543211</v>
      </c>
      <c r="BP208" s="64">
        <f t="shared" ref="BP208:BP216" si="35">IFERROR(1/J208*(Y208/H208),"0")</f>
        <v>0.328125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150</v>
      </c>
      <c r="Y210" s="584">
        <f t="shared" si="31"/>
        <v>156.6</v>
      </c>
      <c r="Z210" s="36">
        <f>IFERROR(IF(Y210=0,"",ROUNDUP(Y210/H210,0)*0.01898),"")</f>
        <v>0.34164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158.94827586206898</v>
      </c>
      <c r="BN210" s="64">
        <f t="shared" si="33"/>
        <v>165.94200000000001</v>
      </c>
      <c r="BO210" s="64">
        <f t="shared" si="34"/>
        <v>0.26939655172413796</v>
      </c>
      <c r="BP210" s="64">
        <f t="shared" si="35"/>
        <v>0.28125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336</v>
      </c>
      <c r="Y211" s="584">
        <f t="shared" si="31"/>
        <v>336</v>
      </c>
      <c r="Z211" s="36">
        <f t="shared" ref="Z211:Z216" si="36">IFERROR(IF(Y211=0,"",ROUNDUP(Y211/H211,0)*0.00651),"")</f>
        <v>0.91139999999999999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373.8</v>
      </c>
      <c r="BN211" s="64">
        <f t="shared" si="33"/>
        <v>373.8</v>
      </c>
      <c r="BO211" s="64">
        <f t="shared" si="34"/>
        <v>0.76923076923076927</v>
      </c>
      <c r="BP211" s="64">
        <f t="shared" si="35"/>
        <v>0.76923076923076927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240</v>
      </c>
      <c r="Y213" s="584">
        <f t="shared" si="31"/>
        <v>240</v>
      </c>
      <c r="Z213" s="36">
        <f t="shared" si="36"/>
        <v>0.65100000000000002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265.20000000000005</v>
      </c>
      <c r="BN213" s="64">
        <f t="shared" si="33"/>
        <v>265.20000000000005</v>
      </c>
      <c r="BO213" s="64">
        <f t="shared" si="34"/>
        <v>0.5494505494505495</v>
      </c>
      <c r="BP213" s="64">
        <f t="shared" si="35"/>
        <v>0.5494505494505495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240</v>
      </c>
      <c r="Y214" s="584">
        <f t="shared" si="31"/>
        <v>240</v>
      </c>
      <c r="Z214" s="36">
        <f t="shared" si="36"/>
        <v>0.65100000000000002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265.20000000000005</v>
      </c>
      <c r="BN214" s="64">
        <f t="shared" si="33"/>
        <v>265.20000000000005</v>
      </c>
      <c r="BO214" s="64">
        <f t="shared" si="34"/>
        <v>0.5494505494505495</v>
      </c>
      <c r="BP214" s="64">
        <f t="shared" si="35"/>
        <v>0.5494505494505495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240</v>
      </c>
      <c r="Y215" s="584">
        <f t="shared" si="31"/>
        <v>240</v>
      </c>
      <c r="Z215" s="36">
        <f t="shared" si="36"/>
        <v>0.65100000000000002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265.20000000000005</v>
      </c>
      <c r="BN215" s="64">
        <f t="shared" si="33"/>
        <v>265.20000000000005</v>
      </c>
      <c r="BO215" s="64">
        <f t="shared" si="34"/>
        <v>0.5494505494505495</v>
      </c>
      <c r="BP215" s="64">
        <f t="shared" si="35"/>
        <v>0.5494505494505495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288</v>
      </c>
      <c r="Y216" s="584">
        <f t="shared" si="31"/>
        <v>288</v>
      </c>
      <c r="Z216" s="36">
        <f t="shared" si="36"/>
        <v>0.78120000000000001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318.96000000000004</v>
      </c>
      <c r="BN216" s="64">
        <f t="shared" si="33"/>
        <v>318.96000000000004</v>
      </c>
      <c r="BO216" s="64">
        <f t="shared" si="34"/>
        <v>0.65934065934065944</v>
      </c>
      <c r="BP216" s="64">
        <f t="shared" si="35"/>
        <v>0.65934065934065944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71</v>
      </c>
      <c r="Q217" s="613"/>
      <c r="R217" s="613"/>
      <c r="S217" s="613"/>
      <c r="T217" s="613"/>
      <c r="U217" s="613"/>
      <c r="V217" s="614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598.22903363133241</v>
      </c>
      <c r="Y217" s="585">
        <f>IFERROR(Y208/H208,"0")+IFERROR(Y209/H209,"0")+IFERROR(Y210/H210,"0")+IFERROR(Y211/H211,"0")+IFERROR(Y212/H212,"0")+IFERROR(Y213/H213,"0")+IFERROR(Y214/H214,"0")+IFERROR(Y215/H215,"0")+IFERROR(Y216/H216,"0")</f>
        <v>599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4.3858199999999998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71</v>
      </c>
      <c r="Q218" s="613"/>
      <c r="R218" s="613"/>
      <c r="S218" s="613"/>
      <c r="T218" s="613"/>
      <c r="U218" s="613"/>
      <c r="V218" s="614"/>
      <c r="W218" s="37" t="s">
        <v>69</v>
      </c>
      <c r="X218" s="585">
        <f>IFERROR(SUM(X208:X216),"0")</f>
        <v>1664</v>
      </c>
      <c r="Y218" s="585">
        <f>IFERROR(SUM(Y208:Y216),"0")</f>
        <v>1670.7</v>
      </c>
      <c r="Z218" s="37"/>
      <c r="AA218" s="586"/>
      <c r="AB218" s="586"/>
      <c r="AC218" s="586"/>
    </row>
    <row r="219" spans="1:68" ht="14.25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24</v>
      </c>
      <c r="Y220" s="584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28.8</v>
      </c>
      <c r="Y221" s="584">
        <f>IFERROR(IF(X221="",0,CEILING((X221/$H221),1)*$H221),"")</f>
        <v>28.799999999999997</v>
      </c>
      <c r="Z221" s="36">
        <f>IFERROR(IF(Y221=0,"",ROUNDUP(Y221/H221,0)*0.00651),"")</f>
        <v>7.8119999999999995E-2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31.824000000000002</v>
      </c>
      <c r="BN221" s="64">
        <f>IFERROR(Y221*I221/H221,"0")</f>
        <v>31.824000000000002</v>
      </c>
      <c r="BO221" s="64">
        <f>IFERROR(1/J221*(X221/H221),"0")</f>
        <v>6.5934065934065936E-2</v>
      </c>
      <c r="BP221" s="64">
        <f>IFERROR(1/J221*(Y221/H221),"0")</f>
        <v>6.5934065934065936E-2</v>
      </c>
    </row>
    <row r="222" spans="1:68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85">
        <f>IFERROR(X220/H220,"0")+IFERROR(X221/H221,"0")</f>
        <v>22</v>
      </c>
      <c r="Y222" s="585">
        <f>IFERROR(Y220/H220,"0")+IFERROR(Y221/H221,"0")</f>
        <v>22</v>
      </c>
      <c r="Z222" s="585">
        <f>IFERROR(IF(Z220="",0,Z220),"0")+IFERROR(IF(Z221="",0,Z221),"0")</f>
        <v>0.14322000000000001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85">
        <f>IFERROR(SUM(X220:X221),"0")</f>
        <v>52.8</v>
      </c>
      <c r="Y223" s="585">
        <f>IFERROR(SUM(Y220:Y221),"0")</f>
        <v>52.8</v>
      </c>
      <c r="Z223" s="37"/>
      <c r="AA223" s="586"/>
      <c r="AB223" s="586"/>
      <c r="AC223" s="586"/>
    </row>
    <row r="224" spans="1:68" ht="16.5" customHeight="1" x14ac:dyDescent="0.25">
      <c r="A224" s="622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71</v>
      </c>
      <c r="Q233" s="613"/>
      <c r="R233" s="613"/>
      <c r="S233" s="613"/>
      <c r="T233" s="613"/>
      <c r="U233" s="613"/>
      <c r="V233" s="614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71</v>
      </c>
      <c r="Q234" s="613"/>
      <c r="R234" s="613"/>
      <c r="S234" s="613"/>
      <c r="T234" s="613"/>
      <c r="U234" s="613"/>
      <c r="V234" s="614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71</v>
      </c>
      <c r="Q238" s="613"/>
      <c r="R238" s="613"/>
      <c r="S238" s="613"/>
      <c r="T238" s="613"/>
      <c r="U238" s="613"/>
      <c r="V238" s="614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71</v>
      </c>
      <c r="Q239" s="613"/>
      <c r="R239" s="613"/>
      <c r="S239" s="613"/>
      <c r="T239" s="613"/>
      <c r="U239" s="613"/>
      <c r="V239" s="614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3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71</v>
      </c>
      <c r="Q243" s="613"/>
      <c r="R243" s="613"/>
      <c r="S243" s="613"/>
      <c r="T243" s="613"/>
      <c r="U243" s="613"/>
      <c r="V243" s="614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71</v>
      </c>
      <c r="Q244" s="613"/>
      <c r="R244" s="613"/>
      <c r="S244" s="613"/>
      <c r="T244" s="613"/>
      <c r="U244" s="613"/>
      <c r="V244" s="614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1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71</v>
      </c>
      <c r="Q252" s="613"/>
      <c r="R252" s="613"/>
      <c r="S252" s="613"/>
      <c r="T252" s="613"/>
      <c r="U252" s="613"/>
      <c r="V252" s="614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71</v>
      </c>
      <c r="Q253" s="613"/>
      <c r="R253" s="613"/>
      <c r="S253" s="613"/>
      <c r="T253" s="613"/>
      <c r="U253" s="613"/>
      <c r="V253" s="614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22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71</v>
      </c>
      <c r="Q261" s="613"/>
      <c r="R261" s="613"/>
      <c r="S261" s="613"/>
      <c r="T261" s="613"/>
      <c r="U261" s="613"/>
      <c r="V261" s="614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71</v>
      </c>
      <c r="Q262" s="613"/>
      <c r="R262" s="613"/>
      <c r="S262" s="613"/>
      <c r="T262" s="613"/>
      <c r="U262" s="613"/>
      <c r="V262" s="614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22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79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71</v>
      </c>
      <c r="Q269" s="613"/>
      <c r="R269" s="613"/>
      <c r="S269" s="613"/>
      <c r="T269" s="613"/>
      <c r="U269" s="613"/>
      <c r="V269" s="614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71</v>
      </c>
      <c r="Q270" s="613"/>
      <c r="R270" s="613"/>
      <c r="S270" s="613"/>
      <c r="T270" s="613"/>
      <c r="U270" s="613"/>
      <c r="V270" s="614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22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71</v>
      </c>
      <c r="Q276" s="613"/>
      <c r="R276" s="613"/>
      <c r="S276" s="613"/>
      <c r="T276" s="613"/>
      <c r="U276" s="613"/>
      <c r="V276" s="614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71</v>
      </c>
      <c r="Q277" s="613"/>
      <c r="R277" s="613"/>
      <c r="S277" s="613"/>
      <c r="T277" s="613"/>
      <c r="U277" s="613"/>
      <c r="V277" s="614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22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71</v>
      </c>
      <c r="Q285" s="613"/>
      <c r="R285" s="613"/>
      <c r="S285" s="613"/>
      <c r="T285" s="613"/>
      <c r="U285" s="613"/>
      <c r="V285" s="614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71</v>
      </c>
      <c r="Q286" s="613"/>
      <c r="R286" s="613"/>
      <c r="S286" s="613"/>
      <c r="T286" s="613"/>
      <c r="U286" s="613"/>
      <c r="V286" s="614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22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22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71</v>
      </c>
      <c r="Q300" s="613"/>
      <c r="R300" s="613"/>
      <c r="S300" s="613"/>
      <c r="T300" s="613"/>
      <c r="U300" s="613"/>
      <c r="V300" s="614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71</v>
      </c>
      <c r="Q301" s="613"/>
      <c r="R301" s="613"/>
      <c r="S301" s="613"/>
      <c r="T301" s="613"/>
      <c r="U301" s="613"/>
      <c r="V301" s="614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30</v>
      </c>
      <c r="Y303" s="584">
        <f t="shared" ref="Y303:Y309" si="53">IFERROR(IF(X303="",0,CEILING((X303/$H303),1)*$H303),"")</f>
        <v>33.6</v>
      </c>
      <c r="Z303" s="36">
        <f>IFERROR(IF(Y303=0,"",ROUNDUP(Y303/H303,0)*0.00902),"")</f>
        <v>7.2160000000000002E-2</v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31.928571428571427</v>
      </c>
      <c r="BN303" s="64">
        <f t="shared" ref="BN303:BN309" si="55">IFERROR(Y303*I303/H303,"0")</f>
        <v>35.76</v>
      </c>
      <c r="BO303" s="64">
        <f t="shared" ref="BO303:BO309" si="56">IFERROR(1/J303*(X303/H303),"0")</f>
        <v>5.4112554112554112E-2</v>
      </c>
      <c r="BP303" s="64">
        <f t="shared" ref="BP303:BP309" si="57">IFERROR(1/J303*(Y303/H303),"0")</f>
        <v>6.0606060606060608E-2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71</v>
      </c>
      <c r="Q310" s="613"/>
      <c r="R310" s="613"/>
      <c r="S310" s="613"/>
      <c r="T310" s="613"/>
      <c r="U310" s="613"/>
      <c r="V310" s="614"/>
      <c r="W310" s="37" t="s">
        <v>72</v>
      </c>
      <c r="X310" s="585">
        <f>IFERROR(X303/H303,"0")+IFERROR(X304/H304,"0")+IFERROR(X305/H305,"0")+IFERROR(X306/H306,"0")+IFERROR(X307/H307,"0")+IFERROR(X308/H308,"0")+IFERROR(X309/H309,"0")</f>
        <v>7.1428571428571423</v>
      </c>
      <c r="Y310" s="585">
        <f>IFERROR(Y303/H303,"0")+IFERROR(Y304/H304,"0")+IFERROR(Y305/H305,"0")+IFERROR(Y306/H306,"0")+IFERROR(Y307/H307,"0")+IFERROR(Y308/H308,"0")+IFERROR(Y309/H309,"0")</f>
        <v>8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7.2160000000000002E-2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71</v>
      </c>
      <c r="Q311" s="613"/>
      <c r="R311" s="613"/>
      <c r="S311" s="613"/>
      <c r="T311" s="613"/>
      <c r="U311" s="613"/>
      <c r="V311" s="614"/>
      <c r="W311" s="37" t="s">
        <v>69</v>
      </c>
      <c r="X311" s="585">
        <f>IFERROR(SUM(X303:X309),"0")</f>
        <v>30</v>
      </c>
      <c r="Y311" s="585">
        <f>IFERROR(SUM(Y303:Y309),"0")</f>
        <v>33.6</v>
      </c>
      <c r="Z311" s="37"/>
      <c r="AA311" s="586"/>
      <c r="AB311" s="586"/>
      <c r="AC311" s="586"/>
    </row>
    <row r="312" spans="1:68" ht="14.25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71</v>
      </c>
      <c r="Q318" s="613"/>
      <c r="R318" s="613"/>
      <c r="S318" s="613"/>
      <c r="T318" s="613"/>
      <c r="U318" s="613"/>
      <c r="V318" s="614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71</v>
      </c>
      <c r="Q319" s="613"/>
      <c r="R319" s="613"/>
      <c r="S319" s="613"/>
      <c r="T319" s="613"/>
      <c r="U319" s="613"/>
      <c r="V319" s="614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200</v>
      </c>
      <c r="Y321" s="584">
        <f>IFERROR(IF(X321="",0,CEILING((X321/$H321),1)*$H321),"")</f>
        <v>201.60000000000002</v>
      </c>
      <c r="Z321" s="36">
        <f>IFERROR(IF(Y321=0,"",ROUNDUP(Y321/H321,0)*0.01898),"")</f>
        <v>0.45552000000000004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212.35714285714286</v>
      </c>
      <c r="BN321" s="64">
        <f>IFERROR(Y321*I321/H321,"0")</f>
        <v>214.05600000000001</v>
      </c>
      <c r="BO321" s="64">
        <f>IFERROR(1/J321*(X321/H321),"0")</f>
        <v>0.37202380952380953</v>
      </c>
      <c r="BP321" s="64">
        <f>IFERROR(1/J321*(Y321/H321),"0")</f>
        <v>0.375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30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31.996153846153849</v>
      </c>
      <c r="BN322" s="64">
        <f>IFERROR(Y322*I322/H322,"0")</f>
        <v>33.276000000000003</v>
      </c>
      <c r="BO322" s="64">
        <f>IFERROR(1/J322*(X322/H322),"0")</f>
        <v>6.0096153846153848E-2</v>
      </c>
      <c r="BP322" s="64">
        <f>IFERROR(1/J322*(Y322/H322),"0")</f>
        <v>6.25E-2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15</v>
      </c>
      <c r="Y323" s="584">
        <f>IFERROR(IF(X323="",0,CEILING((X323/$H323),1)*$H323),"")</f>
        <v>16.8</v>
      </c>
      <c r="Z323" s="36">
        <f>IFERROR(IF(Y323=0,"",ROUNDUP(Y323/H323,0)*0.01898),"")</f>
        <v>3.7960000000000001E-2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15.926785714285714</v>
      </c>
      <c r="BN323" s="64">
        <f>IFERROR(Y323*I323/H323,"0")</f>
        <v>17.838000000000001</v>
      </c>
      <c r="BO323" s="64">
        <f>IFERROR(1/J323*(X323/H323),"0")</f>
        <v>2.7901785714285712E-2</v>
      </c>
      <c r="BP323" s="64">
        <f>IFERROR(1/J323*(Y323/H323),"0")</f>
        <v>3.125E-2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71</v>
      </c>
      <c r="Q324" s="613"/>
      <c r="R324" s="613"/>
      <c r="S324" s="613"/>
      <c r="T324" s="613"/>
      <c r="U324" s="613"/>
      <c r="V324" s="614"/>
      <c r="W324" s="37" t="s">
        <v>72</v>
      </c>
      <c r="X324" s="585">
        <f>IFERROR(X321/H321,"0")+IFERROR(X322/H322,"0")+IFERROR(X323/H323,"0")</f>
        <v>29.441391941391942</v>
      </c>
      <c r="Y324" s="585">
        <f>IFERROR(Y321/H321,"0")+IFERROR(Y322/H322,"0")+IFERROR(Y323/H323,"0")</f>
        <v>30</v>
      </c>
      <c r="Z324" s="585">
        <f>IFERROR(IF(Z321="",0,Z321),"0")+IFERROR(IF(Z322="",0,Z322),"0")+IFERROR(IF(Z323="",0,Z323),"0")</f>
        <v>0.56940000000000002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71</v>
      </c>
      <c r="Q325" s="613"/>
      <c r="R325" s="613"/>
      <c r="S325" s="613"/>
      <c r="T325" s="613"/>
      <c r="U325" s="613"/>
      <c r="V325" s="614"/>
      <c r="W325" s="37" t="s">
        <v>69</v>
      </c>
      <c r="X325" s="585">
        <f>IFERROR(SUM(X321:X323),"0")</f>
        <v>245</v>
      </c>
      <c r="Y325" s="585">
        <f>IFERROR(SUM(Y321:Y323),"0")</f>
        <v>249.60000000000002</v>
      </c>
      <c r="Z325" s="37"/>
      <c r="AA325" s="586"/>
      <c r="AB325" s="586"/>
      <c r="AC325" s="586"/>
    </row>
    <row r="326" spans="1:68" ht="14.25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45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21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2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71</v>
      </c>
      <c r="Q332" s="613"/>
      <c r="R332" s="613"/>
      <c r="S332" s="613"/>
      <c r="T332" s="613"/>
      <c r="U332" s="613"/>
      <c r="V332" s="614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71</v>
      </c>
      <c r="Q333" s="613"/>
      <c r="R333" s="613"/>
      <c r="S333" s="613"/>
      <c r="T333" s="613"/>
      <c r="U333" s="613"/>
      <c r="V333" s="614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71</v>
      </c>
      <c r="Q338" s="613"/>
      <c r="R338" s="613"/>
      <c r="S338" s="613"/>
      <c r="T338" s="613"/>
      <c r="U338" s="613"/>
      <c r="V338" s="614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71</v>
      </c>
      <c r="Q339" s="613"/>
      <c r="R339" s="613"/>
      <c r="S339" s="613"/>
      <c r="T339" s="613"/>
      <c r="U339" s="613"/>
      <c r="V339" s="614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22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71</v>
      </c>
      <c r="Q345" s="613"/>
      <c r="R345" s="613"/>
      <c r="S345" s="613"/>
      <c r="T345" s="613"/>
      <c r="U345" s="613"/>
      <c r="V345" s="614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71</v>
      </c>
      <c r="Q346" s="613"/>
      <c r="R346" s="613"/>
      <c r="S346" s="613"/>
      <c r="T346" s="613"/>
      <c r="U346" s="613"/>
      <c r="V346" s="614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customHeight="1" x14ac:dyDescent="0.25">
      <c r="A348" s="622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3500</v>
      </c>
      <c r="Y350" s="584">
        <f t="shared" ref="Y350:Y356" si="58">IFERROR(IF(X350="",0,CEILING((X350/$H350),1)*$H350),"")</f>
        <v>3510</v>
      </c>
      <c r="Z350" s="36">
        <f>IFERROR(IF(Y350=0,"",ROUNDUP(Y350/H350,0)*0.02175),"")</f>
        <v>5.0894999999999992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3612</v>
      </c>
      <c r="BN350" s="64">
        <f t="shared" ref="BN350:BN356" si="60">IFERROR(Y350*I350/H350,"0")</f>
        <v>3622.32</v>
      </c>
      <c r="BO350" s="64">
        <f t="shared" ref="BO350:BO356" si="61">IFERROR(1/J350*(X350/H350),"0")</f>
        <v>4.8611111111111107</v>
      </c>
      <c r="BP350" s="64">
        <f t="shared" ref="BP350:BP356" si="62">IFERROR(1/J350*(Y350/H350),"0")</f>
        <v>4.875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3500</v>
      </c>
      <c r="Y353" s="584">
        <f t="shared" si="58"/>
        <v>3510</v>
      </c>
      <c r="Z353" s="36">
        <f>IFERROR(IF(Y353=0,"",ROUNDUP(Y353/H353,0)*0.02175),"")</f>
        <v>5.0894999999999992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3612</v>
      </c>
      <c r="BN353" s="64">
        <f t="shared" si="60"/>
        <v>3622.32</v>
      </c>
      <c r="BO353" s="64">
        <f t="shared" si="61"/>
        <v>4.8611111111111107</v>
      </c>
      <c r="BP353" s="64">
        <f t="shared" si="62"/>
        <v>4.875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71</v>
      </c>
      <c r="Q357" s="613"/>
      <c r="R357" s="613"/>
      <c r="S357" s="613"/>
      <c r="T357" s="613"/>
      <c r="U357" s="613"/>
      <c r="V357" s="614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466.66666666666669</v>
      </c>
      <c r="Y357" s="585">
        <f>IFERROR(Y350/H350,"0")+IFERROR(Y351/H351,"0")+IFERROR(Y352/H352,"0")+IFERROR(Y353/H353,"0")+IFERROR(Y354/H354,"0")+IFERROR(Y355/H355,"0")+IFERROR(Y356/H356,"0")</f>
        <v>468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10.178999999999998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71</v>
      </c>
      <c r="Q358" s="613"/>
      <c r="R358" s="613"/>
      <c r="S358" s="613"/>
      <c r="T358" s="613"/>
      <c r="U358" s="613"/>
      <c r="V358" s="614"/>
      <c r="W358" s="37" t="s">
        <v>69</v>
      </c>
      <c r="X358" s="585">
        <f>IFERROR(SUM(X350:X356),"0")</f>
        <v>7000</v>
      </c>
      <c r="Y358" s="585">
        <f>IFERROR(SUM(Y350:Y356),"0")</f>
        <v>7020</v>
      </c>
      <c r="Z358" s="37"/>
      <c r="AA358" s="586"/>
      <c r="AB358" s="586"/>
      <c r="AC358" s="586"/>
    </row>
    <row r="359" spans="1:68" ht="14.25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4000</v>
      </c>
      <c r="Y360" s="584">
        <f>IFERROR(IF(X360="",0,CEILING((X360/$H360),1)*$H360),"")</f>
        <v>4005</v>
      </c>
      <c r="Z360" s="36">
        <f>IFERROR(IF(Y360=0,"",ROUNDUP(Y360/H360,0)*0.02175),"")</f>
        <v>5.8072499999999998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4128</v>
      </c>
      <c r="BN360" s="64">
        <f>IFERROR(Y360*I360/H360,"0")</f>
        <v>4133.16</v>
      </c>
      <c r="BO360" s="64">
        <f>IFERROR(1/J360*(X360/H360),"0")</f>
        <v>5.5555555555555554</v>
      </c>
      <c r="BP360" s="64">
        <f>IFERROR(1/J360*(Y360/H360),"0")</f>
        <v>5.5625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71</v>
      </c>
      <c r="Q362" s="613"/>
      <c r="R362" s="613"/>
      <c r="S362" s="613"/>
      <c r="T362" s="613"/>
      <c r="U362" s="613"/>
      <c r="V362" s="614"/>
      <c r="W362" s="37" t="s">
        <v>72</v>
      </c>
      <c r="X362" s="585">
        <f>IFERROR(X360/H360,"0")+IFERROR(X361/H361,"0")</f>
        <v>266.66666666666669</v>
      </c>
      <c r="Y362" s="585">
        <f>IFERROR(Y360/H360,"0")+IFERROR(Y361/H361,"0")</f>
        <v>267</v>
      </c>
      <c r="Z362" s="585">
        <f>IFERROR(IF(Z360="",0,Z360),"0")+IFERROR(IF(Z361="",0,Z361),"0")</f>
        <v>5.8072499999999998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71</v>
      </c>
      <c r="Q363" s="613"/>
      <c r="R363" s="613"/>
      <c r="S363" s="613"/>
      <c r="T363" s="613"/>
      <c r="U363" s="613"/>
      <c r="V363" s="614"/>
      <c r="W363" s="37" t="s">
        <v>69</v>
      </c>
      <c r="X363" s="585">
        <f>IFERROR(SUM(X360:X361),"0")</f>
        <v>4000</v>
      </c>
      <c r="Y363" s="585">
        <f>IFERROR(SUM(Y360:Y361),"0")</f>
        <v>4005</v>
      </c>
      <c r="Z363" s="37"/>
      <c r="AA363" s="586"/>
      <c r="AB363" s="586"/>
      <c r="AC363" s="586"/>
    </row>
    <row r="364" spans="1:68" ht="14.25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30</v>
      </c>
      <c r="Y366" s="584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71</v>
      </c>
      <c r="Q367" s="613"/>
      <c r="R367" s="613"/>
      <c r="S367" s="613"/>
      <c r="T367" s="613"/>
      <c r="U367" s="613"/>
      <c r="V367" s="614"/>
      <c r="W367" s="37" t="s">
        <v>72</v>
      </c>
      <c r="X367" s="585">
        <f>IFERROR(X365/H365,"0")+IFERROR(X366/H366,"0")</f>
        <v>3.3333333333333335</v>
      </c>
      <c r="Y367" s="585">
        <f>IFERROR(Y365/H365,"0")+IFERROR(Y366/H366,"0")</f>
        <v>4</v>
      </c>
      <c r="Z367" s="585">
        <f>IFERROR(IF(Z365="",0,Z365),"0")+IFERROR(IF(Z366="",0,Z366),"0")</f>
        <v>7.5920000000000001E-2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71</v>
      </c>
      <c r="Q368" s="613"/>
      <c r="R368" s="613"/>
      <c r="S368" s="613"/>
      <c r="T368" s="613"/>
      <c r="U368" s="613"/>
      <c r="V368" s="614"/>
      <c r="W368" s="37" t="s">
        <v>69</v>
      </c>
      <c r="X368" s="585">
        <f>IFERROR(SUM(X365:X366),"0")</f>
        <v>30</v>
      </c>
      <c r="Y368" s="585">
        <f>IFERROR(SUM(Y365:Y366),"0")</f>
        <v>36</v>
      </c>
      <c r="Z368" s="37"/>
      <c r="AA368" s="586"/>
      <c r="AB368" s="586"/>
      <c r="AC368" s="586"/>
    </row>
    <row r="369" spans="1:68" ht="14.25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700</v>
      </c>
      <c r="Y370" s="584">
        <f>IFERROR(IF(X370="",0,CEILING((X370/$H370),1)*$H370),"")</f>
        <v>702</v>
      </c>
      <c r="Z370" s="36">
        <f>IFERROR(IF(Y370=0,"",ROUNDUP(Y370/H370,0)*0.01898),"")</f>
        <v>1.48044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740.36666666666667</v>
      </c>
      <c r="BN370" s="64">
        <f>IFERROR(Y370*I370/H370,"0")</f>
        <v>742.48199999999997</v>
      </c>
      <c r="BO370" s="64">
        <f>IFERROR(1/J370*(X370/H370),"0")</f>
        <v>1.2152777777777777</v>
      </c>
      <c r="BP370" s="64">
        <f>IFERROR(1/J370*(Y370/H370),"0")</f>
        <v>1.21875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71</v>
      </c>
      <c r="Q371" s="613"/>
      <c r="R371" s="613"/>
      <c r="S371" s="613"/>
      <c r="T371" s="613"/>
      <c r="U371" s="613"/>
      <c r="V371" s="614"/>
      <c r="W371" s="37" t="s">
        <v>72</v>
      </c>
      <c r="X371" s="585">
        <f>IFERROR(X370/H370,"0")</f>
        <v>77.777777777777771</v>
      </c>
      <c r="Y371" s="585">
        <f>IFERROR(Y370/H370,"0")</f>
        <v>78</v>
      </c>
      <c r="Z371" s="585">
        <f>IFERROR(IF(Z370="",0,Z370),"0")</f>
        <v>1.48044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71</v>
      </c>
      <c r="Q372" s="613"/>
      <c r="R372" s="613"/>
      <c r="S372" s="613"/>
      <c r="T372" s="613"/>
      <c r="U372" s="613"/>
      <c r="V372" s="614"/>
      <c r="W372" s="37" t="s">
        <v>69</v>
      </c>
      <c r="X372" s="585">
        <f>IFERROR(SUM(X370:X370),"0")</f>
        <v>700</v>
      </c>
      <c r="Y372" s="585">
        <f>IFERROR(SUM(Y370:Y370),"0")</f>
        <v>702</v>
      </c>
      <c r="Z372" s="37"/>
      <c r="AA372" s="586"/>
      <c r="AB372" s="586"/>
      <c r="AC372" s="586"/>
    </row>
    <row r="373" spans="1:68" ht="16.5" customHeight="1" x14ac:dyDescent="0.25">
      <c r="A373" s="622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71</v>
      </c>
      <c r="Q379" s="613"/>
      <c r="R379" s="613"/>
      <c r="S379" s="613"/>
      <c r="T379" s="613"/>
      <c r="U379" s="613"/>
      <c r="V379" s="614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71</v>
      </c>
      <c r="Q380" s="613"/>
      <c r="R380" s="613"/>
      <c r="S380" s="613"/>
      <c r="T380" s="613"/>
      <c r="U380" s="613"/>
      <c r="V380" s="614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100</v>
      </c>
      <c r="Y386" s="584">
        <f>IFERROR(IF(X386="",0,CEILING((X386/$H386),1)*$H386),"")</f>
        <v>108</v>
      </c>
      <c r="Z386" s="36">
        <f>IFERROR(IF(Y386=0,"",ROUNDUP(Y386/H386,0)*0.01898),"")</f>
        <v>0.22776000000000002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105.76666666666667</v>
      </c>
      <c r="BN386" s="64">
        <f>IFERROR(Y386*I386/H386,"0")</f>
        <v>114.22799999999999</v>
      </c>
      <c r="BO386" s="64">
        <f>IFERROR(1/J386*(X386/H386),"0")</f>
        <v>0.1736111111111111</v>
      </c>
      <c r="BP386" s="64">
        <f>IFERROR(1/J386*(Y386/H386),"0")</f>
        <v>0.1875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71</v>
      </c>
      <c r="Q388" s="613"/>
      <c r="R388" s="613"/>
      <c r="S388" s="613"/>
      <c r="T388" s="613"/>
      <c r="U388" s="613"/>
      <c r="V388" s="614"/>
      <c r="W388" s="37" t="s">
        <v>72</v>
      </c>
      <c r="X388" s="585">
        <f>IFERROR(X386/H386,"0")+IFERROR(X387/H387,"0")</f>
        <v>11.111111111111111</v>
      </c>
      <c r="Y388" s="585">
        <f>IFERROR(Y386/H386,"0")+IFERROR(Y387/H387,"0")</f>
        <v>12</v>
      </c>
      <c r="Z388" s="585">
        <f>IFERROR(IF(Z386="",0,Z386),"0")+IFERROR(IF(Z387="",0,Z387),"0")</f>
        <v>0.22776000000000002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71</v>
      </c>
      <c r="Q389" s="613"/>
      <c r="R389" s="613"/>
      <c r="S389" s="613"/>
      <c r="T389" s="613"/>
      <c r="U389" s="613"/>
      <c r="V389" s="614"/>
      <c r="W389" s="37" t="s">
        <v>69</v>
      </c>
      <c r="X389" s="585">
        <f>IFERROR(SUM(X386:X387),"0")</f>
        <v>100</v>
      </c>
      <c r="Y389" s="585">
        <f>IFERROR(SUM(Y386:Y387),"0")</f>
        <v>108</v>
      </c>
      <c r="Z389" s="37"/>
      <c r="AA389" s="586"/>
      <c r="AB389" s="586"/>
      <c r="AC389" s="586"/>
    </row>
    <row r="390" spans="1:68" ht="14.25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71</v>
      </c>
      <c r="Q392" s="613"/>
      <c r="R392" s="613"/>
      <c r="S392" s="613"/>
      <c r="T392" s="613"/>
      <c r="U392" s="613"/>
      <c r="V392" s="614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71</v>
      </c>
      <c r="Q393" s="613"/>
      <c r="R393" s="613"/>
      <c r="S393" s="613"/>
      <c r="T393" s="613"/>
      <c r="U393" s="613"/>
      <c r="V393" s="614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customHeight="1" x14ac:dyDescent="0.25">
      <c r="A395" s="622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8.3999999999999986</v>
      </c>
      <c r="Y403" s="584">
        <f t="shared" si="63"/>
        <v>8.4</v>
      </c>
      <c r="Z403" s="36">
        <f t="shared" si="68"/>
        <v>2.0080000000000001E-2</v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8.9199999999999982</v>
      </c>
      <c r="BN403" s="64">
        <f t="shared" si="65"/>
        <v>8.92</v>
      </c>
      <c r="BO403" s="64">
        <f t="shared" si="66"/>
        <v>1.7094017094017092E-2</v>
      </c>
      <c r="BP403" s="64">
        <f t="shared" si="67"/>
        <v>1.7094017094017096E-2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8.3999999999999986</v>
      </c>
      <c r="Y406" s="584">
        <f t="shared" si="63"/>
        <v>8.4</v>
      </c>
      <c r="Z406" s="36">
        <f t="shared" si="68"/>
        <v>2.0080000000000001E-2</v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8.9199999999999982</v>
      </c>
      <c r="BN406" s="64">
        <f t="shared" si="65"/>
        <v>8.92</v>
      </c>
      <c r="BO406" s="64">
        <f t="shared" si="66"/>
        <v>1.7094017094017092E-2</v>
      </c>
      <c r="BP406" s="64">
        <f t="shared" si="67"/>
        <v>1.7094017094017096E-2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71</v>
      </c>
      <c r="Q407" s="613"/>
      <c r="R407" s="613"/>
      <c r="S407" s="613"/>
      <c r="T407" s="613"/>
      <c r="U407" s="613"/>
      <c r="V407" s="614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7.9999999999999982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8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4.0160000000000001E-2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71</v>
      </c>
      <c r="Q408" s="613"/>
      <c r="R408" s="613"/>
      <c r="S408" s="613"/>
      <c r="T408" s="613"/>
      <c r="U408" s="613"/>
      <c r="V408" s="614"/>
      <c r="W408" s="37" t="s">
        <v>69</v>
      </c>
      <c r="X408" s="585">
        <f>IFERROR(SUM(X397:X406),"0")</f>
        <v>16.799999999999997</v>
      </c>
      <c r="Y408" s="585">
        <f>IFERROR(SUM(Y397:Y406),"0")</f>
        <v>16.8</v>
      </c>
      <c r="Z408" s="37"/>
      <c r="AA408" s="586"/>
      <c r="AB408" s="586"/>
      <c r="AC408" s="586"/>
    </row>
    <row r="409" spans="1:68" ht="14.25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71</v>
      </c>
      <c r="Q412" s="613"/>
      <c r="R412" s="613"/>
      <c r="S412" s="613"/>
      <c r="T412" s="613"/>
      <c r="U412" s="613"/>
      <c r="V412" s="614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71</v>
      </c>
      <c r="Q413" s="613"/>
      <c r="R413" s="613"/>
      <c r="S413" s="613"/>
      <c r="T413" s="613"/>
      <c r="U413" s="613"/>
      <c r="V413" s="614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22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71</v>
      </c>
      <c r="Q418" s="613"/>
      <c r="R418" s="613"/>
      <c r="S418" s="613"/>
      <c r="T418" s="613"/>
      <c r="U418" s="613"/>
      <c r="V418" s="614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71</v>
      </c>
      <c r="Q419" s="613"/>
      <c r="R419" s="613"/>
      <c r="S419" s="613"/>
      <c r="T419" s="613"/>
      <c r="U419" s="613"/>
      <c r="V419" s="614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71</v>
      </c>
      <c r="Q425" s="613"/>
      <c r="R425" s="613"/>
      <c r="S425" s="613"/>
      <c r="T425" s="613"/>
      <c r="U425" s="613"/>
      <c r="V425" s="614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71</v>
      </c>
      <c r="Q426" s="613"/>
      <c r="R426" s="613"/>
      <c r="S426" s="613"/>
      <c r="T426" s="613"/>
      <c r="U426" s="613"/>
      <c r="V426" s="614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22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71</v>
      </c>
      <c r="Q430" s="613"/>
      <c r="R430" s="613"/>
      <c r="S430" s="613"/>
      <c r="T430" s="613"/>
      <c r="U430" s="613"/>
      <c r="V430" s="614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71</v>
      </c>
      <c r="Q431" s="613"/>
      <c r="R431" s="613"/>
      <c r="S431" s="613"/>
      <c r="T431" s="613"/>
      <c r="U431" s="613"/>
      <c r="V431" s="614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22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customHeight="1" x14ac:dyDescent="0.25">
      <c r="A438" s="622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250</v>
      </c>
      <c r="Y442" s="584">
        <f t="shared" si="69"/>
        <v>253.44</v>
      </c>
      <c r="Z442" s="36">
        <f t="shared" si="70"/>
        <v>0.57408000000000003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267.04545454545456</v>
      </c>
      <c r="BN442" s="64">
        <f t="shared" si="72"/>
        <v>270.71999999999997</v>
      </c>
      <c r="BO442" s="64">
        <f t="shared" si="73"/>
        <v>0.45527389277389274</v>
      </c>
      <c r="BP442" s="64">
        <f t="shared" si="74"/>
        <v>0.46153846153846156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904" t="s">
        <v>678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450</v>
      </c>
      <c r="Y445" s="584">
        <f t="shared" si="69"/>
        <v>454.08000000000004</v>
      </c>
      <c r="Z445" s="36">
        <f t="shared" si="70"/>
        <v>1.0285599999999999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480.68181818181819</v>
      </c>
      <c r="BN445" s="64">
        <f t="shared" si="72"/>
        <v>485.03999999999996</v>
      </c>
      <c r="BO445" s="64">
        <f t="shared" si="73"/>
        <v>0.81949300699300698</v>
      </c>
      <c r="BP445" s="64">
        <f t="shared" si="74"/>
        <v>0.82692307692307698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5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71</v>
      </c>
      <c r="Q455" s="613"/>
      <c r="R455" s="613"/>
      <c r="S455" s="613"/>
      <c r="T455" s="613"/>
      <c r="U455" s="613"/>
      <c r="V455" s="614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132.57575757575756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1.6026400000000001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71</v>
      </c>
      <c r="Q456" s="613"/>
      <c r="R456" s="613"/>
      <c r="S456" s="613"/>
      <c r="T456" s="613"/>
      <c r="U456" s="613"/>
      <c r="V456" s="614"/>
      <c r="W456" s="37" t="s">
        <v>69</v>
      </c>
      <c r="X456" s="585">
        <f>IFERROR(SUM(X440:X454),"0")</f>
        <v>700</v>
      </c>
      <c r="Y456" s="585">
        <f>IFERROR(SUM(Y440:Y454),"0")</f>
        <v>707.52</v>
      </c>
      <c r="Z456" s="37"/>
      <c r="AA456" s="586"/>
      <c r="AB456" s="586"/>
      <c r="AC456" s="586"/>
    </row>
    <row r="457" spans="1:68" ht="14.25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350</v>
      </c>
      <c r="Y458" s="584">
        <f>IFERROR(IF(X458="",0,CEILING((X458/$H458),1)*$H458),"")</f>
        <v>353.76</v>
      </c>
      <c r="Z458" s="36">
        <f>IFERROR(IF(Y458=0,"",ROUNDUP(Y458/H458,0)*0.01196),"")</f>
        <v>0.80132000000000003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373.86363636363637</v>
      </c>
      <c r="BN458" s="64">
        <f>IFERROR(Y458*I458/H458,"0")</f>
        <v>377.87999999999994</v>
      </c>
      <c r="BO458" s="64">
        <f>IFERROR(1/J458*(X458/H458),"0")</f>
        <v>0.63738344988344986</v>
      </c>
      <c r="BP458" s="64">
        <f>IFERROR(1/J458*(Y458/H458),"0")</f>
        <v>0.64423076923076927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71</v>
      </c>
      <c r="Q461" s="613"/>
      <c r="R461" s="613"/>
      <c r="S461" s="613"/>
      <c r="T461" s="613"/>
      <c r="U461" s="613"/>
      <c r="V461" s="614"/>
      <c r="W461" s="37" t="s">
        <v>72</v>
      </c>
      <c r="X461" s="585">
        <f>IFERROR(X458/H458,"0")+IFERROR(X459/H459,"0")+IFERROR(X460/H460,"0")</f>
        <v>66.287878787878782</v>
      </c>
      <c r="Y461" s="585">
        <f>IFERROR(Y458/H458,"0")+IFERROR(Y459/H459,"0")+IFERROR(Y460/H460,"0")</f>
        <v>67</v>
      </c>
      <c r="Z461" s="585">
        <f>IFERROR(IF(Z458="",0,Z458),"0")+IFERROR(IF(Z459="",0,Z459),"0")+IFERROR(IF(Z460="",0,Z460),"0")</f>
        <v>0.80132000000000003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71</v>
      </c>
      <c r="Q462" s="613"/>
      <c r="R462" s="613"/>
      <c r="S462" s="613"/>
      <c r="T462" s="613"/>
      <c r="U462" s="613"/>
      <c r="V462" s="614"/>
      <c r="W462" s="37" t="s">
        <v>69</v>
      </c>
      <c r="X462" s="585">
        <f>IFERROR(SUM(X458:X460),"0")</f>
        <v>350</v>
      </c>
      <c r="Y462" s="585">
        <f>IFERROR(SUM(Y458:Y460),"0")</f>
        <v>353.76</v>
      </c>
      <c r="Z462" s="37"/>
      <c r="AA462" s="586"/>
      <c r="AB462" s="586"/>
      <c r="AC462" s="586"/>
    </row>
    <row r="463" spans="1:68" ht="14.25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200</v>
      </c>
      <c r="Y464" s="584">
        <f t="shared" ref="Y464:Y470" si="75">IFERROR(IF(X464="",0,CEILING((X464/$H464),1)*$H464),"")</f>
        <v>200.64000000000001</v>
      </c>
      <c r="Z464" s="36">
        <f>IFERROR(IF(Y464=0,"",ROUNDUP(Y464/H464,0)*0.01196),"")</f>
        <v>0.45448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213.63636363636363</v>
      </c>
      <c r="BN464" s="64">
        <f t="shared" ref="BN464:BN470" si="77">IFERROR(Y464*I464/H464,"0")</f>
        <v>214.32</v>
      </c>
      <c r="BO464" s="64">
        <f t="shared" ref="BO464:BO470" si="78">IFERROR(1/J464*(X464/H464),"0")</f>
        <v>0.36421911421911418</v>
      </c>
      <c r="BP464" s="64">
        <f t="shared" ref="BP464:BP470" si="79">IFERROR(1/J464*(Y464/H464),"0")</f>
        <v>0.36538461538461542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200</v>
      </c>
      <c r="Y465" s="584">
        <f t="shared" si="75"/>
        <v>200.64000000000001</v>
      </c>
      <c r="Z465" s="36">
        <f>IFERROR(IF(Y465=0,"",ROUNDUP(Y465/H465,0)*0.01196),"")</f>
        <v>0.45448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213.63636363636363</v>
      </c>
      <c r="BN465" s="64">
        <f t="shared" si="77"/>
        <v>214.32</v>
      </c>
      <c r="BO465" s="64">
        <f t="shared" si="78"/>
        <v>0.36421911421911418</v>
      </c>
      <c r="BP465" s="64">
        <f t="shared" si="79"/>
        <v>0.36538461538461542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150</v>
      </c>
      <c r="Y466" s="584">
        <f t="shared" si="75"/>
        <v>153.12</v>
      </c>
      <c r="Z466" s="36">
        <f>IFERROR(IF(Y466=0,"",ROUNDUP(Y466/H466,0)*0.01196),"")</f>
        <v>0.34683999999999998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160.22727272727272</v>
      </c>
      <c r="BN466" s="64">
        <f t="shared" si="77"/>
        <v>163.56</v>
      </c>
      <c r="BO466" s="64">
        <f t="shared" si="78"/>
        <v>0.27316433566433568</v>
      </c>
      <c r="BP466" s="64">
        <f t="shared" si="79"/>
        <v>0.27884615384615385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71</v>
      </c>
      <c r="Q471" s="613"/>
      <c r="R471" s="613"/>
      <c r="S471" s="613"/>
      <c r="T471" s="613"/>
      <c r="U471" s="613"/>
      <c r="V471" s="614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104.16666666666666</v>
      </c>
      <c r="Y471" s="585">
        <f>IFERROR(Y464/H464,"0")+IFERROR(Y465/H465,"0")+IFERROR(Y466/H466,"0")+IFERROR(Y467/H467,"0")+IFERROR(Y468/H468,"0")+IFERROR(Y469/H469,"0")+IFERROR(Y470/H470,"0")</f>
        <v>105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1.2558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71</v>
      </c>
      <c r="Q472" s="613"/>
      <c r="R472" s="613"/>
      <c r="S472" s="613"/>
      <c r="T472" s="613"/>
      <c r="U472" s="613"/>
      <c r="V472" s="614"/>
      <c r="W472" s="37" t="s">
        <v>69</v>
      </c>
      <c r="X472" s="585">
        <f>IFERROR(SUM(X464:X470),"0")</f>
        <v>550</v>
      </c>
      <c r="Y472" s="585">
        <f>IFERROR(SUM(Y464:Y470),"0")</f>
        <v>554.40000000000009</v>
      </c>
      <c r="Z472" s="37"/>
      <c r="AA472" s="586"/>
      <c r="AB472" s="586"/>
      <c r="AC472" s="586"/>
    </row>
    <row r="473" spans="1:68" ht="14.25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71</v>
      </c>
      <c r="Q477" s="613"/>
      <c r="R477" s="613"/>
      <c r="S477" s="613"/>
      <c r="T477" s="613"/>
      <c r="U477" s="613"/>
      <c r="V477" s="614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71</v>
      </c>
      <c r="Q478" s="613"/>
      <c r="R478" s="613"/>
      <c r="S478" s="613"/>
      <c r="T478" s="613"/>
      <c r="U478" s="613"/>
      <c r="V478" s="614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customHeight="1" x14ac:dyDescent="0.25">
      <c r="A480" s="622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74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7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45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1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71</v>
      </c>
      <c r="Q486" s="613"/>
      <c r="R486" s="613"/>
      <c r="S486" s="613"/>
      <c r="T486" s="613"/>
      <c r="U486" s="613"/>
      <c r="V486" s="614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71</v>
      </c>
      <c r="Q487" s="613"/>
      <c r="R487" s="613"/>
      <c r="S487" s="613"/>
      <c r="T487" s="613"/>
      <c r="U487" s="613"/>
      <c r="V487" s="614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91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98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1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5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1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44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71</v>
      </c>
      <c r="Q498" s="613"/>
      <c r="R498" s="613"/>
      <c r="S498" s="613"/>
      <c r="T498" s="613"/>
      <c r="U498" s="613"/>
      <c r="V498" s="614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71</v>
      </c>
      <c r="Q499" s="613"/>
      <c r="R499" s="613"/>
      <c r="S499" s="613"/>
      <c r="T499" s="613"/>
      <c r="U499" s="613"/>
      <c r="V499" s="614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0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7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40" t="s">
        <v>781</v>
      </c>
      <c r="Q503" s="599"/>
      <c r="R503" s="599"/>
      <c r="S503" s="599"/>
      <c r="T503" s="600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71</v>
      </c>
      <c r="Q504" s="613"/>
      <c r="R504" s="613"/>
      <c r="S504" s="613"/>
      <c r="T504" s="613"/>
      <c r="U504" s="613"/>
      <c r="V504" s="614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71</v>
      </c>
      <c r="Q505" s="613"/>
      <c r="R505" s="613"/>
      <c r="S505" s="613"/>
      <c r="T505" s="613"/>
      <c r="U505" s="613"/>
      <c r="V505" s="614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21" t="s">
        <v>785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62" t="s">
        <v>788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47" t="s">
        <v>791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30" t="s">
        <v>794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71</v>
      </c>
      <c r="Q511" s="613"/>
      <c r="R511" s="613"/>
      <c r="S511" s="613"/>
      <c r="T511" s="613"/>
      <c r="U511" s="613"/>
      <c r="V511" s="614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71</v>
      </c>
      <c r="Q512" s="613"/>
      <c r="R512" s="613"/>
      <c r="S512" s="613"/>
      <c r="T512" s="613"/>
      <c r="U512" s="613"/>
      <c r="V512" s="614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22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2" t="s">
        <v>798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71</v>
      </c>
      <c r="Q516" s="613"/>
      <c r="R516" s="613"/>
      <c r="S516" s="613"/>
      <c r="T516" s="613"/>
      <c r="U516" s="613"/>
      <c r="V516" s="614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71</v>
      </c>
      <c r="Q517" s="613"/>
      <c r="R517" s="613"/>
      <c r="S517" s="613"/>
      <c r="T517" s="613"/>
      <c r="U517" s="613"/>
      <c r="V517" s="614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800</v>
      </c>
      <c r="Q518" s="633"/>
      <c r="R518" s="633"/>
      <c r="S518" s="633"/>
      <c r="T518" s="633"/>
      <c r="U518" s="633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16968.599999999999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17063.580000000002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801</v>
      </c>
      <c r="Q519" s="633"/>
      <c r="R519" s="633"/>
      <c r="S519" s="633"/>
      <c r="T519" s="633"/>
      <c r="U519" s="633"/>
      <c r="V519" s="611"/>
      <c r="W519" s="37" t="s">
        <v>69</v>
      </c>
      <c r="X519" s="585">
        <f>IFERROR(SUM(BM22:BM515),"0")</f>
        <v>17728.365225042518</v>
      </c>
      <c r="Y519" s="585">
        <f>IFERROR(SUM(BN22:BN515),"0")</f>
        <v>17828.111000000001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802</v>
      </c>
      <c r="Q520" s="633"/>
      <c r="R520" s="633"/>
      <c r="S520" s="633"/>
      <c r="T520" s="633"/>
      <c r="U520" s="633"/>
      <c r="V520" s="611"/>
      <c r="W520" s="37" t="s">
        <v>803</v>
      </c>
      <c r="X520" s="38">
        <f>ROUNDUP(SUM(BO22:BO515),0)</f>
        <v>27</v>
      </c>
      <c r="Y520" s="38">
        <f>ROUNDUP(SUM(BP22:BP515),0)</f>
        <v>27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804</v>
      </c>
      <c r="Q521" s="633"/>
      <c r="R521" s="633"/>
      <c r="S521" s="633"/>
      <c r="T521" s="633"/>
      <c r="U521" s="633"/>
      <c r="V521" s="611"/>
      <c r="W521" s="37" t="s">
        <v>69</v>
      </c>
      <c r="X521" s="585">
        <f>GrossWeightTotal+PalletQtyTotal*25</f>
        <v>18403.365225042518</v>
      </c>
      <c r="Y521" s="585">
        <f>GrossWeightTotalR+PalletQtyTotalR*25</f>
        <v>18503.111000000001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805</v>
      </c>
      <c r="Q522" s="633"/>
      <c r="R522" s="633"/>
      <c r="S522" s="633"/>
      <c r="T522" s="633"/>
      <c r="U522" s="633"/>
      <c r="V522" s="611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2085.7271836294822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2099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806</v>
      </c>
      <c r="Q523" s="633"/>
      <c r="R523" s="633"/>
      <c r="S523" s="633"/>
      <c r="T523" s="633"/>
      <c r="U523" s="633"/>
      <c r="V523" s="611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29.319830000000003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80" t="s">
        <v>62</v>
      </c>
      <c r="C525" s="616" t="s">
        <v>100</v>
      </c>
      <c r="D525" s="642"/>
      <c r="E525" s="642"/>
      <c r="F525" s="642"/>
      <c r="G525" s="642"/>
      <c r="H525" s="643"/>
      <c r="I525" s="616" t="s">
        <v>258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550</v>
      </c>
      <c r="U525" s="643"/>
      <c r="V525" s="616" t="s">
        <v>607</v>
      </c>
      <c r="W525" s="642"/>
      <c r="X525" s="642"/>
      <c r="Y525" s="643"/>
      <c r="Z525" s="580" t="s">
        <v>666</v>
      </c>
      <c r="AA525" s="616" t="s">
        <v>736</v>
      </c>
      <c r="AB525" s="643"/>
      <c r="AC525" s="52"/>
      <c r="AF525" s="581"/>
    </row>
    <row r="526" spans="1:68" ht="14.25" customHeight="1" thickTop="1" x14ac:dyDescent="0.2">
      <c r="A526" s="694" t="s">
        <v>809</v>
      </c>
      <c r="B526" s="616" t="s">
        <v>62</v>
      </c>
      <c r="C526" s="616" t="s">
        <v>101</v>
      </c>
      <c r="D526" s="616" t="s">
        <v>116</v>
      </c>
      <c r="E526" s="616" t="s">
        <v>176</v>
      </c>
      <c r="F526" s="616" t="s">
        <v>199</v>
      </c>
      <c r="G526" s="616" t="s">
        <v>234</v>
      </c>
      <c r="H526" s="616" t="s">
        <v>100</v>
      </c>
      <c r="I526" s="616" t="s">
        <v>259</v>
      </c>
      <c r="J526" s="616" t="s">
        <v>299</v>
      </c>
      <c r="K526" s="616" t="s">
        <v>360</v>
      </c>
      <c r="L526" s="616" t="s">
        <v>403</v>
      </c>
      <c r="M526" s="616" t="s">
        <v>419</v>
      </c>
      <c r="N526" s="581"/>
      <c r="O526" s="616" t="s">
        <v>432</v>
      </c>
      <c r="P526" s="616" t="s">
        <v>442</v>
      </c>
      <c r="Q526" s="616" t="s">
        <v>449</v>
      </c>
      <c r="R526" s="616" t="s">
        <v>454</v>
      </c>
      <c r="S526" s="616" t="s">
        <v>540</v>
      </c>
      <c r="T526" s="616" t="s">
        <v>551</v>
      </c>
      <c r="U526" s="616" t="s">
        <v>585</v>
      </c>
      <c r="V526" s="616" t="s">
        <v>608</v>
      </c>
      <c r="W526" s="616" t="s">
        <v>640</v>
      </c>
      <c r="X526" s="616" t="s">
        <v>658</v>
      </c>
      <c r="Y526" s="616" t="s">
        <v>662</v>
      </c>
      <c r="Z526" s="616" t="s">
        <v>666</v>
      </c>
      <c r="AA526" s="616" t="s">
        <v>736</v>
      </c>
      <c r="AB526" s="616" t="s">
        <v>795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176.4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3100.5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283.20000000000005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11763</v>
      </c>
      <c r="U528" s="46">
        <f>IFERROR(Y375*1,"0")+IFERROR(Y376*1,"0")+IFERROR(Y377*1,"0")+IFERROR(Y378*1,"0")+IFERROR(Y382*1,"0")+IFERROR(Y386*1,"0")+IFERROR(Y387*1,"0")+IFERROR(Y391*1,"0")</f>
        <v>108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16.8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1615.6800000000003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2025-06-19T07:53:42Z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