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0E5620A-8E9A-4F49-B985-48DE7D6E5A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6" i="1" l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346" i="1"/>
  <c r="BN346" i="1"/>
  <c r="Z346" i="1"/>
  <c r="Z352" i="1" s="1"/>
  <c r="Y352" i="1"/>
  <c r="BP350" i="1"/>
  <c r="BN350" i="1"/>
  <c r="Z350" i="1"/>
  <c r="F516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1" i="1"/>
  <c r="Z75" i="1"/>
  <c r="Z80" i="1" s="1"/>
  <c r="BN75" i="1"/>
  <c r="Z77" i="1"/>
  <c r="BN77" i="1"/>
  <c r="Z79" i="1"/>
  <c r="BN79" i="1"/>
  <c r="Y80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1" i="1"/>
  <c r="Z333" i="1"/>
  <c r="BP331" i="1"/>
  <c r="BN331" i="1"/>
  <c r="Z331" i="1"/>
  <c r="Y333" i="1"/>
  <c r="BP371" i="1"/>
  <c r="BN371" i="1"/>
  <c r="Z371" i="1"/>
  <c r="Z373" i="1" s="1"/>
  <c r="AB516" i="1"/>
  <c r="Y504" i="1"/>
  <c r="BP503" i="1"/>
  <c r="BN503" i="1"/>
  <c r="Z503" i="1"/>
  <c r="Z504" i="1" s="1"/>
  <c r="Y505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5" i="1"/>
  <c r="BN295" i="1"/>
  <c r="Z295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Z327" i="1"/>
  <c r="BP325" i="1"/>
  <c r="BN325" i="1"/>
  <c r="Z325" i="1"/>
  <c r="Y334" i="1"/>
  <c r="BP338" i="1"/>
  <c r="BN338" i="1"/>
  <c r="Z338" i="1"/>
  <c r="Z340" i="1" s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O516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01" i="1" l="1"/>
  <c r="Z296" i="1"/>
  <c r="Z32" i="1"/>
  <c r="Y510" i="1"/>
  <c r="Y507" i="1"/>
  <c r="Z92" i="1"/>
  <c r="Y506" i="1"/>
  <c r="Z478" i="1"/>
  <c r="Z463" i="1"/>
  <c r="Z418" i="1"/>
  <c r="Z247" i="1"/>
  <c r="Z320" i="1"/>
  <c r="Z314" i="1"/>
  <c r="Z215" i="1"/>
  <c r="Y508" i="1"/>
  <c r="Z114" i="1"/>
  <c r="Z511" i="1" s="1"/>
  <c r="Y509" i="1" l="1"/>
</calcChain>
</file>

<file path=xl/sharedStrings.xml><?xml version="1.0" encoding="utf-8"?>
<sst xmlns="http://schemas.openxmlformats.org/spreadsheetml/2006/main" count="2233" uniqueCount="798">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</sst>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Воскресенье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20</v>
      </c>
      <c r="Y41" s="56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1.8518518518518516</v>
      </c>
      <c r="Y44" s="561">
        <f>IFERROR(Y41/H41,"0")+IFERROR(Y42/H42,"0")+IFERROR(Y43/H43,"0")</f>
        <v>2</v>
      </c>
      <c r="Z44" s="561">
        <f>IFERROR(IF(Z41="",0,Z41),"0")+IFERROR(IF(Z42="",0,Z42),"0")+IFERROR(IF(Z43="",0,Z43),"0")</f>
        <v>3.7960000000000001E-2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20</v>
      </c>
      <c r="Y45" s="561">
        <f>IFERROR(SUM(Y41:Y43),"0")</f>
        <v>21.6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128</v>
      </c>
      <c r="B55" s="54" t="s">
        <v>129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63</v>
      </c>
      <c r="Y57" s="560">
        <f t="shared" si="6"/>
        <v>63</v>
      </c>
      <c r="Z57" s="36">
        <f>IFERROR(IF(Y57=0,"",ROUNDUP(Y57/H57,0)*0.00902),"")</f>
        <v>0.12628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65.94</v>
      </c>
      <c r="BN57" s="64">
        <f t="shared" si="8"/>
        <v>65.94</v>
      </c>
      <c r="BO57" s="64">
        <f t="shared" si="9"/>
        <v>0.10606060606060606</v>
      </c>
      <c r="BP57" s="64">
        <f t="shared" si="10"/>
        <v>0.10606060606060606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14</v>
      </c>
      <c r="Y58" s="561">
        <f>IFERROR(Y52/H52,"0")+IFERROR(Y53/H53,"0")+IFERROR(Y54/H54,"0")+IFERROR(Y55/H55,"0")+IFERROR(Y56/H56,"0")+IFERROR(Y57/H57,"0")</f>
        <v>14</v>
      </c>
      <c r="Z58" s="561">
        <f>IFERROR(IF(Z52="",0,Z52),"0")+IFERROR(IF(Z53="",0,Z53),"0")+IFERROR(IF(Z54="",0,Z54),"0")+IFERROR(IF(Z55="",0,Z55),"0")+IFERROR(IF(Z56="",0,Z56),"0")+IFERROR(IF(Z57="",0,Z57),"0")</f>
        <v>0.12628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63</v>
      </c>
      <c r="Y59" s="561">
        <f>IFERROR(SUM(Y52:Y57),"0")</f>
        <v>63</v>
      </c>
      <c r="Z59" s="37"/>
      <c r="AA59" s="562"/>
      <c r="AB59" s="562"/>
      <c r="AC59" s="562"/>
    </row>
    <row r="60" spans="1:68" ht="14.25" customHeight="1" x14ac:dyDescent="0.25">
      <c r="A60" s="571" t="s">
        <v>136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143</v>
      </c>
      <c r="B63" s="54" t="s">
        <v>144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147</v>
      </c>
      <c r="M64" s="33" t="s">
        <v>106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139</v>
      </c>
      <c r="AG64" s="64"/>
      <c r="AJ64" s="68" t="s">
        <v>148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18</v>
      </c>
      <c r="Y91" s="56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183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18.84</v>
      </c>
      <c r="BN91" s="64">
        <f>IFERROR(Y91*I91/H91,"0")</f>
        <v>18.84</v>
      </c>
      <c r="BO91" s="64">
        <f>IFERROR(1/J91*(X91/H91),"0")</f>
        <v>3.0303030303030304E-2</v>
      </c>
      <c r="BP91" s="64">
        <f>IFERROR(1/J91*(Y91/H91),"0")</f>
        <v>3.0303030303030304E-2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6.7777777777777777</v>
      </c>
      <c r="Y92" s="561">
        <f>IFERROR(Y89/H89,"0")+IFERROR(Y90/H90,"0")+IFERROR(Y91/H91,"0")</f>
        <v>7</v>
      </c>
      <c r="Z92" s="561">
        <f>IFERROR(IF(Z89="",0,Z89),"0")+IFERROR(IF(Z90="",0,Z90),"0")+IFERROR(IF(Z91="",0,Z91),"0")</f>
        <v>9.3020000000000005E-2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48</v>
      </c>
      <c r="Y93" s="561">
        <f>IFERROR(SUM(Y89:Y91),"0")</f>
        <v>50.400000000000006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8.1</v>
      </c>
      <c r="Y98" s="560">
        <f>IFERROR(IF(X98="",0,CEILING((X98/$H98),1)*$H98),"")</f>
        <v>8.1000000000000014</v>
      </c>
      <c r="Z98" s="36">
        <f>IFERROR(IF(Y98=0,"",ROUNDUP(Y98/H98,0)*0.00651),"")</f>
        <v>1.9529999999999999E-2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8.8559999999999981</v>
      </c>
      <c r="BN98" s="64">
        <f>IFERROR(Y98*I98/H98,"0")</f>
        <v>8.8560000000000016</v>
      </c>
      <c r="BO98" s="64">
        <f>IFERROR(1/J98*(X98/H98),"0")</f>
        <v>1.6483516483516484E-2</v>
      </c>
      <c r="BP98" s="64">
        <f>IFERROR(1/J98*(Y98/H98),"0")</f>
        <v>1.6483516483516487E-2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2.9999999999999996</v>
      </c>
      <c r="Y100" s="561">
        <f>IFERROR(Y95/H95,"0")+IFERROR(Y96/H96,"0")+IFERROR(Y97/H97,"0")+IFERROR(Y98/H98,"0")+IFERROR(Y99/H99,"0")</f>
        <v>3.0000000000000004</v>
      </c>
      <c r="Z100" s="561">
        <f>IFERROR(IF(Z95="",0,Z95),"0")+IFERROR(IF(Z96="",0,Z96),"0")+IFERROR(IF(Z97="",0,Z97),"0")+IFERROR(IF(Z98="",0,Z98),"0")+IFERROR(IF(Z99="",0,Z99),"0")</f>
        <v>1.9529999999999999E-2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8.1</v>
      </c>
      <c r="Y101" s="561">
        <f>IFERROR(SUM(Y95:Y99),"0")</f>
        <v>8.1000000000000014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136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150</v>
      </c>
      <c r="Y117" s="560">
        <f>IFERROR(IF(X117="",0,CEILING((X117/$H117),1)*$H117),"")</f>
        <v>153.9</v>
      </c>
      <c r="Z117" s="36">
        <f>IFERROR(IF(Y117=0,"",ROUNDUP(Y117/H117,0)*0.01898),"")</f>
        <v>0.36062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159.49999999999997</v>
      </c>
      <c r="BN117" s="64">
        <f>IFERROR(Y117*I117/H117,"0")</f>
        <v>163.64700000000002</v>
      </c>
      <c r="BO117" s="64">
        <f>IFERROR(1/J117*(X117/H117),"0")</f>
        <v>0.28935185185185186</v>
      </c>
      <c r="BP117" s="64">
        <f>IFERROR(1/J117*(Y117/H117),"0")</f>
        <v>0.296875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13.5</v>
      </c>
      <c r="Y119" s="560">
        <f>IFERROR(IF(X119="",0,CEILING((X119/$H119),1)*$H119),"")</f>
        <v>13.5</v>
      </c>
      <c r="Z119" s="36">
        <f>IFERROR(IF(Y119=0,"",ROUNDUP(Y119/H119,0)*0.00651),"")</f>
        <v>3.2550000000000003E-2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14.759999999999998</v>
      </c>
      <c r="BN119" s="64">
        <f>IFERROR(Y119*I119/H119,"0")</f>
        <v>14.759999999999998</v>
      </c>
      <c r="BO119" s="64">
        <f>IFERROR(1/J119*(X119/H119),"0")</f>
        <v>2.7472527472527476E-2</v>
      </c>
      <c r="BP119" s="64">
        <f>IFERROR(1/J119*(Y119/H119),"0")</f>
        <v>2.7472527472527476E-2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23.518518518518519</v>
      </c>
      <c r="Y121" s="561">
        <f>IFERROR(Y117/H117,"0")+IFERROR(Y118/H118,"0")+IFERROR(Y119/H119,"0")+IFERROR(Y120/H120,"0")</f>
        <v>24</v>
      </c>
      <c r="Z121" s="561">
        <f>IFERROR(IF(Z117="",0,Z117),"0")+IFERROR(IF(Z118="",0,Z118),"0")+IFERROR(IF(Z119="",0,Z119),"0")+IFERROR(IF(Z120="",0,Z120),"0")</f>
        <v>0.39317000000000002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163.5</v>
      </c>
      <c r="Y122" s="561">
        <f>IFERROR(SUM(Y117:Y120),"0")</f>
        <v>167.4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236</v>
      </c>
      <c r="B130" s="54" t="s">
        <v>237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240</v>
      </c>
      <c r="B135" s="54" t="s">
        <v>241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259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136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15</v>
      </c>
      <c r="Y164" s="560">
        <f t="shared" si="16"/>
        <v>16.8</v>
      </c>
      <c r="Z164" s="36">
        <f>IFERROR(IF(Y164=0,"",ROUNDUP(Y164/H164,0)*0.00902),"")</f>
        <v>3.6080000000000001E-2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15.75</v>
      </c>
      <c r="BN164" s="64">
        <f t="shared" si="18"/>
        <v>17.64</v>
      </c>
      <c r="BO164" s="64">
        <f t="shared" si="19"/>
        <v>2.7056277056277056E-2</v>
      </c>
      <c r="BP164" s="64">
        <f t="shared" si="20"/>
        <v>3.0303030303030304E-2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3.5714285714285712</v>
      </c>
      <c r="Y171" s="561">
        <f>IFERROR(Y162/H162,"0")+IFERROR(Y163/H163,"0")+IFERROR(Y164/H164,"0")+IFERROR(Y165/H165,"0")+IFERROR(Y166/H166,"0")+IFERROR(Y167/H167,"0")+IFERROR(Y168/H168,"0")+IFERROR(Y169/H169,"0")+IFERROR(Y170/H170,"0")</f>
        <v>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3.6080000000000001E-2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15</v>
      </c>
      <c r="Y172" s="561">
        <f>IFERROR(SUM(Y162:Y170),"0")</f>
        <v>16.8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136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100</v>
      </c>
      <c r="Y195" s="560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70</v>
      </c>
      <c r="Y197" s="560">
        <f t="shared" si="21"/>
        <v>70.2</v>
      </c>
      <c r="Z197" s="36">
        <f>IFERROR(IF(Y197=0,"",ROUNDUP(Y197/H197,0)*0.00902),"")</f>
        <v>0.11726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72.722222222222229</v>
      </c>
      <c r="BN197" s="64">
        <f t="shared" si="23"/>
        <v>72.930000000000007</v>
      </c>
      <c r="BO197" s="64">
        <f t="shared" si="24"/>
        <v>9.8204264870931535E-2</v>
      </c>
      <c r="BP197" s="64">
        <f t="shared" si="25"/>
        <v>9.8484848484848481E-2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50</v>
      </c>
      <c r="Y203" s="561">
        <f>IFERROR(Y195/H195,"0")+IFERROR(Y196/H196,"0")+IFERROR(Y197/H197,"0")+IFERROR(Y198/H198,"0")+IFERROR(Y199/H199,"0")+IFERROR(Y200/H200,"0")+IFERROR(Y201/H201,"0")+IFERROR(Y202/H202,"0")</f>
        <v>51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0.46001999999999998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270</v>
      </c>
      <c r="Y204" s="561">
        <f>IFERROR(SUM(Y195:Y202),"0")</f>
        <v>275.40000000000003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25</v>
      </c>
      <c r="Y206" s="560">
        <f t="shared" ref="Y206:Y214" si="26">IFERROR(IF(X206="",0,CEILING((X206/$H206),1)*$H206),"")</f>
        <v>32.4</v>
      </c>
      <c r="Z206" s="36">
        <f>IFERROR(IF(Y206=0,"",ROUNDUP(Y206/H206,0)*0.01898),"")</f>
        <v>7.5920000000000001E-2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26.601851851851851</v>
      </c>
      <c r="BN206" s="64">
        <f t="shared" ref="BN206:BN214" si="28">IFERROR(Y206*I206/H206,"0")</f>
        <v>34.475999999999999</v>
      </c>
      <c r="BO206" s="64">
        <f t="shared" ref="BO206:BO214" si="29">IFERROR(1/J206*(X206/H206),"0")</f>
        <v>4.8225308641975308E-2</v>
      </c>
      <c r="BP206" s="64">
        <f t="shared" ref="BP206:BP214" si="30">IFERROR(1/J206*(Y206/H206),"0")</f>
        <v>6.25E-2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25</v>
      </c>
      <c r="Y207" s="560">
        <f t="shared" si="26"/>
        <v>32.4</v>
      </c>
      <c r="Z207" s="36">
        <f>IFERROR(IF(Y207=0,"",ROUNDUP(Y207/H207,0)*0.01898),"")</f>
        <v>7.5920000000000001E-2</v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26.546296296296301</v>
      </c>
      <c r="BN207" s="64">
        <f t="shared" si="28"/>
        <v>34.404000000000003</v>
      </c>
      <c r="BO207" s="64">
        <f t="shared" si="29"/>
        <v>4.8225308641975308E-2</v>
      </c>
      <c r="BP207" s="64">
        <f t="shared" si="30"/>
        <v>6.25E-2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14.4</v>
      </c>
      <c r="Y211" s="560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15.912000000000001</v>
      </c>
      <c r="BN211" s="64">
        <f t="shared" si="28"/>
        <v>15.912000000000001</v>
      </c>
      <c r="BO211" s="64">
        <f t="shared" si="29"/>
        <v>3.2967032967032968E-2</v>
      </c>
      <c r="BP211" s="64">
        <f t="shared" si="30"/>
        <v>3.2967032967032968E-2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12.172839506172838</v>
      </c>
      <c r="Y215" s="561">
        <f>IFERROR(Y206/H206,"0")+IFERROR(Y207/H207,"0")+IFERROR(Y208/H208,"0")+IFERROR(Y209/H209,"0")+IFERROR(Y210/H210,"0")+IFERROR(Y211/H211,"0")+IFERROR(Y212/H212,"0")+IFERROR(Y213/H213,"0")+IFERROR(Y214/H214,"0")</f>
        <v>14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0.19090000000000001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64.400000000000006</v>
      </c>
      <c r="Y216" s="561">
        <f>IFERROR(SUM(Y206:Y214),"0")</f>
        <v>79.199999999999989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136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3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30</v>
      </c>
      <c r="Y253" s="560">
        <f>IFERROR(IF(X253="",0,CEILING((X253/$H253),1)*$H253),"")</f>
        <v>32.400000000000006</v>
      </c>
      <c r="Z253" s="36">
        <f>IFERROR(IF(Y253=0,"",ROUNDUP(Y253/H253,0)*0.01898),"")</f>
        <v>5.6940000000000004E-2</v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31.208333333333329</v>
      </c>
      <c r="BN253" s="64">
        <f>IFERROR(Y253*I253/H253,"0")</f>
        <v>33.705000000000005</v>
      </c>
      <c r="BO253" s="64">
        <f>IFERROR(1/J253*(X253/H253),"0")</f>
        <v>4.3402777777777776E-2</v>
      </c>
      <c r="BP253" s="64">
        <f>IFERROR(1/J253*(Y253/H253),"0")</f>
        <v>4.6875000000000007E-2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2.7777777777777777</v>
      </c>
      <c r="Y256" s="561">
        <f>IFERROR(Y251/H251,"0")+IFERROR(Y252/H252,"0")+IFERROR(Y253/H253,"0")+IFERROR(Y254/H254,"0")+IFERROR(Y255/H255,"0")</f>
        <v>3.0000000000000004</v>
      </c>
      <c r="Z256" s="561">
        <f>IFERROR(IF(Z251="",0,Z251),"0")+IFERROR(IF(Z252="",0,Z252),"0")+IFERROR(IF(Z253="",0,Z253),"0")+IFERROR(IF(Z254="",0,Z254),"0")+IFERROR(IF(Z255="",0,Z255),"0")</f>
        <v>5.6940000000000004E-2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30</v>
      </c>
      <c r="Y257" s="561">
        <f>IFERROR(SUM(Y251:Y255),"0")</f>
        <v>32.400000000000006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7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25</v>
      </c>
      <c r="Y299" s="560">
        <f t="shared" ref="Y299:Y305" si="42">IFERROR(IF(X299="",0,CEILING((X299/$H299),1)*$H299),"")</f>
        <v>25.200000000000003</v>
      </c>
      <c r="Z299" s="36">
        <f>IFERROR(IF(Y299=0,"",ROUNDUP(Y299/H299,0)*0.00902),"")</f>
        <v>5.4120000000000001E-2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26.607142857142858</v>
      </c>
      <c r="BN299" s="64">
        <f t="shared" ref="BN299:BN305" si="44">IFERROR(Y299*I299/H299,"0")</f>
        <v>26.82</v>
      </c>
      <c r="BO299" s="64">
        <f t="shared" ref="BO299:BO305" si="45">IFERROR(1/J299*(X299/H299),"0")</f>
        <v>4.5093795093795096E-2</v>
      </c>
      <c r="BP299" s="64">
        <f t="shared" ref="BP299:BP305" si="46">IFERROR(1/J299*(Y299/H299),"0")</f>
        <v>4.5454545454545456E-2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5.9523809523809526</v>
      </c>
      <c r="Y306" s="561">
        <f>IFERROR(Y299/H299,"0")+IFERROR(Y300/H300,"0")+IFERROR(Y301/H301,"0")+IFERROR(Y302/H302,"0")+IFERROR(Y303/H303,"0")+IFERROR(Y304/H304,"0")+IFERROR(Y305/H305,"0")</f>
        <v>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5.4120000000000001E-2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25</v>
      </c>
      <c r="Y307" s="561">
        <f>IFERROR(SUM(Y299:Y305),"0")</f>
        <v>25.200000000000003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8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1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25.2</v>
      </c>
      <c r="Y338" s="560">
        <f>IFERROR(IF(X338="",0,CEILING((X338/$H338),1)*$H338),"")</f>
        <v>25.200000000000003</v>
      </c>
      <c r="Z338" s="36">
        <f>IFERROR(IF(Y338=0,"",ROUNDUP(Y338/H338,0)*0.00651),"")</f>
        <v>7.8119999999999995E-2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28.223999999999997</v>
      </c>
      <c r="BN338" s="64">
        <f>IFERROR(Y338*I338/H338,"0")</f>
        <v>28.224</v>
      </c>
      <c r="BO338" s="64">
        <f>IFERROR(1/J338*(X338/H338),"0")</f>
        <v>6.5934065934065936E-2</v>
      </c>
      <c r="BP338" s="64">
        <f>IFERROR(1/J338*(Y338/H338),"0")</f>
        <v>6.5934065934065936E-2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16.8</v>
      </c>
      <c r="Y339" s="560">
        <f>IFERROR(IF(X339="",0,CEILING((X339/$H339),1)*$H339),"")</f>
        <v>16.8</v>
      </c>
      <c r="Z339" s="36">
        <f>IFERROR(IF(Y339=0,"",ROUNDUP(Y339/H339,0)*0.00651),"")</f>
        <v>5.2080000000000001E-2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18.72</v>
      </c>
      <c r="BN339" s="64">
        <f>IFERROR(Y339*I339/H339,"0")</f>
        <v>18.72</v>
      </c>
      <c r="BO339" s="64">
        <f>IFERROR(1/J339*(X339/H339),"0")</f>
        <v>4.3956043956043959E-2</v>
      </c>
      <c r="BP339" s="64">
        <f>IFERROR(1/J339*(Y339/H339),"0")</f>
        <v>4.3956043956043959E-2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20</v>
      </c>
      <c r="Y340" s="561">
        <f>IFERROR(Y337/H337,"0")+IFERROR(Y338/H338,"0")+IFERROR(Y339/H339,"0")</f>
        <v>20</v>
      </c>
      <c r="Z340" s="561">
        <f>IFERROR(IF(Z337="",0,Z337),"0")+IFERROR(IF(Z338="",0,Z338),"0")+IFERROR(IF(Z339="",0,Z339),"0")</f>
        <v>0.13019999999999998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42</v>
      </c>
      <c r="Y341" s="561">
        <f>IFERROR(SUM(Y337:Y339),"0")</f>
        <v>42</v>
      </c>
      <c r="Z341" s="37"/>
      <c r="AA341" s="562"/>
      <c r="AB341" s="562"/>
      <c r="AC341" s="562"/>
    </row>
    <row r="342" spans="1:68" ht="27.75" customHeight="1" x14ac:dyDescent="0.2">
      <c r="A342" s="650" t="s">
        <v>548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240</v>
      </c>
      <c r="Y345" s="560">
        <f t="shared" ref="Y345:Y351" si="47">IFERROR(IF(X345="",0,CEILING((X345/$H345),1)*$H345),"")</f>
        <v>240</v>
      </c>
      <c r="Z345" s="36">
        <f>IFERROR(IF(Y345=0,"",ROUNDUP(Y345/H345,0)*0.02175),"")</f>
        <v>0.34799999999999998</v>
      </c>
      <c r="AA345" s="56"/>
      <c r="AB345" s="57"/>
      <c r="AC345" s="393" t="s">
        <v>552</v>
      </c>
      <c r="AG345" s="64"/>
      <c r="AJ345" s="68"/>
      <c r="AK345" s="68">
        <v>0</v>
      </c>
      <c r="BB345" s="394" t="s">
        <v>1</v>
      </c>
      <c r="BM345" s="64">
        <f t="shared" ref="BM345:BM351" si="48">IFERROR(X345*I345/H345,"0")</f>
        <v>247.68</v>
      </c>
      <c r="BN345" s="64">
        <f t="shared" ref="BN345:BN351" si="49">IFERROR(Y345*I345/H345,"0")</f>
        <v>247.68</v>
      </c>
      <c r="BO345" s="64">
        <f t="shared" ref="BO345:BO351" si="50">IFERROR(1/J345*(X345/H345),"0")</f>
        <v>0.33333333333333331</v>
      </c>
      <c r="BP345" s="64">
        <f t="shared" ref="BP345:BP351" si="51">IFERROR(1/J345*(Y345/H345),"0")</f>
        <v>0.33333333333333331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111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150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112</v>
      </c>
      <c r="AK346" s="68">
        <v>720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/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250</v>
      </c>
      <c r="Y348" s="560">
        <f t="shared" si="47"/>
        <v>255</v>
      </c>
      <c r="Z348" s="36">
        <f>IFERROR(IF(Y348=0,"",ROUNDUP(Y348/H348,0)*0.02175),"")</f>
        <v>0.36974999999999997</v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258</v>
      </c>
      <c r="BN348" s="64">
        <f t="shared" si="49"/>
        <v>263.16000000000003</v>
      </c>
      <c r="BO348" s="64">
        <f t="shared" si="50"/>
        <v>0.34722222222222221</v>
      </c>
      <c r="BP348" s="64">
        <f t="shared" si="51"/>
        <v>0.35416666666666663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42.666666666666671</v>
      </c>
      <c r="Y352" s="561">
        <f>IFERROR(Y345/H345,"0")+IFERROR(Y346/H346,"0")+IFERROR(Y347/H347,"0")+IFERROR(Y348/H348,"0")+IFERROR(Y349/H349,"0")+IFERROR(Y350/H350,"0")+IFERROR(Y351/H351,"0")</f>
        <v>43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0.93524999999999991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640</v>
      </c>
      <c r="Y353" s="561">
        <f>IFERROR(SUM(Y345:Y351),"0")</f>
        <v>645</v>
      </c>
      <c r="Z353" s="37"/>
      <c r="AA353" s="562"/>
      <c r="AB353" s="562"/>
      <c r="AC353" s="562"/>
    </row>
    <row r="354" spans="1:68" ht="14.25" customHeight="1" x14ac:dyDescent="0.25">
      <c r="A354" s="571" t="s">
        <v>136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111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240</v>
      </c>
      <c r="Y355" s="560">
        <f>IFERROR(IF(X355="",0,CEILING((X355/$H355),1)*$H355),"")</f>
        <v>240</v>
      </c>
      <c r="Z355" s="36">
        <f>IFERROR(IF(Y355=0,"",ROUNDUP(Y355/H355,0)*0.02175),"")</f>
        <v>0.34799999999999998</v>
      </c>
      <c r="AA355" s="56"/>
      <c r="AB355" s="57"/>
      <c r="AC355" s="407" t="s">
        <v>571</v>
      </c>
      <c r="AG355" s="64"/>
      <c r="AJ355" s="68" t="s">
        <v>112</v>
      </c>
      <c r="AK355" s="68">
        <v>720</v>
      </c>
      <c r="BB355" s="408" t="s">
        <v>1</v>
      </c>
      <c r="BM355" s="64">
        <f>IFERROR(X355*I355/H355,"0")</f>
        <v>247.68</v>
      </c>
      <c r="BN355" s="64">
        <f>IFERROR(Y355*I355/H355,"0")</f>
        <v>247.68</v>
      </c>
      <c r="BO355" s="64">
        <f>IFERROR(1/J355*(X355/H355),"0")</f>
        <v>0.33333333333333331</v>
      </c>
      <c r="BP355" s="64">
        <f>IFERROR(1/J355*(Y355/H355),"0")</f>
        <v>0.33333333333333331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16</v>
      </c>
      <c r="Y357" s="561">
        <f>IFERROR(Y355/H355,"0")+IFERROR(Y356/H356,"0")</f>
        <v>16</v>
      </c>
      <c r="Z357" s="561">
        <f>IFERROR(IF(Z355="",0,Z355),"0")+IFERROR(IF(Z356="",0,Z356),"0")</f>
        <v>0.34799999999999998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240</v>
      </c>
      <c r="Y358" s="561">
        <f>IFERROR(SUM(Y355:Y356),"0")</f>
        <v>240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70</v>
      </c>
      <c r="Y371" s="560">
        <f>IFERROR(IF(X371="",0,CEILING((X371/$H371),1)*$H371),"")</f>
        <v>72</v>
      </c>
      <c r="Z371" s="36">
        <f>IFERROR(IF(Y371=0,"",ROUNDUP(Y371/H371,0)*0.01898),"")</f>
        <v>0.11388000000000001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72.537500000000009</v>
      </c>
      <c r="BN371" s="64">
        <f>IFERROR(Y371*I371/H371,"0")</f>
        <v>74.61</v>
      </c>
      <c r="BO371" s="64">
        <f>IFERROR(1/J371*(X371/H371),"0")</f>
        <v>9.1145833333333329E-2</v>
      </c>
      <c r="BP371" s="64">
        <f>IFERROR(1/J371*(Y371/H371),"0")</f>
        <v>9.375E-2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5.833333333333333</v>
      </c>
      <c r="Y373" s="561">
        <f>IFERROR(Y370/H370,"0")+IFERROR(Y371/H371,"0")+IFERROR(Y372/H372,"0")</f>
        <v>6</v>
      </c>
      <c r="Z373" s="561">
        <f>IFERROR(IF(Z370="",0,Z370),"0")+IFERROR(IF(Z371="",0,Z371),"0")+IFERROR(IF(Z372="",0,Z372),"0")</f>
        <v>0.11388000000000001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70</v>
      </c>
      <c r="Y374" s="561">
        <f>IFERROR(SUM(Y370:Y372),"0")</f>
        <v>72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603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30</v>
      </c>
      <c r="Y391" s="560">
        <f t="shared" ref="Y391:Y400" si="52">IFERROR(IF(X391="",0,CEILING((X391/$H391),1)*$H391),"")</f>
        <v>32.400000000000006</v>
      </c>
      <c r="Z391" s="36">
        <f>IFERROR(IF(Y391=0,"",ROUNDUP(Y391/H391,0)*0.00902),"")</f>
        <v>5.4120000000000001E-2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31.166666666666668</v>
      </c>
      <c r="BN391" s="64">
        <f t="shared" ref="BN391:BN400" si="54">IFERROR(Y391*I391/H391,"0")</f>
        <v>33.660000000000004</v>
      </c>
      <c r="BO391" s="64">
        <f t="shared" ref="BO391:BO400" si="55">IFERROR(1/J391*(X391/H391),"0")</f>
        <v>4.208754208754209E-2</v>
      </c>
      <c r="BP391" s="64">
        <f t="shared" ref="BP391:BP400" si="56">IFERROR(1/J391*(Y391/H391),"0")</f>
        <v>4.5454545454545463E-2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50</v>
      </c>
      <c r="Y394" s="560">
        <f t="shared" si="52"/>
        <v>54</v>
      </c>
      <c r="Z394" s="36">
        <f>IFERROR(IF(Y394=0,"",ROUNDUP(Y394/H394,0)*0.00902),"")</f>
        <v>9.0200000000000002E-2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51.944444444444443</v>
      </c>
      <c r="BN394" s="64">
        <f t="shared" si="54"/>
        <v>56.099999999999994</v>
      </c>
      <c r="BO394" s="64">
        <f t="shared" si="55"/>
        <v>7.0145903479236812E-2</v>
      </c>
      <c r="BP394" s="64">
        <f t="shared" si="56"/>
        <v>7.575757575757576E-2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14.814814814814815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0.14432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80</v>
      </c>
      <c r="Y402" s="561">
        <f>IFERROR(SUM(Y391:Y400),"0")</f>
        <v>86.4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136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50</v>
      </c>
      <c r="Y414" s="560">
        <f>IFERROR(IF(X414="",0,CEILING((X414/$H414),1)*$H414),"")</f>
        <v>54</v>
      </c>
      <c r="Z414" s="36">
        <f>IFERROR(IF(Y414=0,"",ROUNDUP(Y414/H414,0)*0.00902),"")</f>
        <v>9.0200000000000002E-2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51.944444444444443</v>
      </c>
      <c r="BN414" s="64">
        <f>IFERROR(Y414*I414/H414,"0")</f>
        <v>56.099999999999994</v>
      </c>
      <c r="BO414" s="64">
        <f>IFERROR(1/J414*(X414/H414),"0")</f>
        <v>7.0145903479236812E-2</v>
      </c>
      <c r="BP414" s="64">
        <f>IFERROR(1/J414*(Y414/H414),"0")</f>
        <v>7.575757575757576E-2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9.2592592592592595</v>
      </c>
      <c r="Y418" s="561">
        <f>IFERROR(Y414/H414,"0")+IFERROR(Y415/H415,"0")+IFERROR(Y416/H416,"0")+IFERROR(Y417/H417,"0")</f>
        <v>10</v>
      </c>
      <c r="Z418" s="561">
        <f>IFERROR(IF(Z414="",0,Z414),"0")+IFERROR(IF(Z415="",0,Z415),"0")+IFERROR(IF(Z416="",0,Z416),"0")+IFERROR(IF(Z417="",0,Z417),"0")</f>
        <v>9.0200000000000002E-2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50</v>
      </c>
      <c r="Y419" s="561">
        <f>IFERROR(SUM(Y414:Y417),"0")</f>
        <v>54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659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10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10.681818181818182</v>
      </c>
      <c r="BN434" s="64">
        <f t="shared" si="61"/>
        <v>11.28</v>
      </c>
      <c r="BO434" s="64">
        <f t="shared" si="62"/>
        <v>1.8210955710955712E-2</v>
      </c>
      <c r="BP434" s="64">
        <f t="shared" si="63"/>
        <v>1.9230769230769232E-2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240</v>
      </c>
      <c r="Y435" s="560">
        <f t="shared" si="58"/>
        <v>242.88000000000002</v>
      </c>
      <c r="Z435" s="36">
        <f t="shared" si="59"/>
        <v>0.55015999999999998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256.36363636363632</v>
      </c>
      <c r="BN435" s="64">
        <f t="shared" si="61"/>
        <v>259.44</v>
      </c>
      <c r="BO435" s="64">
        <f t="shared" si="62"/>
        <v>0.43706293706293708</v>
      </c>
      <c r="BP435" s="64">
        <f t="shared" si="63"/>
        <v>0.44230769230769235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66.287878787878782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0.80132000000000003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350</v>
      </c>
      <c r="Y448" s="561">
        <f>IFERROR(SUM(Y433:Y446),"0")</f>
        <v>353.76000000000005</v>
      </c>
      <c r="Z448" s="37"/>
      <c r="AA448" s="562"/>
      <c r="AB448" s="562"/>
      <c r="AC448" s="562"/>
    </row>
    <row r="449" spans="1:68" ht="14.25" customHeight="1" x14ac:dyDescent="0.25">
      <c r="A449" s="571" t="s">
        <v>136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180</v>
      </c>
      <c r="Y450" s="560">
        <f>IFERROR(IF(X450="",0,CEILING((X450/$H450),1)*$H450),"")</f>
        <v>184.8</v>
      </c>
      <c r="Z450" s="36">
        <f>IFERROR(IF(Y450=0,"",ROUNDUP(Y450/H450,0)*0.01196),"")</f>
        <v>0.41860000000000003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192.27272727272725</v>
      </c>
      <c r="BN450" s="64">
        <f>IFERROR(Y450*I450/H450,"0")</f>
        <v>197.39999999999998</v>
      </c>
      <c r="BO450" s="64">
        <f>IFERROR(1/J450*(X450/H450),"0")</f>
        <v>0.32779720279720276</v>
      </c>
      <c r="BP450" s="64">
        <f>IFERROR(1/J450*(Y450/H450),"0")</f>
        <v>0.33653846153846156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34.090909090909086</v>
      </c>
      <c r="Y453" s="561">
        <f>IFERROR(Y450/H450,"0")+IFERROR(Y451/H451,"0")+IFERROR(Y452/H452,"0")</f>
        <v>35</v>
      </c>
      <c r="Z453" s="561">
        <f>IFERROR(IF(Z450="",0,Z450),"0")+IFERROR(IF(Z451="",0,Z451),"0")+IFERROR(IF(Z452="",0,Z452),"0")</f>
        <v>0.41860000000000003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180</v>
      </c>
      <c r="Y454" s="561">
        <f>IFERROR(SUM(Y450:Y452),"0")</f>
        <v>184.8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90</v>
      </c>
      <c r="Y456" s="560">
        <f t="shared" ref="Y456:Y462" si="64">IFERROR(IF(X456="",0,CEILING((X456/$H456),1)*$H456),"")</f>
        <v>95.04</v>
      </c>
      <c r="Z456" s="36">
        <f>IFERROR(IF(Y456=0,"",ROUNDUP(Y456/H456,0)*0.01196),"")</f>
        <v>0.21528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96.136363636363626</v>
      </c>
      <c r="BN456" s="64">
        <f t="shared" ref="BN456:BN462" si="66">IFERROR(Y456*I456/H456,"0")</f>
        <v>101.52000000000001</v>
      </c>
      <c r="BO456" s="64">
        <f t="shared" ref="BO456:BO462" si="67">IFERROR(1/J456*(X456/H456),"0")</f>
        <v>0.16389860139860138</v>
      </c>
      <c r="BP456" s="64">
        <f t="shared" ref="BP456:BP462" si="68">IFERROR(1/J456*(Y456/H456),"0")</f>
        <v>0.17307692307692307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60</v>
      </c>
      <c r="Y458" s="560">
        <f t="shared" si="64"/>
        <v>63.36</v>
      </c>
      <c r="Z458" s="36">
        <f>IFERROR(IF(Y458=0,"",ROUNDUP(Y458/H458,0)*0.01196),"")</f>
        <v>0.14352000000000001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64.090909090909079</v>
      </c>
      <c r="BN458" s="64">
        <f t="shared" si="66"/>
        <v>67.679999999999993</v>
      </c>
      <c r="BO458" s="64">
        <f t="shared" si="67"/>
        <v>0.10926573426573427</v>
      </c>
      <c r="BP458" s="64">
        <f t="shared" si="68"/>
        <v>0.11538461538461539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34.090909090909093</v>
      </c>
      <c r="Y463" s="561">
        <f>IFERROR(Y456/H456,"0")+IFERROR(Y457/H457,"0")+IFERROR(Y458/H458,"0")+IFERROR(Y459/H459,"0")+IFERROR(Y460/H460,"0")+IFERROR(Y461/H461,"0")+IFERROR(Y462/H462,"0")</f>
        <v>36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0.43056000000000005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180</v>
      </c>
      <c r="Y464" s="561">
        <f>IFERROR(SUM(Y456:Y462),"0")</f>
        <v>190.07999999999998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728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136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136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2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2539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2607.5400000000004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2664.1416596921599</v>
      </c>
      <c r="Y507" s="561">
        <f>IFERROR(SUM(BN22:BN503),"0")</f>
        <v>2736.3389999999999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2789.1416596921599</v>
      </c>
      <c r="Y509" s="561">
        <f>GrossWeightTotalR+PalletQtyTotalR*25</f>
        <v>2861.3389999999999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366.66634599967927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377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4.8803499999999991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6" t="s">
        <v>63</v>
      </c>
      <c r="C513" s="579" t="s">
        <v>100</v>
      </c>
      <c r="D513" s="767"/>
      <c r="E513" s="767"/>
      <c r="F513" s="767"/>
      <c r="G513" s="767"/>
      <c r="H513" s="768"/>
      <c r="I513" s="579" t="s">
        <v>259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548</v>
      </c>
      <c r="U513" s="768"/>
      <c r="V513" s="579" t="s">
        <v>603</v>
      </c>
      <c r="W513" s="767"/>
      <c r="X513" s="767"/>
      <c r="Y513" s="768"/>
      <c r="Z513" s="556" t="s">
        <v>659</v>
      </c>
      <c r="AA513" s="579" t="s">
        <v>728</v>
      </c>
      <c r="AB513" s="768"/>
      <c r="AC513" s="52"/>
      <c r="AF513" s="557"/>
    </row>
    <row r="514" spans="1:32" ht="14.25" customHeight="1" thickTop="1" x14ac:dyDescent="0.2">
      <c r="A514" s="731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7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21.6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</v>
      </c>
      <c r="E516" s="46">
        <f>IFERROR(Y89*1,"0")+IFERROR(Y90*1,"0")+IFERROR(Y91*1,"0")+IFERROR(Y95*1,"0")+IFERROR(Y96*1,"0")+IFERROR(Y97*1,"0")+IFERROR(Y98*1,"0")+IFERROR(Y99*1,"0")</f>
        <v>58.500000000000007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167.4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16.8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354.59999999999997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32.400000000000006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25.200000000000003</v>
      </c>
      <c r="S516" s="46">
        <f>IFERROR(Y337*1,"0")+IFERROR(Y338*1,"0")+IFERROR(Y339*1,"0")</f>
        <v>42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885</v>
      </c>
      <c r="U516" s="46">
        <f>IFERROR(Y370*1,"0")+IFERROR(Y371*1,"0")+IFERROR(Y372*1,"0")+IFERROR(Y376*1,"0")+IFERROR(Y380*1,"0")+IFERROR(Y381*1,"0")+IFERROR(Y385*1,"0")</f>
        <v>72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86.4</v>
      </c>
      <c r="W516" s="46">
        <f>IFERROR(Y410*1,"0")+IFERROR(Y414*1,"0")+IFERROR(Y415*1,"0")+IFERROR(Y416*1,"0")+IFERROR(Y417*1,"0")</f>
        <v>54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728.64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+F/iPQCRzavXlqP3Zp2TRjNs31PckpH5mN9suw6r+D1QraBWvZ2UmJNZ6MIAO+p5CwSchWgLDSHdjwNsaqgXVw==" saltValue="gxwdZvjylj4REMsCXo9D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9i3lFBd0GuL932MYbjGBagUXksj0LkdAzYzgA25MSaqLxr9Muf9mU/q4MXzOo7YZNBom3ZnyWbt1fwh+T4gXg==" saltValue="PIbTpJETms2JbI7dz+56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