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0F83A285-1F63-438D-AAE9-0B6F29517E2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P497" i="1"/>
  <c r="BO496" i="1"/>
  <c r="BM496" i="1"/>
  <c r="Y496" i="1"/>
  <c r="P496" i="1"/>
  <c r="X494" i="1"/>
  <c r="X493" i="1"/>
  <c r="BO492" i="1"/>
  <c r="BM492" i="1"/>
  <c r="Y492" i="1"/>
  <c r="P492" i="1"/>
  <c r="BP491" i="1"/>
  <c r="BO491" i="1"/>
  <c r="BN491" i="1"/>
  <c r="BM491" i="1"/>
  <c r="Z491" i="1"/>
  <c r="Y491" i="1"/>
  <c r="Y493" i="1" s="1"/>
  <c r="P491" i="1"/>
  <c r="X489" i="1"/>
  <c r="X488" i="1"/>
  <c r="BP487" i="1"/>
  <c r="BO487" i="1"/>
  <c r="BN487" i="1"/>
  <c r="BM487" i="1"/>
  <c r="Z487" i="1"/>
  <c r="Y487" i="1"/>
  <c r="P487" i="1"/>
  <c r="BO486" i="1"/>
  <c r="BM486" i="1"/>
  <c r="Y486" i="1"/>
  <c r="P486" i="1"/>
  <c r="X484" i="1"/>
  <c r="X483" i="1"/>
  <c r="BO482" i="1"/>
  <c r="BM482" i="1"/>
  <c r="Y482" i="1"/>
  <c r="P482" i="1"/>
  <c r="BP481" i="1"/>
  <c r="BO481" i="1"/>
  <c r="BN481" i="1"/>
  <c r="BM481" i="1"/>
  <c r="Z481" i="1"/>
  <c r="Y481" i="1"/>
  <c r="BP480" i="1"/>
  <c r="BO480" i="1"/>
  <c r="BN480" i="1"/>
  <c r="BM480" i="1"/>
  <c r="Z480" i="1"/>
  <c r="Y480" i="1"/>
  <c r="P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Y405" i="1" s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Y400" i="1" s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O369" i="1"/>
  <c r="BM369" i="1"/>
  <c r="Y369" i="1"/>
  <c r="BP369" i="1" s="1"/>
  <c r="P369" i="1"/>
  <c r="X366" i="1"/>
  <c r="X365" i="1"/>
  <c r="BO364" i="1"/>
  <c r="BM364" i="1"/>
  <c r="Y364" i="1"/>
  <c r="Y366" i="1" s="1"/>
  <c r="P364" i="1"/>
  <c r="X362" i="1"/>
  <c r="X361" i="1"/>
  <c r="BO360" i="1"/>
  <c r="BM360" i="1"/>
  <c r="Y360" i="1"/>
  <c r="Y362" i="1" s="1"/>
  <c r="P360" i="1"/>
  <c r="BP359" i="1"/>
  <c r="BO359" i="1"/>
  <c r="BN359" i="1"/>
  <c r="BM359" i="1"/>
  <c r="Z359" i="1"/>
  <c r="Y359" i="1"/>
  <c r="Y361" i="1" s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Y356" i="1" s="1"/>
  <c r="P354" i="1"/>
  <c r="X352" i="1"/>
  <c r="X351" i="1"/>
  <c r="BO350" i="1"/>
  <c r="BM350" i="1"/>
  <c r="Y350" i="1"/>
  <c r="BP350" i="1" s="1"/>
  <c r="P350" i="1"/>
  <c r="BP349" i="1"/>
  <c r="BO349" i="1"/>
  <c r="BN349" i="1"/>
  <c r="BM349" i="1"/>
  <c r="Z349" i="1"/>
  <c r="Y349" i="1"/>
  <c r="P349" i="1"/>
  <c r="BO348" i="1"/>
  <c r="BM348" i="1"/>
  <c r="Y348" i="1"/>
  <c r="BP348" i="1" s="1"/>
  <c r="P348" i="1"/>
  <c r="BP347" i="1"/>
  <c r="BO347" i="1"/>
  <c r="BN347" i="1"/>
  <c r="BM347" i="1"/>
  <c r="Z347" i="1"/>
  <c r="Y347" i="1"/>
  <c r="P347" i="1"/>
  <c r="BO346" i="1"/>
  <c r="BM346" i="1"/>
  <c r="Y346" i="1"/>
  <c r="BP346" i="1" s="1"/>
  <c r="P346" i="1"/>
  <c r="BP345" i="1"/>
  <c r="BO345" i="1"/>
  <c r="BN345" i="1"/>
  <c r="BM345" i="1"/>
  <c r="Z345" i="1"/>
  <c r="Y345" i="1"/>
  <c r="P345" i="1"/>
  <c r="BO344" i="1"/>
  <c r="BM344" i="1"/>
  <c r="Y344" i="1"/>
  <c r="T515" i="1" s="1"/>
  <c r="P344" i="1"/>
  <c r="X340" i="1"/>
  <c r="X339" i="1"/>
  <c r="BO338" i="1"/>
  <c r="BM338" i="1"/>
  <c r="Y338" i="1"/>
  <c r="BP338" i="1" s="1"/>
  <c r="P338" i="1"/>
  <c r="BP337" i="1"/>
  <c r="BO337" i="1"/>
  <c r="BN337" i="1"/>
  <c r="BM337" i="1"/>
  <c r="Z337" i="1"/>
  <c r="Y337" i="1"/>
  <c r="P337" i="1"/>
  <c r="BO336" i="1"/>
  <c r="BM336" i="1"/>
  <c r="Y336" i="1"/>
  <c r="S515" i="1" s="1"/>
  <c r="P336" i="1"/>
  <c r="X333" i="1"/>
  <c r="X332" i="1"/>
  <c r="BO331" i="1"/>
  <c r="BM331" i="1"/>
  <c r="Y331" i="1"/>
  <c r="BP331" i="1" s="1"/>
  <c r="P331" i="1"/>
  <c r="BP330" i="1"/>
  <c r="BO330" i="1"/>
  <c r="BN330" i="1"/>
  <c r="BM330" i="1"/>
  <c r="Z330" i="1"/>
  <c r="Y330" i="1"/>
  <c r="P330" i="1"/>
  <c r="BO329" i="1"/>
  <c r="BM329" i="1"/>
  <c r="Y329" i="1"/>
  <c r="Y333" i="1" s="1"/>
  <c r="P329" i="1"/>
  <c r="X327" i="1"/>
  <c r="X326" i="1"/>
  <c r="BO325" i="1"/>
  <c r="BM325" i="1"/>
  <c r="Y325" i="1"/>
  <c r="BP325" i="1" s="1"/>
  <c r="P325" i="1"/>
  <c r="BP324" i="1"/>
  <c r="BO324" i="1"/>
  <c r="BN324" i="1"/>
  <c r="BM324" i="1"/>
  <c r="Z324" i="1"/>
  <c r="Y324" i="1"/>
  <c r="P324" i="1"/>
  <c r="BO323" i="1"/>
  <c r="BM323" i="1"/>
  <c r="Y323" i="1"/>
  <c r="BP323" i="1" s="1"/>
  <c r="BO322" i="1"/>
  <c r="BM322" i="1"/>
  <c r="Y322" i="1"/>
  <c r="Y327" i="1" s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Y319" i="1" s="1"/>
  <c r="P317" i="1"/>
  <c r="BP316" i="1"/>
  <c r="BO316" i="1"/>
  <c r="BN316" i="1"/>
  <c r="BM316" i="1"/>
  <c r="Z316" i="1"/>
  <c r="Y316" i="1"/>
  <c r="Y320" i="1" s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BP311" i="1" s="1"/>
  <c r="P311" i="1"/>
  <c r="BP310" i="1"/>
  <c r="BO310" i="1"/>
  <c r="BN310" i="1"/>
  <c r="BM310" i="1"/>
  <c r="Z310" i="1"/>
  <c r="Y310" i="1"/>
  <c r="P310" i="1"/>
  <c r="BO309" i="1"/>
  <c r="BM309" i="1"/>
  <c r="Y309" i="1"/>
  <c r="Y313" i="1" s="1"/>
  <c r="P309" i="1"/>
  <c r="BP308" i="1"/>
  <c r="BO308" i="1"/>
  <c r="BN308" i="1"/>
  <c r="BM308" i="1"/>
  <c r="Z308" i="1"/>
  <c r="Y308" i="1"/>
  <c r="Y314" i="1" s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BP303" i="1" s="1"/>
  <c r="P303" i="1"/>
  <c r="BP302" i="1"/>
  <c r="BO302" i="1"/>
  <c r="BN302" i="1"/>
  <c r="BM302" i="1"/>
  <c r="Z302" i="1"/>
  <c r="Y302" i="1"/>
  <c r="P302" i="1"/>
  <c r="BO301" i="1"/>
  <c r="BM301" i="1"/>
  <c r="Y301" i="1"/>
  <c r="BP301" i="1" s="1"/>
  <c r="P301" i="1"/>
  <c r="BP300" i="1"/>
  <c r="BO300" i="1"/>
  <c r="BN300" i="1"/>
  <c r="BM300" i="1"/>
  <c r="Z300" i="1"/>
  <c r="Y300" i="1"/>
  <c r="P300" i="1"/>
  <c r="BO299" i="1"/>
  <c r="BM299" i="1"/>
  <c r="Y299" i="1"/>
  <c r="Y305" i="1" s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BP293" i="1" s="1"/>
  <c r="P293" i="1"/>
  <c r="BP292" i="1"/>
  <c r="BO292" i="1"/>
  <c r="BN292" i="1"/>
  <c r="BM292" i="1"/>
  <c r="Z292" i="1"/>
  <c r="Y292" i="1"/>
  <c r="P292" i="1"/>
  <c r="BO291" i="1"/>
  <c r="BM291" i="1"/>
  <c r="Y291" i="1"/>
  <c r="BP291" i="1" s="1"/>
  <c r="P291" i="1"/>
  <c r="BP290" i="1"/>
  <c r="BO290" i="1"/>
  <c r="BN290" i="1"/>
  <c r="BM290" i="1"/>
  <c r="Z290" i="1"/>
  <c r="Y290" i="1"/>
  <c r="P290" i="1"/>
  <c r="BO289" i="1"/>
  <c r="BM289" i="1"/>
  <c r="Y289" i="1"/>
  <c r="R515" i="1" s="1"/>
  <c r="P289" i="1"/>
  <c r="X286" i="1"/>
  <c r="X285" i="1"/>
  <c r="BO284" i="1"/>
  <c r="BM284" i="1"/>
  <c r="Y284" i="1"/>
  <c r="Q515" i="1" s="1"/>
  <c r="P284" i="1"/>
  <c r="X281" i="1"/>
  <c r="X280" i="1"/>
  <c r="BO279" i="1"/>
  <c r="BM279" i="1"/>
  <c r="Y279" i="1"/>
  <c r="Y281" i="1" s="1"/>
  <c r="P279" i="1"/>
  <c r="X277" i="1"/>
  <c r="X276" i="1"/>
  <c r="BO275" i="1"/>
  <c r="BM275" i="1"/>
  <c r="Y275" i="1"/>
  <c r="P515" i="1" s="1"/>
  <c r="P275" i="1"/>
  <c r="X272" i="1"/>
  <c r="X271" i="1"/>
  <c r="BO270" i="1"/>
  <c r="BM270" i="1"/>
  <c r="Y270" i="1"/>
  <c r="BP270" i="1" s="1"/>
  <c r="P270" i="1"/>
  <c r="BP269" i="1"/>
  <c r="BO269" i="1"/>
  <c r="BN269" i="1"/>
  <c r="BM269" i="1"/>
  <c r="Z269" i="1"/>
  <c r="Y269" i="1"/>
  <c r="P269" i="1"/>
  <c r="BO268" i="1"/>
  <c r="BM268" i="1"/>
  <c r="Y268" i="1"/>
  <c r="Y272" i="1" s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Y231" i="1" s="1"/>
  <c r="P225" i="1"/>
  <c r="BP224" i="1"/>
  <c r="BO224" i="1"/>
  <c r="BN224" i="1"/>
  <c r="BM224" i="1"/>
  <c r="Z224" i="1"/>
  <c r="Y224" i="1"/>
  <c r="P224" i="1"/>
  <c r="X221" i="1"/>
  <c r="X220" i="1"/>
  <c r="BP219" i="1"/>
  <c r="BO219" i="1"/>
  <c r="BN219" i="1"/>
  <c r="BM219" i="1"/>
  <c r="Z219" i="1"/>
  <c r="Y219" i="1"/>
  <c r="P219" i="1"/>
  <c r="BO218" i="1"/>
  <c r="BM218" i="1"/>
  <c r="Y218" i="1"/>
  <c r="Y220" i="1" s="1"/>
  <c r="P218" i="1"/>
  <c r="X216" i="1"/>
  <c r="X215" i="1"/>
  <c r="BO214" i="1"/>
  <c r="BM214" i="1"/>
  <c r="Y214" i="1"/>
  <c r="BP214" i="1" s="1"/>
  <c r="P214" i="1"/>
  <c r="BP213" i="1"/>
  <c r="BO213" i="1"/>
  <c r="BN213" i="1"/>
  <c r="BM213" i="1"/>
  <c r="Z213" i="1"/>
  <c r="Y213" i="1"/>
  <c r="P213" i="1"/>
  <c r="BO212" i="1"/>
  <c r="BM212" i="1"/>
  <c r="Y212" i="1"/>
  <c r="BP212" i="1" s="1"/>
  <c r="P212" i="1"/>
  <c r="BP211" i="1"/>
  <c r="BO211" i="1"/>
  <c r="BN211" i="1"/>
  <c r="BM211" i="1"/>
  <c r="Z211" i="1"/>
  <c r="Y211" i="1"/>
  <c r="P211" i="1"/>
  <c r="BO210" i="1"/>
  <c r="BM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Y208" i="1"/>
  <c r="BP208" i="1" s="1"/>
  <c r="P208" i="1"/>
  <c r="BP207" i="1"/>
  <c r="BO207" i="1"/>
  <c r="BN207" i="1"/>
  <c r="BM207" i="1"/>
  <c r="Z207" i="1"/>
  <c r="Y207" i="1"/>
  <c r="P207" i="1"/>
  <c r="BO206" i="1"/>
  <c r="BM206" i="1"/>
  <c r="Y206" i="1"/>
  <c r="Y216" i="1" s="1"/>
  <c r="P206" i="1"/>
  <c r="X204" i="1"/>
  <c r="X203" i="1"/>
  <c r="BO202" i="1"/>
  <c r="BM202" i="1"/>
  <c r="Y202" i="1"/>
  <c r="BP202" i="1" s="1"/>
  <c r="P202" i="1"/>
  <c r="BP201" i="1"/>
  <c r="BO201" i="1"/>
  <c r="BN201" i="1"/>
  <c r="BM201" i="1"/>
  <c r="Z201" i="1"/>
  <c r="Y201" i="1"/>
  <c r="P201" i="1"/>
  <c r="BO200" i="1"/>
  <c r="BM200" i="1"/>
  <c r="Y200" i="1"/>
  <c r="BP200" i="1" s="1"/>
  <c r="P200" i="1"/>
  <c r="BP199" i="1"/>
  <c r="BO199" i="1"/>
  <c r="BN199" i="1"/>
  <c r="BM199" i="1"/>
  <c r="Z199" i="1"/>
  <c r="Y199" i="1"/>
  <c r="P199" i="1"/>
  <c r="BO198" i="1"/>
  <c r="BM198" i="1"/>
  <c r="Y198" i="1"/>
  <c r="BP198" i="1" s="1"/>
  <c r="P198" i="1"/>
  <c r="BP197" i="1"/>
  <c r="BO197" i="1"/>
  <c r="BN197" i="1"/>
  <c r="BM197" i="1"/>
  <c r="Z197" i="1"/>
  <c r="Y197" i="1"/>
  <c r="P197" i="1"/>
  <c r="BO196" i="1"/>
  <c r="BM196" i="1"/>
  <c r="Y196" i="1"/>
  <c r="Y204" i="1" s="1"/>
  <c r="P196" i="1"/>
  <c r="BP195" i="1"/>
  <c r="BO195" i="1"/>
  <c r="BN195" i="1"/>
  <c r="BM195" i="1"/>
  <c r="Z195" i="1"/>
  <c r="Y195" i="1"/>
  <c r="Y203" i="1" s="1"/>
  <c r="P195" i="1"/>
  <c r="X193" i="1"/>
  <c r="X192" i="1"/>
  <c r="BP191" i="1"/>
  <c r="BO191" i="1"/>
  <c r="BN191" i="1"/>
  <c r="BM191" i="1"/>
  <c r="Z191" i="1"/>
  <c r="Y191" i="1"/>
  <c r="P191" i="1"/>
  <c r="BO190" i="1"/>
  <c r="BM190" i="1"/>
  <c r="Y190" i="1"/>
  <c r="Y192" i="1" s="1"/>
  <c r="P190" i="1"/>
  <c r="X188" i="1"/>
  <c r="X187" i="1"/>
  <c r="BO186" i="1"/>
  <c r="BM186" i="1"/>
  <c r="Y186" i="1"/>
  <c r="Y188" i="1" s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Y177" i="1" s="1"/>
  <c r="P175" i="1"/>
  <c r="BP174" i="1"/>
  <c r="BO174" i="1"/>
  <c r="BN174" i="1"/>
  <c r="BM174" i="1"/>
  <c r="Z174" i="1"/>
  <c r="Y174" i="1"/>
  <c r="Y178" i="1" s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P168" i="1"/>
  <c r="BO168" i="1"/>
  <c r="BN168" i="1"/>
  <c r="BM168" i="1"/>
  <c r="Z168" i="1"/>
  <c r="Y168" i="1"/>
  <c r="P168" i="1"/>
  <c r="BO167" i="1"/>
  <c r="BM167" i="1"/>
  <c r="Y167" i="1"/>
  <c r="BP167" i="1" s="1"/>
  <c r="P167" i="1"/>
  <c r="BP166" i="1"/>
  <c r="BO166" i="1"/>
  <c r="BN166" i="1"/>
  <c r="BM166" i="1"/>
  <c r="Z166" i="1"/>
  <c r="Y166" i="1"/>
  <c r="P166" i="1"/>
  <c r="BO165" i="1"/>
  <c r="BM165" i="1"/>
  <c r="Y165" i="1"/>
  <c r="BP165" i="1" s="1"/>
  <c r="P165" i="1"/>
  <c r="BP164" i="1"/>
  <c r="BO164" i="1"/>
  <c r="BN164" i="1"/>
  <c r="BM164" i="1"/>
  <c r="Z164" i="1"/>
  <c r="Y164" i="1"/>
  <c r="P164" i="1"/>
  <c r="BO163" i="1"/>
  <c r="BM163" i="1"/>
  <c r="Y163" i="1"/>
  <c r="Y171" i="1" s="1"/>
  <c r="P163" i="1"/>
  <c r="BP162" i="1"/>
  <c r="BO162" i="1"/>
  <c r="BN162" i="1"/>
  <c r="BM162" i="1"/>
  <c r="Z162" i="1"/>
  <c r="Y162" i="1"/>
  <c r="Y172" i="1" s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X153" i="1"/>
  <c r="BP152" i="1"/>
  <c r="BO152" i="1"/>
  <c r="BN152" i="1"/>
  <c r="BM152" i="1"/>
  <c r="Z152" i="1"/>
  <c r="Y152" i="1"/>
  <c r="P152" i="1"/>
  <c r="BO151" i="1"/>
  <c r="BM151" i="1"/>
  <c r="Y151" i="1"/>
  <c r="Y153" i="1" s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Y142" i="1" s="1"/>
  <c r="P140" i="1"/>
  <c r="X138" i="1"/>
  <c r="X137" i="1"/>
  <c r="BO136" i="1"/>
  <c r="BM136" i="1"/>
  <c r="Y136" i="1"/>
  <c r="Y138" i="1" s="1"/>
  <c r="P136" i="1"/>
  <c r="BP135" i="1"/>
  <c r="BO135" i="1"/>
  <c r="BN135" i="1"/>
  <c r="BM135" i="1"/>
  <c r="Z135" i="1"/>
  <c r="Y135" i="1"/>
  <c r="Y137" i="1" s="1"/>
  <c r="P135" i="1"/>
  <c r="X133" i="1"/>
  <c r="X132" i="1"/>
  <c r="BP131" i="1"/>
  <c r="BO131" i="1"/>
  <c r="BN131" i="1"/>
  <c r="BM131" i="1"/>
  <c r="Z131" i="1"/>
  <c r="Y131" i="1"/>
  <c r="P131" i="1"/>
  <c r="BO130" i="1"/>
  <c r="BM130" i="1"/>
  <c r="Y130" i="1"/>
  <c r="G515" i="1" s="1"/>
  <c r="P130" i="1"/>
  <c r="X127" i="1"/>
  <c r="X126" i="1"/>
  <c r="BO125" i="1"/>
  <c r="BM125" i="1"/>
  <c r="Y125" i="1"/>
  <c r="Y127" i="1" s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BP119" i="1" s="1"/>
  <c r="P119" i="1"/>
  <c r="BP118" i="1"/>
  <c r="BO118" i="1"/>
  <c r="BN118" i="1"/>
  <c r="BM118" i="1"/>
  <c r="Z118" i="1"/>
  <c r="Y118" i="1"/>
  <c r="P118" i="1"/>
  <c r="BO117" i="1"/>
  <c r="BM117" i="1"/>
  <c r="Y117" i="1"/>
  <c r="Y121" i="1" s="1"/>
  <c r="P117" i="1"/>
  <c r="X115" i="1"/>
  <c r="X114" i="1"/>
  <c r="BO113" i="1"/>
  <c r="BM113" i="1"/>
  <c r="Y113" i="1"/>
  <c r="BP113" i="1" s="1"/>
  <c r="P113" i="1"/>
  <c r="BP112" i="1"/>
  <c r="BO112" i="1"/>
  <c r="BN112" i="1"/>
  <c r="BM112" i="1"/>
  <c r="Z112" i="1"/>
  <c r="Y112" i="1"/>
  <c r="P112" i="1"/>
  <c r="BO111" i="1"/>
  <c r="BM111" i="1"/>
  <c r="Y111" i="1"/>
  <c r="Y115" i="1" s="1"/>
  <c r="P111" i="1"/>
  <c r="X109" i="1"/>
  <c r="X108" i="1"/>
  <c r="BO107" i="1"/>
  <c r="BM107" i="1"/>
  <c r="Y107" i="1"/>
  <c r="BP107" i="1" s="1"/>
  <c r="P107" i="1"/>
  <c r="BP106" i="1"/>
  <c r="BO106" i="1"/>
  <c r="BN106" i="1"/>
  <c r="BM106" i="1"/>
  <c r="Z106" i="1"/>
  <c r="Y106" i="1"/>
  <c r="P106" i="1"/>
  <c r="BO105" i="1"/>
  <c r="BM105" i="1"/>
  <c r="Y105" i="1"/>
  <c r="Y109" i="1" s="1"/>
  <c r="P105" i="1"/>
  <c r="BP104" i="1"/>
  <c r="BO104" i="1"/>
  <c r="BN104" i="1"/>
  <c r="BM104" i="1"/>
  <c r="Z104" i="1"/>
  <c r="Y104" i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BP98" i="1" s="1"/>
  <c r="P98" i="1"/>
  <c r="BP97" i="1"/>
  <c r="BO97" i="1"/>
  <c r="BN97" i="1"/>
  <c r="BM97" i="1"/>
  <c r="Z97" i="1"/>
  <c r="Y97" i="1"/>
  <c r="P97" i="1"/>
  <c r="BO96" i="1"/>
  <c r="BM96" i="1"/>
  <c r="Y96" i="1"/>
  <c r="Y100" i="1" s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E515" i="1" s="1"/>
  <c r="P89" i="1"/>
  <c r="X86" i="1"/>
  <c r="X85" i="1"/>
  <c r="BO84" i="1"/>
  <c r="BM84" i="1"/>
  <c r="Y84" i="1"/>
  <c r="Y86" i="1" s="1"/>
  <c r="P84" i="1"/>
  <c r="BP83" i="1"/>
  <c r="BO83" i="1"/>
  <c r="BN83" i="1"/>
  <c r="BM83" i="1"/>
  <c r="Z83" i="1"/>
  <c r="Y83" i="1"/>
  <c r="Y85" i="1" s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BP78" i="1" s="1"/>
  <c r="P78" i="1"/>
  <c r="BP77" i="1"/>
  <c r="BO77" i="1"/>
  <c r="BN77" i="1"/>
  <c r="BM77" i="1"/>
  <c r="Z77" i="1"/>
  <c r="Y77" i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Y80" i="1" s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Y66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9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7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3" i="1" s="1"/>
  <c r="P26" i="1"/>
  <c r="X24" i="1"/>
  <c r="X505" i="1" s="1"/>
  <c r="X23" i="1"/>
  <c r="X509" i="1" s="1"/>
  <c r="BO22" i="1"/>
  <c r="X507" i="1" s="1"/>
  <c r="BM22" i="1"/>
  <c r="X506" i="1" s="1"/>
  <c r="X508" i="1" s="1"/>
  <c r="Y22" i="1"/>
  <c r="B515" i="1" s="1"/>
  <c r="P22" i="1"/>
  <c r="H10" i="1"/>
  <c r="A9" i="1"/>
  <c r="F10" i="1" s="1"/>
  <c r="D7" i="1"/>
  <c r="Q6" i="1"/>
  <c r="P2" i="1"/>
  <c r="Z177" i="1" l="1"/>
  <c r="H9" i="1"/>
  <c r="A10" i="1"/>
  <c r="Y24" i="1"/>
  <c r="Z27" i="1"/>
  <c r="Z32" i="1" s="1"/>
  <c r="BN27" i="1"/>
  <c r="Z29" i="1"/>
  <c r="BN29" i="1"/>
  <c r="Z31" i="1"/>
  <c r="BN31" i="1"/>
  <c r="Y32" i="1"/>
  <c r="Z35" i="1"/>
  <c r="Z36" i="1" s="1"/>
  <c r="BN35" i="1"/>
  <c r="BP35" i="1"/>
  <c r="Y36" i="1"/>
  <c r="Z41" i="1"/>
  <c r="BN41" i="1"/>
  <c r="BP41" i="1"/>
  <c r="Z43" i="1"/>
  <c r="BN43" i="1"/>
  <c r="Y44" i="1"/>
  <c r="Z47" i="1"/>
  <c r="Z48" i="1" s="1"/>
  <c r="BN47" i="1"/>
  <c r="BP47" i="1"/>
  <c r="Y48" i="1"/>
  <c r="Z52" i="1"/>
  <c r="BN52" i="1"/>
  <c r="BP52" i="1"/>
  <c r="Z54" i="1"/>
  <c r="BN54" i="1"/>
  <c r="Z56" i="1"/>
  <c r="BN56" i="1"/>
  <c r="Y59" i="1"/>
  <c r="Z62" i="1"/>
  <c r="Z65" i="1" s="1"/>
  <c r="BN62" i="1"/>
  <c r="BP62" i="1"/>
  <c r="Z64" i="1"/>
  <c r="BN64" i="1"/>
  <c r="Z68" i="1"/>
  <c r="Z71" i="1" s="1"/>
  <c r="BN68" i="1"/>
  <c r="BP68" i="1"/>
  <c r="Z70" i="1"/>
  <c r="BN70" i="1"/>
  <c r="Y71" i="1"/>
  <c r="Z74" i="1"/>
  <c r="Z80" i="1" s="1"/>
  <c r="BN74" i="1"/>
  <c r="BP74" i="1"/>
  <c r="Z76" i="1"/>
  <c r="BN76" i="1"/>
  <c r="Z78" i="1"/>
  <c r="BN78" i="1"/>
  <c r="Y81" i="1"/>
  <c r="Z84" i="1"/>
  <c r="Z85" i="1" s="1"/>
  <c r="BN84" i="1"/>
  <c r="BP84" i="1"/>
  <c r="Z89" i="1"/>
  <c r="BN89" i="1"/>
  <c r="BP89" i="1"/>
  <c r="Z91" i="1"/>
  <c r="BN91" i="1"/>
  <c r="Y92" i="1"/>
  <c r="Z96" i="1"/>
  <c r="BN96" i="1"/>
  <c r="BP96" i="1"/>
  <c r="Z98" i="1"/>
  <c r="Z100" i="1" s="1"/>
  <c r="BN98" i="1"/>
  <c r="F515" i="1"/>
  <c r="Z105" i="1"/>
  <c r="Z108" i="1" s="1"/>
  <c r="BN105" i="1"/>
  <c r="BP105" i="1"/>
  <c r="Z107" i="1"/>
  <c r="BN107" i="1"/>
  <c r="Y108" i="1"/>
  <c r="Z111" i="1"/>
  <c r="BN111" i="1"/>
  <c r="BP111" i="1"/>
  <c r="Z113" i="1"/>
  <c r="BN113" i="1"/>
  <c r="Y114" i="1"/>
  <c r="Z117" i="1"/>
  <c r="BN117" i="1"/>
  <c r="BP117" i="1"/>
  <c r="Z119" i="1"/>
  <c r="BN119" i="1"/>
  <c r="Y122" i="1"/>
  <c r="Z125" i="1"/>
  <c r="Z126" i="1" s="1"/>
  <c r="BN125" i="1"/>
  <c r="BP125" i="1"/>
  <c r="Z130" i="1"/>
  <c r="Z132" i="1" s="1"/>
  <c r="BN130" i="1"/>
  <c r="BP130" i="1"/>
  <c r="Y133" i="1"/>
  <c r="Z136" i="1"/>
  <c r="Z137" i="1" s="1"/>
  <c r="BN136" i="1"/>
  <c r="BP136" i="1"/>
  <c r="Z140" i="1"/>
  <c r="Z142" i="1" s="1"/>
  <c r="BN140" i="1"/>
  <c r="BP140" i="1"/>
  <c r="Y143" i="1"/>
  <c r="H515" i="1"/>
  <c r="Y148" i="1"/>
  <c r="Z151" i="1"/>
  <c r="Z153" i="1" s="1"/>
  <c r="BN151" i="1"/>
  <c r="BP151" i="1"/>
  <c r="I515" i="1"/>
  <c r="Y160" i="1"/>
  <c r="Z163" i="1"/>
  <c r="Z171" i="1" s="1"/>
  <c r="BN163" i="1"/>
  <c r="BP163" i="1"/>
  <c r="Z165" i="1"/>
  <c r="BN165" i="1"/>
  <c r="Z167" i="1"/>
  <c r="BN167" i="1"/>
  <c r="Z169" i="1"/>
  <c r="BN169" i="1"/>
  <c r="Z175" i="1"/>
  <c r="BN175" i="1"/>
  <c r="BP175" i="1"/>
  <c r="J515" i="1"/>
  <c r="Z186" i="1"/>
  <c r="Z187" i="1" s="1"/>
  <c r="BN186" i="1"/>
  <c r="BP186" i="1"/>
  <c r="Y187" i="1"/>
  <c r="Z190" i="1"/>
  <c r="Z192" i="1" s="1"/>
  <c r="BN190" i="1"/>
  <c r="BP190" i="1"/>
  <c r="Y193" i="1"/>
  <c r="Z196" i="1"/>
  <c r="BN196" i="1"/>
  <c r="BP196" i="1"/>
  <c r="Z198" i="1"/>
  <c r="Z203" i="1" s="1"/>
  <c r="BN198" i="1"/>
  <c r="Z200" i="1"/>
  <c r="BN200" i="1"/>
  <c r="Z202" i="1"/>
  <c r="BN202" i="1"/>
  <c r="Z206" i="1"/>
  <c r="Z215" i="1" s="1"/>
  <c r="BN206" i="1"/>
  <c r="BP206" i="1"/>
  <c r="Z208" i="1"/>
  <c r="BN208" i="1"/>
  <c r="Z210" i="1"/>
  <c r="BN210" i="1"/>
  <c r="Z212" i="1"/>
  <c r="BN212" i="1"/>
  <c r="Z214" i="1"/>
  <c r="BN214" i="1"/>
  <c r="Y215" i="1"/>
  <c r="Z218" i="1"/>
  <c r="Z220" i="1" s="1"/>
  <c r="BN218" i="1"/>
  <c r="BP218" i="1"/>
  <c r="Y221" i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BP263" i="1"/>
  <c r="BN263" i="1"/>
  <c r="Z263" i="1"/>
  <c r="F9" i="1"/>
  <c r="J9" i="1"/>
  <c r="Z22" i="1"/>
  <c r="Z23" i="1" s="1"/>
  <c r="BN22" i="1"/>
  <c r="BP22" i="1"/>
  <c r="Y23" i="1"/>
  <c r="Y45" i="1"/>
  <c r="Y58" i="1"/>
  <c r="Y93" i="1"/>
  <c r="Y132" i="1"/>
  <c r="BP225" i="1"/>
  <c r="BN225" i="1"/>
  <c r="Z225" i="1"/>
  <c r="Z231" i="1" s="1"/>
  <c r="BP229" i="1"/>
  <c r="BN229" i="1"/>
  <c r="Z229" i="1"/>
  <c r="BP243" i="1"/>
  <c r="BN243" i="1"/>
  <c r="Z243" i="1"/>
  <c r="Y247" i="1"/>
  <c r="Z256" i="1"/>
  <c r="BP252" i="1"/>
  <c r="BN252" i="1"/>
  <c r="Z252" i="1"/>
  <c r="Y256" i="1"/>
  <c r="Y265" i="1"/>
  <c r="BP262" i="1"/>
  <c r="BN262" i="1"/>
  <c r="Z262" i="1"/>
  <c r="Z264" i="1" s="1"/>
  <c r="Z405" i="1"/>
  <c r="K515" i="1"/>
  <c r="Y232" i="1"/>
  <c r="L515" i="1"/>
  <c r="Y257" i="1"/>
  <c r="M515" i="1"/>
  <c r="Y264" i="1"/>
  <c r="Z268" i="1"/>
  <c r="BN268" i="1"/>
  <c r="BP268" i="1"/>
  <c r="Z270" i="1"/>
  <c r="BN270" i="1"/>
  <c r="Y271" i="1"/>
  <c r="Z275" i="1"/>
  <c r="Z276" i="1" s="1"/>
  <c r="BN275" i="1"/>
  <c r="BP275" i="1"/>
  <c r="Y276" i="1"/>
  <c r="Z279" i="1"/>
  <c r="Z280" i="1" s="1"/>
  <c r="BN279" i="1"/>
  <c r="BP279" i="1"/>
  <c r="Y280" i="1"/>
  <c r="Z284" i="1"/>
  <c r="Z285" i="1" s="1"/>
  <c r="BN284" i="1"/>
  <c r="BP284" i="1"/>
  <c r="Y285" i="1"/>
  <c r="Z289" i="1"/>
  <c r="BN289" i="1"/>
  <c r="BP289" i="1"/>
  <c r="Z291" i="1"/>
  <c r="BN291" i="1"/>
  <c r="Z293" i="1"/>
  <c r="BN293" i="1"/>
  <c r="Y296" i="1"/>
  <c r="Z299" i="1"/>
  <c r="BN299" i="1"/>
  <c r="BP299" i="1"/>
  <c r="Z301" i="1"/>
  <c r="Z305" i="1" s="1"/>
  <c r="BN301" i="1"/>
  <c r="Z303" i="1"/>
  <c r="BN303" i="1"/>
  <c r="Z309" i="1"/>
  <c r="Z313" i="1" s="1"/>
  <c r="BN309" i="1"/>
  <c r="BP309" i="1"/>
  <c r="Z311" i="1"/>
  <c r="BN311" i="1"/>
  <c r="Z317" i="1"/>
  <c r="Z319" i="1" s="1"/>
  <c r="BN317" i="1"/>
  <c r="BP317" i="1"/>
  <c r="Z322" i="1"/>
  <c r="Z326" i="1" s="1"/>
  <c r="BN322" i="1"/>
  <c r="BP322" i="1"/>
  <c r="Z323" i="1"/>
  <c r="BN323" i="1"/>
  <c r="Z325" i="1"/>
  <c r="BN325" i="1"/>
  <c r="Y326" i="1"/>
  <c r="Z329" i="1"/>
  <c r="Z332" i="1" s="1"/>
  <c r="BN329" i="1"/>
  <c r="BP329" i="1"/>
  <c r="Z331" i="1"/>
  <c r="BN331" i="1"/>
  <c r="Y332" i="1"/>
  <c r="Z336" i="1"/>
  <c r="Z339" i="1" s="1"/>
  <c r="BN336" i="1"/>
  <c r="BP336" i="1"/>
  <c r="Z338" i="1"/>
  <c r="BN338" i="1"/>
  <c r="Y339" i="1"/>
  <c r="Z344" i="1"/>
  <c r="Z351" i="1" s="1"/>
  <c r="BN344" i="1"/>
  <c r="BP344" i="1"/>
  <c r="Z346" i="1"/>
  <c r="BN346" i="1"/>
  <c r="Z348" i="1"/>
  <c r="BN348" i="1"/>
  <c r="Z350" i="1"/>
  <c r="BN350" i="1"/>
  <c r="Y351" i="1"/>
  <c r="Z354" i="1"/>
  <c r="Z356" i="1" s="1"/>
  <c r="BN354" i="1"/>
  <c r="BP354" i="1"/>
  <c r="Y357" i="1"/>
  <c r="Z360" i="1"/>
  <c r="Z361" i="1" s="1"/>
  <c r="BN360" i="1"/>
  <c r="BP360" i="1"/>
  <c r="Z364" i="1"/>
  <c r="Z365" i="1" s="1"/>
  <c r="BN364" i="1"/>
  <c r="BP364" i="1"/>
  <c r="Y365" i="1"/>
  <c r="Z369" i="1"/>
  <c r="BN369" i="1"/>
  <c r="BP370" i="1"/>
  <c r="BN370" i="1"/>
  <c r="Z370" i="1"/>
  <c r="Y381" i="1"/>
  <c r="BP392" i="1"/>
  <c r="BN392" i="1"/>
  <c r="Z392" i="1"/>
  <c r="BP396" i="1"/>
  <c r="BN396" i="1"/>
  <c r="Z396" i="1"/>
  <c r="BP404" i="1"/>
  <c r="BN404" i="1"/>
  <c r="Z404" i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AB515" i="1"/>
  <c r="Y503" i="1"/>
  <c r="BP502" i="1"/>
  <c r="BN502" i="1"/>
  <c r="Z502" i="1"/>
  <c r="Z503" i="1" s="1"/>
  <c r="Y504" i="1"/>
  <c r="O515" i="1"/>
  <c r="W515" i="1"/>
  <c r="Y277" i="1"/>
  <c r="Y286" i="1"/>
  <c r="Y295" i="1"/>
  <c r="Y340" i="1"/>
  <c r="Y352" i="1"/>
  <c r="U515" i="1"/>
  <c r="Y373" i="1"/>
  <c r="Y372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BP415" i="1"/>
  <c r="BN415" i="1"/>
  <c r="Z415" i="1"/>
  <c r="BP436" i="1"/>
  <c r="BN436" i="1"/>
  <c r="Z436" i="1"/>
  <c r="BP440" i="1"/>
  <c r="BN440" i="1"/>
  <c r="Z440" i="1"/>
  <c r="BP443" i="1"/>
  <c r="BN443" i="1"/>
  <c r="Z443" i="1"/>
  <c r="BP451" i="1"/>
  <c r="BN451" i="1"/>
  <c r="Z451" i="1"/>
  <c r="Y453" i="1"/>
  <c r="Y462" i="1"/>
  <c r="BP455" i="1"/>
  <c r="BN455" i="1"/>
  <c r="Z455" i="1"/>
  <c r="Y463" i="1"/>
  <c r="BP459" i="1"/>
  <c r="BN459" i="1"/>
  <c r="Z459" i="1"/>
  <c r="BP467" i="1"/>
  <c r="BN467" i="1"/>
  <c r="Z467" i="1"/>
  <c r="Y469" i="1"/>
  <c r="Y478" i="1"/>
  <c r="BP473" i="1"/>
  <c r="BN473" i="1"/>
  <c r="Z473" i="1"/>
  <c r="Z477" i="1" s="1"/>
  <c r="Y477" i="1"/>
  <c r="BP482" i="1"/>
  <c r="BN482" i="1"/>
  <c r="Z482" i="1"/>
  <c r="Z483" i="1" s="1"/>
  <c r="Y484" i="1"/>
  <c r="Y489" i="1"/>
  <c r="BP486" i="1"/>
  <c r="BN486" i="1"/>
  <c r="Z486" i="1"/>
  <c r="Z488" i="1" s="1"/>
  <c r="Y488" i="1"/>
  <c r="AA515" i="1"/>
  <c r="Y423" i="1"/>
  <c r="Y428" i="1"/>
  <c r="Z515" i="1"/>
  <c r="Y446" i="1"/>
  <c r="BP445" i="1"/>
  <c r="BN445" i="1"/>
  <c r="Z445" i="1"/>
  <c r="Y447" i="1"/>
  <c r="Y452" i="1"/>
  <c r="BP449" i="1"/>
  <c r="BN449" i="1"/>
  <c r="Z449" i="1"/>
  <c r="Z452" i="1" s="1"/>
  <c r="BP457" i="1"/>
  <c r="BN457" i="1"/>
  <c r="Z457" i="1"/>
  <c r="BP461" i="1"/>
  <c r="BN461" i="1"/>
  <c r="Z461" i="1"/>
  <c r="Y468" i="1"/>
  <c r="BP465" i="1"/>
  <c r="BN465" i="1"/>
  <c r="Z465" i="1"/>
  <c r="Z468" i="1" s="1"/>
  <c r="BP475" i="1"/>
  <c r="BN475" i="1"/>
  <c r="Z475" i="1"/>
  <c r="Y483" i="1"/>
  <c r="BP492" i="1"/>
  <c r="BN492" i="1"/>
  <c r="Z492" i="1"/>
  <c r="Z493" i="1" s="1"/>
  <c r="Y494" i="1"/>
  <c r="Y499" i="1"/>
  <c r="BP496" i="1"/>
  <c r="BN496" i="1"/>
  <c r="Z496" i="1"/>
  <c r="Z498" i="1" s="1"/>
  <c r="Z462" i="1" l="1"/>
  <c r="Y506" i="1"/>
  <c r="Z400" i="1"/>
  <c r="Y509" i="1"/>
  <c r="Z417" i="1"/>
  <c r="Z372" i="1"/>
  <c r="Z295" i="1"/>
  <c r="Z271" i="1"/>
  <c r="Y507" i="1"/>
  <c r="Z247" i="1"/>
  <c r="Z121" i="1"/>
  <c r="Z114" i="1"/>
  <c r="Z92" i="1"/>
  <c r="Z58" i="1"/>
  <c r="Z44" i="1"/>
  <c r="Z510" i="1" s="1"/>
  <c r="Y505" i="1"/>
  <c r="Y508" i="1" l="1"/>
</calcChain>
</file>

<file path=xl/sharedStrings.xml><?xml version="1.0" encoding="utf-8"?>
<sst xmlns="http://schemas.openxmlformats.org/spreadsheetml/2006/main" count="2234" uniqueCount="811">
  <si>
    <t xml:space="preserve">  БЛАНК ЗАКАЗА </t>
  </si>
  <si>
    <t>КИ</t>
  </si>
  <si>
    <t>на отгрузку продукции с ООО Трейд-Сервис с</t>
  </si>
  <si>
    <t>25.08.2025</t>
  </si>
  <si>
    <t>бланк создан</t>
  </si>
  <si>
    <t>20.08.2025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</si>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</sst>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45892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Суббота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4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/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19</v>
      </c>
      <c r="Q8" s="689">
        <v>0.41666666666666669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20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21</v>
      </c>
      <c r="Q10" s="730"/>
      <c r="R10" s="731"/>
      <c r="U10" s="24" t="s">
        <v>22</v>
      </c>
      <c r="V10" s="612" t="s">
        <v>23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8"/>
      <c r="R11" s="679"/>
      <c r="U11" s="24" t="s">
        <v>26</v>
      </c>
      <c r="V11" s="816" t="s">
        <v>27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28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29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30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31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32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33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34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35</v>
      </c>
      <c r="B17" s="603" t="s">
        <v>36</v>
      </c>
      <c r="C17" s="699" t="s">
        <v>37</v>
      </c>
      <c r="D17" s="603" t="s">
        <v>38</v>
      </c>
      <c r="E17" s="662"/>
      <c r="F17" s="603" t="s">
        <v>39</v>
      </c>
      <c r="G17" s="603" t="s">
        <v>40</v>
      </c>
      <c r="H17" s="603" t="s">
        <v>41</v>
      </c>
      <c r="I17" s="603" t="s">
        <v>42</v>
      </c>
      <c r="J17" s="603" t="s">
        <v>43</v>
      </c>
      <c r="K17" s="603" t="s">
        <v>44</v>
      </c>
      <c r="L17" s="603" t="s">
        <v>45</v>
      </c>
      <c r="M17" s="603" t="s">
        <v>46</v>
      </c>
      <c r="N17" s="603" t="s">
        <v>47</v>
      </c>
      <c r="O17" s="603" t="s">
        <v>48</v>
      </c>
      <c r="P17" s="603" t="s">
        <v>49</v>
      </c>
      <c r="Q17" s="661"/>
      <c r="R17" s="661"/>
      <c r="S17" s="661"/>
      <c r="T17" s="662"/>
      <c r="U17" s="881" t="s">
        <v>50</v>
      </c>
      <c r="V17" s="607"/>
      <c r="W17" s="603" t="s">
        <v>51</v>
      </c>
      <c r="X17" s="603" t="s">
        <v>52</v>
      </c>
      <c r="Y17" s="882" t="s">
        <v>53</v>
      </c>
      <c r="Z17" s="784" t="s">
        <v>54</v>
      </c>
      <c r="AA17" s="768" t="s">
        <v>55</v>
      </c>
      <c r="AB17" s="768" t="s">
        <v>56</v>
      </c>
      <c r="AC17" s="768" t="s">
        <v>57</v>
      </c>
      <c r="AD17" s="768" t="s">
        <v>58</v>
      </c>
      <c r="AE17" s="842"/>
      <c r="AF17" s="843"/>
      <c r="AG17" s="66"/>
      <c r="BD17" s="65" t="s">
        <v>59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60</v>
      </c>
      <c r="V18" s="67" t="s">
        <v>61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62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62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63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3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62"/>
      <c r="R22" s="562"/>
      <c r="S22" s="562"/>
      <c r="T22" s="563"/>
      <c r="U22" s="34"/>
      <c r="V22" s="34"/>
      <c r="W22" s="35" t="s">
        <v>68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70</v>
      </c>
      <c r="Q23" s="576"/>
      <c r="R23" s="576"/>
      <c r="S23" s="576"/>
      <c r="T23" s="576"/>
      <c r="U23" s="576"/>
      <c r="V23" s="577"/>
      <c r="W23" s="37" t="s">
        <v>71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70</v>
      </c>
      <c r="Q24" s="576"/>
      <c r="R24" s="576"/>
      <c r="S24" s="576"/>
      <c r="T24" s="576"/>
      <c r="U24" s="576"/>
      <c r="V24" s="577"/>
      <c r="W24" s="37" t="s">
        <v>68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72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68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68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77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80</v>
      </c>
      <c r="B28" s="54" t="s">
        <v>81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68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82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83</v>
      </c>
      <c r="B29" s="54" t="s">
        <v>84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68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85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86</v>
      </c>
      <c r="B30" s="54" t="s">
        <v>87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68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88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89</v>
      </c>
      <c r="B31" s="54" t="s">
        <v>90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75</v>
      </c>
      <c r="L31" s="32"/>
      <c r="M31" s="33" t="s">
        <v>91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68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70</v>
      </c>
      <c r="Q32" s="576"/>
      <c r="R32" s="576"/>
      <c r="S32" s="576"/>
      <c r="T32" s="576"/>
      <c r="U32" s="576"/>
      <c r="V32" s="577"/>
      <c r="W32" s="37" t="s">
        <v>71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70</v>
      </c>
      <c r="Q33" s="576"/>
      <c r="R33" s="576"/>
      <c r="S33" s="576"/>
      <c r="T33" s="576"/>
      <c r="U33" s="576"/>
      <c r="V33" s="577"/>
      <c r="W33" s="37" t="s">
        <v>68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93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94</v>
      </c>
      <c r="B35" s="54" t="s">
        <v>95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75</v>
      </c>
      <c r="L35" s="32"/>
      <c r="M35" s="33" t="s">
        <v>96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68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97</v>
      </c>
      <c r="AG35" s="64"/>
      <c r="AJ35" s="68"/>
      <c r="AK35" s="68">
        <v>0</v>
      </c>
      <c r="BB35" s="84" t="s">
        <v>98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70</v>
      </c>
      <c r="Q36" s="576"/>
      <c r="R36" s="576"/>
      <c r="S36" s="576"/>
      <c r="T36" s="576"/>
      <c r="U36" s="576"/>
      <c r="V36" s="577"/>
      <c r="W36" s="37" t="s">
        <v>71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70</v>
      </c>
      <c r="Q37" s="576"/>
      <c r="R37" s="576"/>
      <c r="S37" s="576"/>
      <c r="T37" s="576"/>
      <c r="U37" s="576"/>
      <c r="V37" s="577"/>
      <c r="W37" s="37" t="s">
        <v>68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99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100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101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102</v>
      </c>
      <c r="B41" s="54" t="s">
        <v>103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104</v>
      </c>
      <c r="L41" s="32"/>
      <c r="M41" s="33" t="s">
        <v>105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68</v>
      </c>
      <c r="X41" s="557">
        <v>0</v>
      </c>
      <c r="Y41" s="55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106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107</v>
      </c>
      <c r="B42" s="54" t="s">
        <v>108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109</v>
      </c>
      <c r="L42" s="32"/>
      <c r="M42" s="33" t="s">
        <v>76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68</v>
      </c>
      <c r="X42" s="557">
        <v>0</v>
      </c>
      <c r="Y42" s="55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106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110</v>
      </c>
      <c r="B43" s="54" t="s">
        <v>111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109</v>
      </c>
      <c r="L43" s="32"/>
      <c r="M43" s="33" t="s">
        <v>76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68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106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70</v>
      </c>
      <c r="Q44" s="576"/>
      <c r="R44" s="576"/>
      <c r="S44" s="576"/>
      <c r="T44" s="576"/>
      <c r="U44" s="576"/>
      <c r="V44" s="577"/>
      <c r="W44" s="37" t="s">
        <v>71</v>
      </c>
      <c r="X44" s="559">
        <f>IFERROR(X41/H41,"0")+IFERROR(X42/H42,"0")+IFERROR(X43/H43,"0")</f>
        <v>0</v>
      </c>
      <c r="Y44" s="559">
        <f>IFERROR(Y41/H41,"0")+IFERROR(Y42/H42,"0")+IFERROR(Y43/H43,"0")</f>
        <v>0</v>
      </c>
      <c r="Z44" s="559">
        <f>IFERROR(IF(Z41="",0,Z41),"0")+IFERROR(IF(Z42="",0,Z42),"0")+IFERROR(IF(Z43="",0,Z43),"0")</f>
        <v>0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70</v>
      </c>
      <c r="Q45" s="576"/>
      <c r="R45" s="576"/>
      <c r="S45" s="576"/>
      <c r="T45" s="576"/>
      <c r="U45" s="576"/>
      <c r="V45" s="577"/>
      <c r="W45" s="37" t="s">
        <v>68</v>
      </c>
      <c r="X45" s="559">
        <f>IFERROR(SUM(X41:X43),"0")</f>
        <v>0</v>
      </c>
      <c r="Y45" s="559">
        <f>IFERROR(SUM(Y41:Y43),"0")</f>
        <v>0</v>
      </c>
      <c r="Z45" s="37"/>
      <c r="AA45" s="560"/>
      <c r="AB45" s="560"/>
      <c r="AC45" s="560"/>
    </row>
    <row r="46" spans="1:68" ht="14.25" customHeight="1" x14ac:dyDescent="0.25">
      <c r="A46" s="572" t="s">
        <v>72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112</v>
      </c>
      <c r="B47" s="54" t="s">
        <v>113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68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114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70</v>
      </c>
      <c r="Q48" s="576"/>
      <c r="R48" s="576"/>
      <c r="S48" s="576"/>
      <c r="T48" s="576"/>
      <c r="U48" s="576"/>
      <c r="V48" s="577"/>
      <c r="W48" s="37" t="s">
        <v>71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70</v>
      </c>
      <c r="Q49" s="576"/>
      <c r="R49" s="576"/>
      <c r="S49" s="576"/>
      <c r="T49" s="576"/>
      <c r="U49" s="576"/>
      <c r="V49" s="577"/>
      <c r="W49" s="37" t="s">
        <v>68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115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101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116</v>
      </c>
      <c r="B52" s="54" t="s">
        <v>117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104</v>
      </c>
      <c r="L52" s="32"/>
      <c r="M52" s="33" t="s">
        <v>76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68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118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119</v>
      </c>
      <c r="B53" s="54" t="s">
        <v>120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104</v>
      </c>
      <c r="L53" s="32"/>
      <c r="M53" s="33" t="s">
        <v>105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68</v>
      </c>
      <c r="X53" s="557">
        <v>0</v>
      </c>
      <c r="Y53" s="558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121</v>
      </c>
      <c r="AG53" s="64"/>
      <c r="AJ53" s="68"/>
      <c r="AK53" s="68">
        <v>0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122</v>
      </c>
      <c r="B54" s="54" t="s">
        <v>123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109</v>
      </c>
      <c r="L54" s="32"/>
      <c r="M54" s="33" t="s">
        <v>105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68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124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125</v>
      </c>
      <c r="B55" s="54" t="s">
        <v>126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109</v>
      </c>
      <c r="L55" s="32"/>
      <c r="M55" s="33" t="s">
        <v>105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68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121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75</v>
      </c>
      <c r="L56" s="32"/>
      <c r="M56" s="33" t="s">
        <v>91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68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129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109</v>
      </c>
      <c r="L57" s="32"/>
      <c r="M57" s="33" t="s">
        <v>105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68</v>
      </c>
      <c r="X57" s="557">
        <v>0</v>
      </c>
      <c r="Y57" s="55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132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70</v>
      </c>
      <c r="Q58" s="576"/>
      <c r="R58" s="576"/>
      <c r="S58" s="576"/>
      <c r="T58" s="576"/>
      <c r="U58" s="576"/>
      <c r="V58" s="577"/>
      <c r="W58" s="37" t="s">
        <v>71</v>
      </c>
      <c r="X58" s="559">
        <f>IFERROR(X52/H52,"0")+IFERROR(X53/H53,"0")+IFERROR(X54/H54,"0")+IFERROR(X55/H55,"0")+IFERROR(X56/H56,"0")+IFERROR(X57/H57,"0")</f>
        <v>0</v>
      </c>
      <c r="Y58" s="559">
        <f>IFERROR(Y52/H52,"0")+IFERROR(Y53/H53,"0")+IFERROR(Y54/H54,"0")+IFERROR(Y55/H55,"0")+IFERROR(Y56/H56,"0")+IFERROR(Y57/H57,"0")</f>
        <v>0</v>
      </c>
      <c r="Z58" s="559">
        <f>IFERROR(IF(Z52="",0,Z52),"0")+IFERROR(IF(Z53="",0,Z53),"0")+IFERROR(IF(Z54="",0,Z54),"0")+IFERROR(IF(Z55="",0,Z55),"0")+IFERROR(IF(Z56="",0,Z56),"0")+IFERROR(IF(Z57="",0,Z57),"0")</f>
        <v>0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70</v>
      </c>
      <c r="Q59" s="576"/>
      <c r="R59" s="576"/>
      <c r="S59" s="576"/>
      <c r="T59" s="576"/>
      <c r="U59" s="576"/>
      <c r="V59" s="577"/>
      <c r="W59" s="37" t="s">
        <v>68</v>
      </c>
      <c r="X59" s="559">
        <f>IFERROR(SUM(X52:X57),"0")</f>
        <v>0</v>
      </c>
      <c r="Y59" s="559">
        <f>IFERROR(SUM(Y52:Y57),"0")</f>
        <v>0</v>
      </c>
      <c r="Z59" s="37"/>
      <c r="AA59" s="560"/>
      <c r="AB59" s="560"/>
      <c r="AC59" s="560"/>
    </row>
    <row r="60" spans="1:68" ht="14.25" customHeight="1" x14ac:dyDescent="0.25">
      <c r="A60" s="572" t="s">
        <v>133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134</v>
      </c>
      <c r="B61" s="54" t="s">
        <v>135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104</v>
      </c>
      <c r="L61" s="32"/>
      <c r="M61" s="33" t="s">
        <v>105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68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136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137</v>
      </c>
      <c r="B62" s="54" t="s">
        <v>138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109</v>
      </c>
      <c r="L62" s="32"/>
      <c r="M62" s="33" t="s">
        <v>105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68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139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140</v>
      </c>
      <c r="B63" s="54" t="s">
        <v>141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75</v>
      </c>
      <c r="L63" s="32"/>
      <c r="M63" s="33" t="s">
        <v>76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68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136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142</v>
      </c>
      <c r="B64" s="54" t="s">
        <v>143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75</v>
      </c>
      <c r="L64" s="32"/>
      <c r="M64" s="33" t="s">
        <v>105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68</v>
      </c>
      <c r="X64" s="557">
        <v>0</v>
      </c>
      <c r="Y64" s="55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136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70</v>
      </c>
      <c r="Q65" s="576"/>
      <c r="R65" s="576"/>
      <c r="S65" s="576"/>
      <c r="T65" s="576"/>
      <c r="U65" s="576"/>
      <c r="V65" s="577"/>
      <c r="W65" s="37" t="s">
        <v>71</v>
      </c>
      <c r="X65" s="559">
        <f>IFERROR(X61/H61,"0")+IFERROR(X62/H62,"0")+IFERROR(X63/H63,"0")+IFERROR(X64/H64,"0")</f>
        <v>0</v>
      </c>
      <c r="Y65" s="559">
        <f>IFERROR(Y61/H61,"0")+IFERROR(Y62/H62,"0")+IFERROR(Y63/H63,"0")+IFERROR(Y64/H64,"0")</f>
        <v>0</v>
      </c>
      <c r="Z65" s="559">
        <f>IFERROR(IF(Z61="",0,Z61),"0")+IFERROR(IF(Z62="",0,Z62),"0")+IFERROR(IF(Z63="",0,Z63),"0")+IFERROR(IF(Z64="",0,Z64),"0")</f>
        <v>0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70</v>
      </c>
      <c r="Q66" s="576"/>
      <c r="R66" s="576"/>
      <c r="S66" s="576"/>
      <c r="T66" s="576"/>
      <c r="U66" s="576"/>
      <c r="V66" s="577"/>
      <c r="W66" s="37" t="s">
        <v>68</v>
      </c>
      <c r="X66" s="559">
        <f>IFERROR(SUM(X61:X64),"0")</f>
        <v>0</v>
      </c>
      <c r="Y66" s="559">
        <f>IFERROR(SUM(Y61:Y64),"0")</f>
        <v>0</v>
      </c>
      <c r="Z66" s="37"/>
      <c r="AA66" s="560"/>
      <c r="AB66" s="560"/>
      <c r="AC66" s="560"/>
    </row>
    <row r="67" spans="1:68" ht="14.25" customHeight="1" x14ac:dyDescent="0.25">
      <c r="A67" s="572" t="s">
        <v>63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144</v>
      </c>
      <c r="B68" s="54" t="s">
        <v>145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68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146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147</v>
      </c>
      <c r="B69" s="54" t="s">
        <v>148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68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149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150</v>
      </c>
      <c r="B70" s="54" t="s">
        <v>151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68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152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70</v>
      </c>
      <c r="Q71" s="576"/>
      <c r="R71" s="576"/>
      <c r="S71" s="576"/>
      <c r="T71" s="576"/>
      <c r="U71" s="576"/>
      <c r="V71" s="577"/>
      <c r="W71" s="37" t="s">
        <v>71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70</v>
      </c>
      <c r="Q72" s="576"/>
      <c r="R72" s="576"/>
      <c r="S72" s="576"/>
      <c r="T72" s="576"/>
      <c r="U72" s="576"/>
      <c r="V72" s="577"/>
      <c r="W72" s="37" t="s">
        <v>68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72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153</v>
      </c>
      <c r="B74" s="54" t="s">
        <v>154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104</v>
      </c>
      <c r="L74" s="32"/>
      <c r="M74" s="33" t="s">
        <v>76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68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155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156</v>
      </c>
      <c r="B75" s="54" t="s">
        <v>157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104</v>
      </c>
      <c r="L75" s="32"/>
      <c r="M75" s="33" t="s">
        <v>76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68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158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104</v>
      </c>
      <c r="L76" s="32"/>
      <c r="M76" s="33" t="s">
        <v>76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68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161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162</v>
      </c>
      <c r="B77" s="54" t="s">
        <v>163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68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164</v>
      </c>
      <c r="B78" s="54" t="s">
        <v>165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75</v>
      </c>
      <c r="L78" s="32"/>
      <c r="M78" s="33" t="s">
        <v>76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68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158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166</v>
      </c>
      <c r="B79" s="54" t="s">
        <v>167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75</v>
      </c>
      <c r="L79" s="32"/>
      <c r="M79" s="33" t="s">
        <v>76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68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161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70</v>
      </c>
      <c r="Q80" s="576"/>
      <c r="R80" s="576"/>
      <c r="S80" s="576"/>
      <c r="T80" s="576"/>
      <c r="U80" s="576"/>
      <c r="V80" s="577"/>
      <c r="W80" s="37" t="s">
        <v>71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70</v>
      </c>
      <c r="Q81" s="576"/>
      <c r="R81" s="576"/>
      <c r="S81" s="576"/>
      <c r="T81" s="576"/>
      <c r="U81" s="576"/>
      <c r="V81" s="577"/>
      <c r="W81" s="37" t="s">
        <v>68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168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169</v>
      </c>
      <c r="B83" s="54" t="s">
        <v>170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104</v>
      </c>
      <c r="L83" s="32"/>
      <c r="M83" s="33" t="s">
        <v>91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68</v>
      </c>
      <c r="X83" s="557">
        <v>0</v>
      </c>
      <c r="Y83" s="558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171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172</v>
      </c>
      <c r="B84" s="54" t="s">
        <v>173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109</v>
      </c>
      <c r="L84" s="32"/>
      <c r="M84" s="33" t="s">
        <v>76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68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174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70</v>
      </c>
      <c r="Q85" s="576"/>
      <c r="R85" s="576"/>
      <c r="S85" s="576"/>
      <c r="T85" s="576"/>
      <c r="U85" s="576"/>
      <c r="V85" s="577"/>
      <c r="W85" s="37" t="s">
        <v>71</v>
      </c>
      <c r="X85" s="559">
        <f>IFERROR(X83/H83,"0")+IFERROR(X84/H84,"0")</f>
        <v>0</v>
      </c>
      <c r="Y85" s="559">
        <f>IFERROR(Y83/H83,"0")+IFERROR(Y84/H84,"0")</f>
        <v>0</v>
      </c>
      <c r="Z85" s="559">
        <f>IFERROR(IF(Z83="",0,Z83),"0")+IFERROR(IF(Z84="",0,Z84),"0")</f>
        <v>0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70</v>
      </c>
      <c r="Q86" s="576"/>
      <c r="R86" s="576"/>
      <c r="S86" s="576"/>
      <c r="T86" s="576"/>
      <c r="U86" s="576"/>
      <c r="V86" s="577"/>
      <c r="W86" s="37" t="s">
        <v>68</v>
      </c>
      <c r="X86" s="559">
        <f>IFERROR(SUM(X83:X84),"0")</f>
        <v>0</v>
      </c>
      <c r="Y86" s="559">
        <f>IFERROR(SUM(Y83:Y84),"0")</f>
        <v>0</v>
      </c>
      <c r="Z86" s="37"/>
      <c r="AA86" s="560"/>
      <c r="AB86" s="560"/>
      <c r="AC86" s="560"/>
    </row>
    <row r="87" spans="1:68" ht="16.5" customHeight="1" x14ac:dyDescent="0.25">
      <c r="A87" s="580" t="s">
        <v>175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101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176</v>
      </c>
      <c r="B89" s="54" t="s">
        <v>177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104</v>
      </c>
      <c r="L89" s="32"/>
      <c r="M89" s="33" t="s">
        <v>91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68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178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179</v>
      </c>
      <c r="B90" s="54" t="s">
        <v>180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109</v>
      </c>
      <c r="L90" s="32"/>
      <c r="M90" s="33" t="s">
        <v>76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68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178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181</v>
      </c>
      <c r="B91" s="54" t="s">
        <v>182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109</v>
      </c>
      <c r="L91" s="32"/>
      <c r="M91" s="33" t="s">
        <v>91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68</v>
      </c>
      <c r="X91" s="557">
        <v>0</v>
      </c>
      <c r="Y91" s="558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178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70</v>
      </c>
      <c r="Q92" s="576"/>
      <c r="R92" s="576"/>
      <c r="S92" s="576"/>
      <c r="T92" s="576"/>
      <c r="U92" s="576"/>
      <c r="V92" s="577"/>
      <c r="W92" s="37" t="s">
        <v>71</v>
      </c>
      <c r="X92" s="559">
        <f>IFERROR(X89/H89,"0")+IFERROR(X90/H90,"0")+IFERROR(X91/H91,"0")</f>
        <v>0</v>
      </c>
      <c r="Y92" s="559">
        <f>IFERROR(Y89/H89,"0")+IFERROR(Y90/H90,"0")+IFERROR(Y91/H91,"0")</f>
        <v>0</v>
      </c>
      <c r="Z92" s="559">
        <f>IFERROR(IF(Z89="",0,Z89),"0")+IFERROR(IF(Z90="",0,Z90),"0")+IFERROR(IF(Z91="",0,Z91),"0")</f>
        <v>0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70</v>
      </c>
      <c r="Q93" s="576"/>
      <c r="R93" s="576"/>
      <c r="S93" s="576"/>
      <c r="T93" s="576"/>
      <c r="U93" s="576"/>
      <c r="V93" s="577"/>
      <c r="W93" s="37" t="s">
        <v>68</v>
      </c>
      <c r="X93" s="559">
        <f>IFERROR(SUM(X89:X91),"0")</f>
        <v>0</v>
      </c>
      <c r="Y93" s="559">
        <f>IFERROR(SUM(Y89:Y91),"0")</f>
        <v>0</v>
      </c>
      <c r="Z93" s="37"/>
      <c r="AA93" s="560"/>
      <c r="AB93" s="560"/>
      <c r="AC93" s="560"/>
    </row>
    <row r="94" spans="1:68" ht="14.25" customHeight="1" x14ac:dyDescent="0.25">
      <c r="A94" s="572" t="s">
        <v>72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183</v>
      </c>
      <c r="B95" s="54" t="s">
        <v>184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104</v>
      </c>
      <c r="L95" s="32"/>
      <c r="M95" s="33" t="s">
        <v>91</v>
      </c>
      <c r="N95" s="33"/>
      <c r="O95" s="32">
        <v>45</v>
      </c>
      <c r="P95" s="634" t="s">
        <v>185</v>
      </c>
      <c r="Q95" s="562"/>
      <c r="R95" s="562"/>
      <c r="S95" s="562"/>
      <c r="T95" s="563"/>
      <c r="U95" s="34"/>
      <c r="V95" s="34"/>
      <c r="W95" s="35" t="s">
        <v>68</v>
      </c>
      <c r="X95" s="557">
        <v>0</v>
      </c>
      <c r="Y95" s="558">
        <f>IFERROR(IF(X95="",0,CEILING((X95/$H95),1)*$H95),"")</f>
        <v>0</v>
      </c>
      <c r="Z95" s="36" t="str">
        <f>IFERROR(IF(Y95=0,"",ROUNDUP(Y95/H95,0)*0.01898),"")</f>
        <v/>
      </c>
      <c r="AA95" s="56"/>
      <c r="AB95" s="57"/>
      <c r="AC95" s="141" t="s">
        <v>186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27" customHeight="1" x14ac:dyDescent="0.25">
      <c r="A96" s="54" t="s">
        <v>187</v>
      </c>
      <c r="B96" s="54" t="s">
        <v>188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68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189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190</v>
      </c>
      <c r="B97" s="54" t="s">
        <v>191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75</v>
      </c>
      <c r="L97" s="32"/>
      <c r="M97" s="33" t="s">
        <v>91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68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186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190</v>
      </c>
      <c r="B98" s="54" t="s">
        <v>192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75</v>
      </c>
      <c r="L98" s="32"/>
      <c r="M98" s="33" t="s">
        <v>76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68</v>
      </c>
      <c r="X98" s="557">
        <v>0</v>
      </c>
      <c r="Y98" s="558">
        <f>IFERROR(IF(X98="",0,CEILING((X98/$H98),1)*$H98),"")</f>
        <v>0</v>
      </c>
      <c r="Z98" s="36" t="str">
        <f>IFERROR(IF(Y98=0,"",ROUNDUP(Y98/H98,0)*0.00651),"")</f>
        <v/>
      </c>
      <c r="AA98" s="56"/>
      <c r="AB98" s="57"/>
      <c r="AC98" s="147" t="s">
        <v>193</v>
      </c>
      <c r="AG98" s="64"/>
      <c r="AJ98" s="68"/>
      <c r="AK98" s="68">
        <v>0</v>
      </c>
      <c r="BB98" s="148" t="s">
        <v>1</v>
      </c>
      <c r="BM98" s="64">
        <f>IFERROR(X98*I98/H98,"0")</f>
        <v>0</v>
      </c>
      <c r="BN98" s="64">
        <f>IFERROR(Y98*I98/H98,"0")</f>
        <v>0</v>
      </c>
      <c r="BO98" s="64">
        <f>IFERROR(1/J98*(X98/H98),"0")</f>
        <v>0</v>
      </c>
      <c r="BP98" s="64">
        <f>IFERROR(1/J98*(Y98/H98),"0")</f>
        <v>0</v>
      </c>
    </row>
    <row r="99" spans="1:68" ht="16.5" customHeight="1" x14ac:dyDescent="0.25">
      <c r="A99" s="54" t="s">
        <v>194</v>
      </c>
      <c r="B99" s="54" t="s">
        <v>195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75</v>
      </c>
      <c r="L99" s="32"/>
      <c r="M99" s="33" t="s">
        <v>76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68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196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70</v>
      </c>
      <c r="Q100" s="576"/>
      <c r="R100" s="576"/>
      <c r="S100" s="576"/>
      <c r="T100" s="576"/>
      <c r="U100" s="576"/>
      <c r="V100" s="577"/>
      <c r="W100" s="37" t="s">
        <v>71</v>
      </c>
      <c r="X100" s="559">
        <f>IFERROR(X95/H95,"0")+IFERROR(X96/H96,"0")+IFERROR(X97/H97,"0")+IFERROR(X98/H98,"0")+IFERROR(X99/H99,"0")</f>
        <v>0</v>
      </c>
      <c r="Y100" s="559">
        <f>IFERROR(Y95/H95,"0")+IFERROR(Y96/H96,"0")+IFERROR(Y97/H97,"0")+IFERROR(Y98/H98,"0")+IFERROR(Y99/H99,"0")</f>
        <v>0</v>
      </c>
      <c r="Z100" s="559">
        <f>IFERROR(IF(Z95="",0,Z95),"0")+IFERROR(IF(Z96="",0,Z96),"0")+IFERROR(IF(Z97="",0,Z97),"0")+IFERROR(IF(Z98="",0,Z98),"0")+IFERROR(IF(Z99="",0,Z99),"0")</f>
        <v>0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70</v>
      </c>
      <c r="Q101" s="576"/>
      <c r="R101" s="576"/>
      <c r="S101" s="576"/>
      <c r="T101" s="576"/>
      <c r="U101" s="576"/>
      <c r="V101" s="577"/>
      <c r="W101" s="37" t="s">
        <v>68</v>
      </c>
      <c r="X101" s="559">
        <f>IFERROR(SUM(X95:X99),"0")</f>
        <v>0</v>
      </c>
      <c r="Y101" s="559">
        <f>IFERROR(SUM(Y95:Y99),"0")</f>
        <v>0</v>
      </c>
      <c r="Z101" s="37"/>
      <c r="AA101" s="560"/>
      <c r="AB101" s="560"/>
      <c r="AC101" s="560"/>
    </row>
    <row r="102" spans="1:68" ht="16.5" customHeight="1" x14ac:dyDescent="0.25">
      <c r="A102" s="580" t="s">
        <v>197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101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198</v>
      </c>
      <c r="B104" s="54" t="s">
        <v>199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104</v>
      </c>
      <c r="L104" s="32"/>
      <c r="M104" s="33" t="s">
        <v>105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68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200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201</v>
      </c>
      <c r="B105" s="54" t="s">
        <v>202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109</v>
      </c>
      <c r="L105" s="32"/>
      <c r="M105" s="33" t="s">
        <v>76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68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200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203</v>
      </c>
      <c r="B106" s="54" t="s">
        <v>204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109</v>
      </c>
      <c r="L106" s="32"/>
      <c r="M106" s="33" t="s">
        <v>76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68</v>
      </c>
      <c r="X106" s="557">
        <v>0</v>
      </c>
      <c r="Y106" s="55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200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109</v>
      </c>
      <c r="L107" s="32"/>
      <c r="M107" s="33" t="s">
        <v>76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68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200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70</v>
      </c>
      <c r="Q108" s="576"/>
      <c r="R108" s="576"/>
      <c r="S108" s="576"/>
      <c r="T108" s="576"/>
      <c r="U108" s="576"/>
      <c r="V108" s="577"/>
      <c r="W108" s="37" t="s">
        <v>71</v>
      </c>
      <c r="X108" s="559">
        <f>IFERROR(X104/H104,"0")+IFERROR(X105/H105,"0")+IFERROR(X106/H106,"0")+IFERROR(X107/H107,"0")</f>
        <v>0</v>
      </c>
      <c r="Y108" s="559">
        <f>IFERROR(Y104/H104,"0")+IFERROR(Y105/H105,"0")+IFERROR(Y106/H106,"0")+IFERROR(Y107/H107,"0")</f>
        <v>0</v>
      </c>
      <c r="Z108" s="559">
        <f>IFERROR(IF(Z104="",0,Z104),"0")+IFERROR(IF(Z105="",0,Z105),"0")+IFERROR(IF(Z106="",0,Z106),"0")+IFERROR(IF(Z107="",0,Z107),"0")</f>
        <v>0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70</v>
      </c>
      <c r="Q109" s="576"/>
      <c r="R109" s="576"/>
      <c r="S109" s="576"/>
      <c r="T109" s="576"/>
      <c r="U109" s="576"/>
      <c r="V109" s="577"/>
      <c r="W109" s="37" t="s">
        <v>68</v>
      </c>
      <c r="X109" s="559">
        <f>IFERROR(SUM(X104:X107),"0")</f>
        <v>0</v>
      </c>
      <c r="Y109" s="559">
        <f>IFERROR(SUM(Y104:Y107),"0")</f>
        <v>0</v>
      </c>
      <c r="Z109" s="37"/>
      <c r="AA109" s="560"/>
      <c r="AB109" s="560"/>
      <c r="AC109" s="560"/>
    </row>
    <row r="110" spans="1:68" ht="14.25" customHeight="1" x14ac:dyDescent="0.25">
      <c r="A110" s="572" t="s">
        <v>133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207</v>
      </c>
      <c r="B111" s="54" t="s">
        <v>208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104</v>
      </c>
      <c r="L111" s="32"/>
      <c r="M111" s="33" t="s">
        <v>105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68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209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210</v>
      </c>
      <c r="B112" s="54" t="s">
        <v>211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66</v>
      </c>
      <c r="L112" s="32"/>
      <c r="M112" s="33" t="s">
        <v>105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68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209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75</v>
      </c>
      <c r="L113" s="32"/>
      <c r="M113" s="33" t="s">
        <v>105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68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209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70</v>
      </c>
      <c r="Q114" s="576"/>
      <c r="R114" s="576"/>
      <c r="S114" s="576"/>
      <c r="T114" s="576"/>
      <c r="U114" s="576"/>
      <c r="V114" s="577"/>
      <c r="W114" s="37" t="s">
        <v>71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70</v>
      </c>
      <c r="Q115" s="576"/>
      <c r="R115" s="576"/>
      <c r="S115" s="576"/>
      <c r="T115" s="576"/>
      <c r="U115" s="576"/>
      <c r="V115" s="577"/>
      <c r="W115" s="37" t="s">
        <v>68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72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214</v>
      </c>
      <c r="B117" s="54" t="s">
        <v>215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104</v>
      </c>
      <c r="L117" s="32"/>
      <c r="M117" s="33" t="s">
        <v>91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68</v>
      </c>
      <c r="X117" s="557">
        <v>0</v>
      </c>
      <c r="Y117" s="558">
        <f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65" t="s">
        <v>216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ht="27" customHeight="1" x14ac:dyDescent="0.25">
      <c r="A118" s="54" t="s">
        <v>217</v>
      </c>
      <c r="B118" s="54" t="s">
        <v>218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75</v>
      </c>
      <c r="L118" s="32"/>
      <c r="M118" s="33" t="s">
        <v>91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68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216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219</v>
      </c>
      <c r="B119" s="54" t="s">
        <v>220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75</v>
      </c>
      <c r="L119" s="32"/>
      <c r="M119" s="33" t="s">
        <v>91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68</v>
      </c>
      <c r="X119" s="557">
        <v>0</v>
      </c>
      <c r="Y119" s="55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216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221</v>
      </c>
      <c r="B120" s="54" t="s">
        <v>222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75</v>
      </c>
      <c r="L120" s="32"/>
      <c r="M120" s="33" t="s">
        <v>76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68</v>
      </c>
      <c r="X120" s="557">
        <v>0</v>
      </c>
      <c r="Y120" s="558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70</v>
      </c>
      <c r="Q121" s="576"/>
      <c r="R121" s="576"/>
      <c r="S121" s="576"/>
      <c r="T121" s="576"/>
      <c r="U121" s="576"/>
      <c r="V121" s="577"/>
      <c r="W121" s="37" t="s">
        <v>71</v>
      </c>
      <c r="X121" s="559">
        <f>IFERROR(X117/H117,"0")+IFERROR(X118/H118,"0")+IFERROR(X119/H119,"0")+IFERROR(X120/H120,"0")</f>
        <v>0</v>
      </c>
      <c r="Y121" s="559">
        <f>IFERROR(Y117/H117,"0")+IFERROR(Y118/H118,"0")+IFERROR(Y119/H119,"0")+IFERROR(Y120/H120,"0")</f>
        <v>0</v>
      </c>
      <c r="Z121" s="559">
        <f>IFERROR(IF(Z117="",0,Z117),"0")+IFERROR(IF(Z118="",0,Z118),"0")+IFERROR(IF(Z119="",0,Z119),"0")+IFERROR(IF(Z120="",0,Z120),"0")</f>
        <v>0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70</v>
      </c>
      <c r="Q122" s="576"/>
      <c r="R122" s="576"/>
      <c r="S122" s="576"/>
      <c r="T122" s="576"/>
      <c r="U122" s="576"/>
      <c r="V122" s="577"/>
      <c r="W122" s="37" t="s">
        <v>68</v>
      </c>
      <c r="X122" s="559">
        <f>IFERROR(SUM(X117:X120),"0")</f>
        <v>0</v>
      </c>
      <c r="Y122" s="559">
        <f>IFERROR(SUM(Y117:Y120),"0")</f>
        <v>0</v>
      </c>
      <c r="Z122" s="37"/>
      <c r="AA122" s="560"/>
      <c r="AB122" s="560"/>
      <c r="AC122" s="560"/>
    </row>
    <row r="123" spans="1:68" ht="14.25" customHeight="1" x14ac:dyDescent="0.25">
      <c r="A123" s="572" t="s">
        <v>168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224</v>
      </c>
      <c r="B124" s="54" t="s">
        <v>225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75</v>
      </c>
      <c r="L124" s="32"/>
      <c r="M124" s="33" t="s">
        <v>76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68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226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227</v>
      </c>
      <c r="B125" s="54" t="s">
        <v>228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75</v>
      </c>
      <c r="L125" s="32"/>
      <c r="M125" s="33" t="s">
        <v>76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68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229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70</v>
      </c>
      <c r="Q126" s="576"/>
      <c r="R126" s="576"/>
      <c r="S126" s="576"/>
      <c r="T126" s="576"/>
      <c r="U126" s="576"/>
      <c r="V126" s="577"/>
      <c r="W126" s="37" t="s">
        <v>71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70</v>
      </c>
      <c r="Q127" s="576"/>
      <c r="R127" s="576"/>
      <c r="S127" s="576"/>
      <c r="T127" s="576"/>
      <c r="U127" s="576"/>
      <c r="V127" s="577"/>
      <c r="W127" s="37" t="s">
        <v>68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230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101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231</v>
      </c>
      <c r="B130" s="54" t="s">
        <v>232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75</v>
      </c>
      <c r="L130" s="32"/>
      <c r="M130" s="33" t="s">
        <v>96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68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233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231</v>
      </c>
      <c r="B131" s="54" t="s">
        <v>234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75</v>
      </c>
      <c r="L131" s="32"/>
      <c r="M131" s="33" t="s">
        <v>96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68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233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70</v>
      </c>
      <c r="Q132" s="576"/>
      <c r="R132" s="576"/>
      <c r="S132" s="576"/>
      <c r="T132" s="576"/>
      <c r="U132" s="576"/>
      <c r="V132" s="577"/>
      <c r="W132" s="37" t="s">
        <v>71</v>
      </c>
      <c r="X132" s="559">
        <f>IFERROR(X130/H130,"0")+IFERROR(X131/H131,"0")</f>
        <v>0</v>
      </c>
      <c r="Y132" s="559">
        <f>IFERROR(Y130/H130,"0")+IFERROR(Y131/H131,"0")</f>
        <v>0</v>
      </c>
      <c r="Z132" s="559">
        <f>IFERROR(IF(Z130="",0,Z130),"0")+IFERROR(IF(Z131="",0,Z131),"0")</f>
        <v>0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70</v>
      </c>
      <c r="Q133" s="576"/>
      <c r="R133" s="576"/>
      <c r="S133" s="576"/>
      <c r="T133" s="576"/>
      <c r="U133" s="576"/>
      <c r="V133" s="577"/>
      <c r="W133" s="37" t="s">
        <v>68</v>
      </c>
      <c r="X133" s="559">
        <f>IFERROR(SUM(X130:X131),"0")</f>
        <v>0</v>
      </c>
      <c r="Y133" s="559">
        <f>IFERROR(SUM(Y130:Y131),"0")</f>
        <v>0</v>
      </c>
      <c r="Z133" s="37"/>
      <c r="AA133" s="560"/>
      <c r="AB133" s="560"/>
      <c r="AC133" s="560"/>
    </row>
    <row r="134" spans="1:68" ht="14.25" customHeight="1" x14ac:dyDescent="0.25">
      <c r="A134" s="572" t="s">
        <v>63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235</v>
      </c>
      <c r="B135" s="54" t="s">
        <v>236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75</v>
      </c>
      <c r="L135" s="32"/>
      <c r="M135" s="33" t="s">
        <v>96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68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237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235</v>
      </c>
      <c r="B136" s="54" t="s">
        <v>238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75</v>
      </c>
      <c r="L136" s="32"/>
      <c r="M136" s="33" t="s">
        <v>96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68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237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70</v>
      </c>
      <c r="Q137" s="576"/>
      <c r="R137" s="576"/>
      <c r="S137" s="576"/>
      <c r="T137" s="576"/>
      <c r="U137" s="576"/>
      <c r="V137" s="577"/>
      <c r="W137" s="37" t="s">
        <v>71</v>
      </c>
      <c r="X137" s="559">
        <f>IFERROR(X135/H135,"0")+IFERROR(X136/H136,"0")</f>
        <v>0</v>
      </c>
      <c r="Y137" s="559">
        <f>IFERROR(Y135/H135,"0")+IFERROR(Y136/H136,"0")</f>
        <v>0</v>
      </c>
      <c r="Z137" s="559">
        <f>IFERROR(IF(Z135="",0,Z135),"0")+IFERROR(IF(Z136="",0,Z136),"0")</f>
        <v>0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70</v>
      </c>
      <c r="Q138" s="576"/>
      <c r="R138" s="576"/>
      <c r="S138" s="576"/>
      <c r="T138" s="576"/>
      <c r="U138" s="576"/>
      <c r="V138" s="577"/>
      <c r="W138" s="37" t="s">
        <v>68</v>
      </c>
      <c r="X138" s="559">
        <f>IFERROR(SUM(X135:X136),"0")</f>
        <v>0</v>
      </c>
      <c r="Y138" s="559">
        <f>IFERROR(SUM(Y135:Y136),"0")</f>
        <v>0</v>
      </c>
      <c r="Z138" s="37"/>
      <c r="AA138" s="560"/>
      <c r="AB138" s="560"/>
      <c r="AC138" s="560"/>
    </row>
    <row r="139" spans="1:68" ht="14.25" customHeight="1" x14ac:dyDescent="0.25">
      <c r="A139" s="572" t="s">
        <v>72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239</v>
      </c>
      <c r="B140" s="54" t="s">
        <v>240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75</v>
      </c>
      <c r="L140" s="32"/>
      <c r="M140" s="33" t="s">
        <v>96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68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233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239</v>
      </c>
      <c r="B141" s="54" t="s">
        <v>241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75</v>
      </c>
      <c r="L141" s="32"/>
      <c r="M141" s="33" t="s">
        <v>96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68</v>
      </c>
      <c r="X141" s="557">
        <v>0</v>
      </c>
      <c r="Y141" s="55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233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70</v>
      </c>
      <c r="Q142" s="576"/>
      <c r="R142" s="576"/>
      <c r="S142" s="576"/>
      <c r="T142" s="576"/>
      <c r="U142" s="576"/>
      <c r="V142" s="577"/>
      <c r="W142" s="37" t="s">
        <v>71</v>
      </c>
      <c r="X142" s="559">
        <f>IFERROR(X140/H140,"0")+IFERROR(X141/H141,"0")</f>
        <v>0</v>
      </c>
      <c r="Y142" s="559">
        <f>IFERROR(Y140/H140,"0")+IFERROR(Y141/H141,"0")</f>
        <v>0</v>
      </c>
      <c r="Z142" s="559">
        <f>IFERROR(IF(Z140="",0,Z140),"0")+IFERROR(IF(Z141="",0,Z141),"0")</f>
        <v>0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70</v>
      </c>
      <c r="Q143" s="576"/>
      <c r="R143" s="576"/>
      <c r="S143" s="576"/>
      <c r="T143" s="576"/>
      <c r="U143" s="576"/>
      <c r="V143" s="577"/>
      <c r="W143" s="37" t="s">
        <v>68</v>
      </c>
      <c r="X143" s="559">
        <f>IFERROR(SUM(X140:X141),"0")</f>
        <v>0</v>
      </c>
      <c r="Y143" s="559">
        <f>IFERROR(SUM(Y140:Y141),"0")</f>
        <v>0</v>
      </c>
      <c r="Z143" s="37"/>
      <c r="AA143" s="560"/>
      <c r="AB143" s="560"/>
      <c r="AC143" s="560"/>
    </row>
    <row r="144" spans="1:68" ht="16.5" customHeight="1" x14ac:dyDescent="0.25">
      <c r="A144" s="580" t="s">
        <v>99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101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242</v>
      </c>
      <c r="B146" s="54" t="s">
        <v>243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109</v>
      </c>
      <c r="L146" s="32"/>
      <c r="M146" s="33" t="s">
        <v>105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68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244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70</v>
      </c>
      <c r="Q147" s="576"/>
      <c r="R147" s="576"/>
      <c r="S147" s="576"/>
      <c r="T147" s="576"/>
      <c r="U147" s="576"/>
      <c r="V147" s="577"/>
      <c r="W147" s="37" t="s">
        <v>71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70</v>
      </c>
      <c r="Q148" s="576"/>
      <c r="R148" s="576"/>
      <c r="S148" s="576"/>
      <c r="T148" s="576"/>
      <c r="U148" s="576"/>
      <c r="V148" s="577"/>
      <c r="W148" s="37" t="s">
        <v>68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63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245</v>
      </c>
      <c r="B150" s="54" t="s">
        <v>246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104</v>
      </c>
      <c r="L150" s="32"/>
      <c r="M150" s="33" t="s">
        <v>105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68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247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248</v>
      </c>
      <c r="B151" s="54" t="s">
        <v>249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75</v>
      </c>
      <c r="L151" s="32"/>
      <c r="M151" s="33" t="s">
        <v>67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68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250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251</v>
      </c>
      <c r="B152" s="54" t="s">
        <v>252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104</v>
      </c>
      <c r="L152" s="32"/>
      <c r="M152" s="33" t="s">
        <v>67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68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253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70</v>
      </c>
      <c r="Q153" s="576"/>
      <c r="R153" s="576"/>
      <c r="S153" s="576"/>
      <c r="T153" s="576"/>
      <c r="U153" s="576"/>
      <c r="V153" s="577"/>
      <c r="W153" s="37" t="s">
        <v>71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70</v>
      </c>
      <c r="Q154" s="576"/>
      <c r="R154" s="576"/>
      <c r="S154" s="576"/>
      <c r="T154" s="576"/>
      <c r="U154" s="576"/>
      <c r="V154" s="577"/>
      <c r="W154" s="37" t="s">
        <v>68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254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255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133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256</v>
      </c>
      <c r="B158" s="54" t="s">
        <v>257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66</v>
      </c>
      <c r="L158" s="32"/>
      <c r="M158" s="33" t="s">
        <v>67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68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258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70</v>
      </c>
      <c r="Q159" s="576"/>
      <c r="R159" s="576"/>
      <c r="S159" s="576"/>
      <c r="T159" s="576"/>
      <c r="U159" s="576"/>
      <c r="V159" s="577"/>
      <c r="W159" s="37" t="s">
        <v>71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70</v>
      </c>
      <c r="Q160" s="576"/>
      <c r="R160" s="576"/>
      <c r="S160" s="576"/>
      <c r="T160" s="576"/>
      <c r="U160" s="576"/>
      <c r="V160" s="577"/>
      <c r="W160" s="37" t="s">
        <v>68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63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259</v>
      </c>
      <c r="B162" s="54" t="s">
        <v>260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109</v>
      </c>
      <c r="L162" s="32"/>
      <c r="M162" s="33" t="s">
        <v>67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68</v>
      </c>
      <c r="X162" s="557">
        <v>70</v>
      </c>
      <c r="Y162" s="558">
        <f t="shared" ref="Y162:Y170" si="16">IFERROR(IF(X162="",0,CEILING((X162/$H162),1)*$H162),"")</f>
        <v>71.400000000000006</v>
      </c>
      <c r="Z162" s="36">
        <f>IFERROR(IF(Y162=0,"",ROUNDUP(Y162/H162,0)*0.00902),"")</f>
        <v>0.15334</v>
      </c>
      <c r="AA162" s="56"/>
      <c r="AB162" s="57"/>
      <c r="AC162" s="199" t="s">
        <v>261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74.499999999999986</v>
      </c>
      <c r="BN162" s="64">
        <f t="shared" ref="BN162:BN170" si="18">IFERROR(Y162*I162/H162,"0")</f>
        <v>75.989999999999995</v>
      </c>
      <c r="BO162" s="64">
        <f t="shared" ref="BO162:BO170" si="19">IFERROR(1/J162*(X162/H162),"0")</f>
        <v>0.12626262626262624</v>
      </c>
      <c r="BP162" s="64">
        <f t="shared" ref="BP162:BP170" si="20">IFERROR(1/J162*(Y162/H162),"0")</f>
        <v>0.12878787878787878</v>
      </c>
    </row>
    <row r="163" spans="1:68" ht="27" customHeight="1" x14ac:dyDescent="0.25">
      <c r="A163" s="54" t="s">
        <v>262</v>
      </c>
      <c r="B163" s="54" t="s">
        <v>263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109</v>
      </c>
      <c r="L163" s="32"/>
      <c r="M163" s="33" t="s">
        <v>67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68</v>
      </c>
      <c r="X163" s="557">
        <v>40</v>
      </c>
      <c r="Y163" s="558">
        <f t="shared" si="16"/>
        <v>42</v>
      </c>
      <c r="Z163" s="36">
        <f>IFERROR(IF(Y163=0,"",ROUNDUP(Y163/H163,0)*0.00902),"")</f>
        <v>9.0200000000000002E-2</v>
      </c>
      <c r="AA163" s="56"/>
      <c r="AB163" s="57"/>
      <c r="AC163" s="201" t="s">
        <v>264</v>
      </c>
      <c r="AG163" s="64"/>
      <c r="AJ163" s="68"/>
      <c r="AK163" s="68">
        <v>0</v>
      </c>
      <c r="BB163" s="202" t="s">
        <v>1</v>
      </c>
      <c r="BM163" s="64">
        <f t="shared" si="17"/>
        <v>42.571428571428562</v>
      </c>
      <c r="BN163" s="64">
        <f t="shared" si="18"/>
        <v>44.699999999999996</v>
      </c>
      <c r="BO163" s="64">
        <f t="shared" si="19"/>
        <v>7.2150072150072145E-2</v>
      </c>
      <c r="BP163" s="64">
        <f t="shared" si="20"/>
        <v>7.575757575757576E-2</v>
      </c>
    </row>
    <row r="164" spans="1:68" ht="27" customHeight="1" x14ac:dyDescent="0.25">
      <c r="A164" s="54" t="s">
        <v>265</v>
      </c>
      <c r="B164" s="54" t="s">
        <v>266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109</v>
      </c>
      <c r="L164" s="32"/>
      <c r="M164" s="33" t="s">
        <v>67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68</v>
      </c>
      <c r="X164" s="557">
        <v>70</v>
      </c>
      <c r="Y164" s="558">
        <f t="shared" si="16"/>
        <v>71.400000000000006</v>
      </c>
      <c r="Z164" s="36">
        <f>IFERROR(IF(Y164=0,"",ROUNDUP(Y164/H164,0)*0.00902),"")</f>
        <v>0.15334</v>
      </c>
      <c r="AA164" s="56"/>
      <c r="AB164" s="57"/>
      <c r="AC164" s="203" t="s">
        <v>267</v>
      </c>
      <c r="AG164" s="64"/>
      <c r="AJ164" s="68"/>
      <c r="AK164" s="68">
        <v>0</v>
      </c>
      <c r="BB164" s="204" t="s">
        <v>1</v>
      </c>
      <c r="BM164" s="64">
        <f t="shared" si="17"/>
        <v>73.5</v>
      </c>
      <c r="BN164" s="64">
        <f t="shared" si="18"/>
        <v>74.97</v>
      </c>
      <c r="BO164" s="64">
        <f t="shared" si="19"/>
        <v>0.12626262626262624</v>
      </c>
      <c r="BP164" s="64">
        <f t="shared" si="20"/>
        <v>0.12878787878787878</v>
      </c>
    </row>
    <row r="165" spans="1:68" ht="27" customHeight="1" x14ac:dyDescent="0.25">
      <c r="A165" s="54" t="s">
        <v>268</v>
      </c>
      <c r="B165" s="54" t="s">
        <v>269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68</v>
      </c>
      <c r="X165" s="557">
        <v>0</v>
      </c>
      <c r="Y165" s="558">
        <f t="shared" si="16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7"/>
        <v>0</v>
      </c>
      <c r="BN165" s="64">
        <f t="shared" si="18"/>
        <v>0</v>
      </c>
      <c r="BO165" s="64">
        <f t="shared" si="19"/>
        <v>0</v>
      </c>
      <c r="BP165" s="64">
        <f t="shared" si="20"/>
        <v>0</v>
      </c>
    </row>
    <row r="166" spans="1:68" ht="27" customHeight="1" x14ac:dyDescent="0.25">
      <c r="A166" s="54" t="s">
        <v>270</v>
      </c>
      <c r="B166" s="54" t="s">
        <v>271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68</v>
      </c>
      <c r="X166" s="557">
        <v>0</v>
      </c>
      <c r="Y166" s="558">
        <f t="shared" si="16"/>
        <v>0</v>
      </c>
      <c r="Z166" s="36" t="str">
        <f>IFERROR(IF(Y166=0,"",ROUNDUP(Y166/H166,0)*0.00502),"")</f>
        <v/>
      </c>
      <c r="AA166" s="56"/>
      <c r="AB166" s="57"/>
      <c r="AC166" s="207" t="s">
        <v>264</v>
      </c>
      <c r="AG166" s="64"/>
      <c r="AJ166" s="68"/>
      <c r="AK166" s="68">
        <v>0</v>
      </c>
      <c r="BB166" s="208" t="s">
        <v>1</v>
      </c>
      <c r="BM166" s="64">
        <f t="shared" si="17"/>
        <v>0</v>
      </c>
      <c r="BN166" s="64">
        <f t="shared" si="18"/>
        <v>0</v>
      </c>
      <c r="BO166" s="64">
        <f t="shared" si="19"/>
        <v>0</v>
      </c>
      <c r="BP166" s="64">
        <f t="shared" si="20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68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275</v>
      </c>
      <c r="B168" s="54" t="s">
        <v>276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68</v>
      </c>
      <c r="X168" s="557">
        <v>0</v>
      </c>
      <c r="Y168" s="558">
        <f t="shared" si="16"/>
        <v>0</v>
      </c>
      <c r="Z168" s="36" t="str">
        <f>IFERROR(IF(Y168=0,"",ROUNDUP(Y168/H168,0)*0.00502),"")</f>
        <v/>
      </c>
      <c r="AA168" s="56"/>
      <c r="AB168" s="57"/>
      <c r="AC168" s="211" t="s">
        <v>267</v>
      </c>
      <c r="AG168" s="64"/>
      <c r="AJ168" s="68"/>
      <c r="AK168" s="68">
        <v>0</v>
      </c>
      <c r="BB168" s="212" t="s">
        <v>1</v>
      </c>
      <c r="BM168" s="64">
        <f t="shared" si="17"/>
        <v>0</v>
      </c>
      <c r="BN168" s="64">
        <f t="shared" si="18"/>
        <v>0</v>
      </c>
      <c r="BO168" s="64">
        <f t="shared" si="19"/>
        <v>0</v>
      </c>
      <c r="BP168" s="64">
        <f t="shared" si="20"/>
        <v>0</v>
      </c>
    </row>
    <row r="169" spans="1:68" ht="27" customHeight="1" x14ac:dyDescent="0.25">
      <c r="A169" s="54" t="s">
        <v>277</v>
      </c>
      <c r="B169" s="54" t="s">
        <v>278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75</v>
      </c>
      <c r="L169" s="32"/>
      <c r="M169" s="33" t="s">
        <v>67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68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267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279</v>
      </c>
      <c r="B170" s="54" t="s">
        <v>280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68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70</v>
      </c>
      <c r="Q171" s="576"/>
      <c r="R171" s="576"/>
      <c r="S171" s="576"/>
      <c r="T171" s="576"/>
      <c r="U171" s="576"/>
      <c r="V171" s="577"/>
      <c r="W171" s="37" t="s">
        <v>71</v>
      </c>
      <c r="X171" s="559">
        <f>IFERROR(X162/H162,"0")+IFERROR(X163/H163,"0")+IFERROR(X164/H164,"0")+IFERROR(X165/H165,"0")+IFERROR(X166/H166,"0")+IFERROR(X167/H167,"0")+IFERROR(X168/H168,"0")+IFERROR(X169/H169,"0")+IFERROR(X170/H170,"0")</f>
        <v>42.857142857142854</v>
      </c>
      <c r="Y171" s="559">
        <f>IFERROR(Y162/H162,"0")+IFERROR(Y163/H163,"0")+IFERROR(Y164/H164,"0")+IFERROR(Y165/H165,"0")+IFERROR(Y166/H166,"0")+IFERROR(Y167/H167,"0")+IFERROR(Y168/H168,"0")+IFERROR(Y169/H169,"0")+IFERROR(Y170/H170,"0")</f>
        <v>44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0.39688000000000001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70</v>
      </c>
      <c r="Q172" s="576"/>
      <c r="R172" s="576"/>
      <c r="S172" s="576"/>
      <c r="T172" s="576"/>
      <c r="U172" s="576"/>
      <c r="V172" s="577"/>
      <c r="W172" s="37" t="s">
        <v>68</v>
      </c>
      <c r="X172" s="559">
        <f>IFERROR(SUM(X162:X170),"0")</f>
        <v>180</v>
      </c>
      <c r="Y172" s="559">
        <f>IFERROR(SUM(Y162:Y170),"0")</f>
        <v>184.8</v>
      </c>
      <c r="Z172" s="37"/>
      <c r="AA172" s="560"/>
      <c r="AB172" s="560"/>
      <c r="AC172" s="560"/>
    </row>
    <row r="173" spans="1:68" ht="14.25" customHeight="1" x14ac:dyDescent="0.25">
      <c r="A173" s="572" t="s">
        <v>93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282</v>
      </c>
      <c r="B174" s="54" t="s">
        <v>283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284</v>
      </c>
      <c r="L174" s="32"/>
      <c r="M174" s="33" t="s">
        <v>285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68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286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287</v>
      </c>
      <c r="B175" s="54" t="s">
        <v>288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284</v>
      </c>
      <c r="L175" s="32"/>
      <c r="M175" s="33" t="s">
        <v>285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68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289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290</v>
      </c>
      <c r="B176" s="54" t="s">
        <v>291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284</v>
      </c>
      <c r="L176" s="32"/>
      <c r="M176" s="33" t="s">
        <v>285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68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289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70</v>
      </c>
      <c r="Q177" s="576"/>
      <c r="R177" s="576"/>
      <c r="S177" s="576"/>
      <c r="T177" s="576"/>
      <c r="U177" s="576"/>
      <c r="V177" s="577"/>
      <c r="W177" s="37" t="s">
        <v>71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70</v>
      </c>
      <c r="Q178" s="576"/>
      <c r="R178" s="576"/>
      <c r="S178" s="576"/>
      <c r="T178" s="576"/>
      <c r="U178" s="576"/>
      <c r="V178" s="577"/>
      <c r="W178" s="37" t="s">
        <v>68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292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293</v>
      </c>
      <c r="B180" s="54" t="s">
        <v>294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284</v>
      </c>
      <c r="L180" s="32"/>
      <c r="M180" s="33" t="s">
        <v>285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68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289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70</v>
      </c>
      <c r="Q181" s="576"/>
      <c r="R181" s="576"/>
      <c r="S181" s="576"/>
      <c r="T181" s="576"/>
      <c r="U181" s="576"/>
      <c r="V181" s="577"/>
      <c r="W181" s="37" t="s">
        <v>71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70</v>
      </c>
      <c r="Q182" s="576"/>
      <c r="R182" s="576"/>
      <c r="S182" s="576"/>
      <c r="T182" s="576"/>
      <c r="U182" s="576"/>
      <c r="V182" s="577"/>
      <c r="W182" s="37" t="s">
        <v>68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295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101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296</v>
      </c>
      <c r="B185" s="54" t="s">
        <v>297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104</v>
      </c>
      <c r="L185" s="32"/>
      <c r="M185" s="33" t="s">
        <v>105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68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298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299</v>
      </c>
      <c r="B186" s="54" t="s">
        <v>300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75</v>
      </c>
      <c r="L186" s="32"/>
      <c r="M186" s="33" t="s">
        <v>105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68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298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70</v>
      </c>
      <c r="Q187" s="576"/>
      <c r="R187" s="576"/>
      <c r="S187" s="576"/>
      <c r="T187" s="576"/>
      <c r="U187" s="576"/>
      <c r="V187" s="577"/>
      <c r="W187" s="37" t="s">
        <v>71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70</v>
      </c>
      <c r="Q188" s="576"/>
      <c r="R188" s="576"/>
      <c r="S188" s="576"/>
      <c r="T188" s="576"/>
      <c r="U188" s="576"/>
      <c r="V188" s="577"/>
      <c r="W188" s="37" t="s">
        <v>68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133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301</v>
      </c>
      <c r="B190" s="54" t="s">
        <v>302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104</v>
      </c>
      <c r="L190" s="32"/>
      <c r="M190" s="33" t="s">
        <v>76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68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303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304</v>
      </c>
      <c r="B191" s="54" t="s">
        <v>305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75</v>
      </c>
      <c r="L191" s="32"/>
      <c r="M191" s="33" t="s">
        <v>105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68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303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70</v>
      </c>
      <c r="Q192" s="576"/>
      <c r="R192" s="576"/>
      <c r="S192" s="576"/>
      <c r="T192" s="576"/>
      <c r="U192" s="576"/>
      <c r="V192" s="577"/>
      <c r="W192" s="37" t="s">
        <v>71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70</v>
      </c>
      <c r="Q193" s="576"/>
      <c r="R193" s="576"/>
      <c r="S193" s="576"/>
      <c r="T193" s="576"/>
      <c r="U193" s="576"/>
      <c r="V193" s="577"/>
      <c r="W193" s="37" t="s">
        <v>68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63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306</v>
      </c>
      <c r="B195" s="54" t="s">
        <v>307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109</v>
      </c>
      <c r="L195" s="32"/>
      <c r="M195" s="33" t="s">
        <v>67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68</v>
      </c>
      <c r="X195" s="557">
        <v>300</v>
      </c>
      <c r="Y195" s="558">
        <f t="shared" ref="Y195:Y202" si="21">IFERROR(IF(X195="",0,CEILING((X195/$H195),1)*$H195),"")</f>
        <v>302.40000000000003</v>
      </c>
      <c r="Z195" s="36">
        <f>IFERROR(IF(Y195=0,"",ROUNDUP(Y195/H195,0)*0.00902),"")</f>
        <v>0.50512000000000001</v>
      </c>
      <c r="AA195" s="56"/>
      <c r="AB195" s="57"/>
      <c r="AC195" s="233" t="s">
        <v>308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311.66666666666663</v>
      </c>
      <c r="BN195" s="64">
        <f t="shared" ref="BN195:BN202" si="23">IFERROR(Y195*I195/H195,"0")</f>
        <v>314.16000000000003</v>
      </c>
      <c r="BO195" s="64">
        <f t="shared" ref="BO195:BO202" si="24">IFERROR(1/J195*(X195/H195),"0")</f>
        <v>0.42087542087542085</v>
      </c>
      <c r="BP195" s="64">
        <f t="shared" ref="BP195:BP202" si="25">IFERROR(1/J195*(Y195/H195),"0")</f>
        <v>0.42424242424242425</v>
      </c>
    </row>
    <row r="196" spans="1:68" ht="27" customHeight="1" x14ac:dyDescent="0.25">
      <c r="A196" s="54" t="s">
        <v>309</v>
      </c>
      <c r="B196" s="54" t="s">
        <v>310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109</v>
      </c>
      <c r="L196" s="32"/>
      <c r="M196" s="33" t="s">
        <v>67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68</v>
      </c>
      <c r="X196" s="557">
        <v>100</v>
      </c>
      <c r="Y196" s="558">
        <f t="shared" si="21"/>
        <v>102.60000000000001</v>
      </c>
      <c r="Z196" s="36">
        <f>IFERROR(IF(Y196=0,"",ROUNDUP(Y196/H196,0)*0.00902),"")</f>
        <v>0.17138</v>
      </c>
      <c r="AA196" s="56"/>
      <c r="AB196" s="57"/>
      <c r="AC196" s="235" t="s">
        <v>311</v>
      </c>
      <c r="AG196" s="64"/>
      <c r="AJ196" s="68"/>
      <c r="AK196" s="68">
        <v>0</v>
      </c>
      <c r="BB196" s="236" t="s">
        <v>1</v>
      </c>
      <c r="BM196" s="64">
        <f t="shared" si="22"/>
        <v>103.88888888888889</v>
      </c>
      <c r="BN196" s="64">
        <f t="shared" si="23"/>
        <v>106.59000000000002</v>
      </c>
      <c r="BO196" s="64">
        <f t="shared" si="24"/>
        <v>0.14029180695847362</v>
      </c>
      <c r="BP196" s="64">
        <f t="shared" si="25"/>
        <v>0.14393939393939395</v>
      </c>
    </row>
    <row r="197" spans="1:68" ht="27" customHeight="1" x14ac:dyDescent="0.25">
      <c r="A197" s="54" t="s">
        <v>312</v>
      </c>
      <c r="B197" s="54" t="s">
        <v>313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109</v>
      </c>
      <c r="L197" s="32"/>
      <c r="M197" s="33" t="s">
        <v>67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68</v>
      </c>
      <c r="X197" s="557">
        <v>250</v>
      </c>
      <c r="Y197" s="558">
        <f t="shared" si="21"/>
        <v>253.8</v>
      </c>
      <c r="Z197" s="36">
        <f>IFERROR(IF(Y197=0,"",ROUNDUP(Y197/H197,0)*0.00902),"")</f>
        <v>0.42393999999999998</v>
      </c>
      <c r="AA197" s="56"/>
      <c r="AB197" s="57"/>
      <c r="AC197" s="237" t="s">
        <v>314</v>
      </c>
      <c r="AG197" s="64"/>
      <c r="AJ197" s="68"/>
      <c r="AK197" s="68">
        <v>0</v>
      </c>
      <c r="BB197" s="238" t="s">
        <v>1</v>
      </c>
      <c r="BM197" s="64">
        <f t="shared" si="22"/>
        <v>259.72222222222223</v>
      </c>
      <c r="BN197" s="64">
        <f t="shared" si="23"/>
        <v>263.67</v>
      </c>
      <c r="BO197" s="64">
        <f t="shared" si="24"/>
        <v>0.35072951739618402</v>
      </c>
      <c r="BP197" s="64">
        <f t="shared" si="25"/>
        <v>0.35606060606060608</v>
      </c>
    </row>
    <row r="198" spans="1:68" ht="27" customHeight="1" x14ac:dyDescent="0.25">
      <c r="A198" s="54" t="s">
        <v>315</v>
      </c>
      <c r="B198" s="54" t="s">
        <v>316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109</v>
      </c>
      <c r="L198" s="32"/>
      <c r="M198" s="33" t="s">
        <v>67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68</v>
      </c>
      <c r="X198" s="557">
        <v>200</v>
      </c>
      <c r="Y198" s="558">
        <f t="shared" si="21"/>
        <v>205.20000000000002</v>
      </c>
      <c r="Z198" s="36">
        <f>IFERROR(IF(Y198=0,"",ROUNDUP(Y198/H198,0)*0.00902),"")</f>
        <v>0.34276000000000001</v>
      </c>
      <c r="AA198" s="56"/>
      <c r="AB198" s="57"/>
      <c r="AC198" s="239" t="s">
        <v>317</v>
      </c>
      <c r="AG198" s="64"/>
      <c r="AJ198" s="68"/>
      <c r="AK198" s="68">
        <v>0</v>
      </c>
      <c r="BB198" s="240" t="s">
        <v>1</v>
      </c>
      <c r="BM198" s="64">
        <f t="shared" si="22"/>
        <v>207.77777777777777</v>
      </c>
      <c r="BN198" s="64">
        <f t="shared" si="23"/>
        <v>213.18000000000004</v>
      </c>
      <c r="BO198" s="64">
        <f t="shared" si="24"/>
        <v>0.28058361391694725</v>
      </c>
      <c r="BP198" s="64">
        <f t="shared" si="25"/>
        <v>0.2878787878787879</v>
      </c>
    </row>
    <row r="199" spans="1:68" ht="27" customHeight="1" x14ac:dyDescent="0.25">
      <c r="A199" s="54" t="s">
        <v>318</v>
      </c>
      <c r="B199" s="54" t="s">
        <v>319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68</v>
      </c>
      <c r="X199" s="557">
        <v>0</v>
      </c>
      <c r="Y199" s="558">
        <f t="shared" si="21"/>
        <v>0</v>
      </c>
      <c r="Z199" s="36" t="str">
        <f>IFERROR(IF(Y199=0,"",ROUNDUP(Y199/H199,0)*0.00502),"")</f>
        <v/>
      </c>
      <c r="AA199" s="56"/>
      <c r="AB199" s="57"/>
      <c r="AC199" s="241" t="s">
        <v>308</v>
      </c>
      <c r="AG199" s="64"/>
      <c r="AJ199" s="68"/>
      <c r="AK199" s="68">
        <v>0</v>
      </c>
      <c r="BB199" s="242" t="s">
        <v>1</v>
      </c>
      <c r="BM199" s="64">
        <f t="shared" si="22"/>
        <v>0</v>
      </c>
      <c r="BN199" s="64">
        <f t="shared" si="23"/>
        <v>0</v>
      </c>
      <c r="BO199" s="64">
        <f t="shared" si="24"/>
        <v>0</v>
      </c>
      <c r="BP199" s="64">
        <f t="shared" si="25"/>
        <v>0</v>
      </c>
    </row>
    <row r="200" spans="1:68" ht="27" customHeight="1" x14ac:dyDescent="0.25">
      <c r="A200" s="54" t="s">
        <v>320</v>
      </c>
      <c r="B200" s="54" t="s">
        <v>321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68</v>
      </c>
      <c r="X200" s="557">
        <v>0</v>
      </c>
      <c r="Y200" s="558">
        <f t="shared" si="21"/>
        <v>0</v>
      </c>
      <c r="Z200" s="36" t="str">
        <f>IFERROR(IF(Y200=0,"",ROUNDUP(Y200/H200,0)*0.00502),"")</f>
        <v/>
      </c>
      <c r="AA200" s="56"/>
      <c r="AB200" s="57"/>
      <c r="AC200" s="243" t="s">
        <v>311</v>
      </c>
      <c r="AG200" s="64"/>
      <c r="AJ200" s="68"/>
      <c r="AK200" s="68">
        <v>0</v>
      </c>
      <c r="BB200" s="244" t="s">
        <v>1</v>
      </c>
      <c r="BM200" s="64">
        <f t="shared" si="22"/>
        <v>0</v>
      </c>
      <c r="BN200" s="64">
        <f t="shared" si="23"/>
        <v>0</v>
      </c>
      <c r="BO200" s="64">
        <f t="shared" si="24"/>
        <v>0</v>
      </c>
      <c r="BP200" s="64">
        <f t="shared" si="25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68</v>
      </c>
      <c r="X201" s="557">
        <v>0</v>
      </c>
      <c r="Y201" s="558">
        <f t="shared" si="21"/>
        <v>0</v>
      </c>
      <c r="Z201" s="36" t="str">
        <f>IFERROR(IF(Y201=0,"",ROUNDUP(Y201/H201,0)*0.00502),"")</f>
        <v/>
      </c>
      <c r="AA201" s="56"/>
      <c r="AB201" s="57"/>
      <c r="AC201" s="245" t="s">
        <v>314</v>
      </c>
      <c r="AG201" s="64"/>
      <c r="AJ201" s="68"/>
      <c r="AK201" s="68">
        <v>0</v>
      </c>
      <c r="BB201" s="246" t="s">
        <v>1</v>
      </c>
      <c r="BM201" s="64">
        <f t="shared" si="22"/>
        <v>0</v>
      </c>
      <c r="BN201" s="64">
        <f t="shared" si="23"/>
        <v>0</v>
      </c>
      <c r="BO201" s="64">
        <f t="shared" si="24"/>
        <v>0</v>
      </c>
      <c r="BP201" s="64">
        <f t="shared" si="25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68</v>
      </c>
      <c r="X202" s="557">
        <v>0</v>
      </c>
      <c r="Y202" s="558">
        <f t="shared" si="21"/>
        <v>0</v>
      </c>
      <c r="Z202" s="36" t="str">
        <f>IFERROR(IF(Y202=0,"",ROUNDUP(Y202/H202,0)*0.00502),"")</f>
        <v/>
      </c>
      <c r="AA202" s="56"/>
      <c r="AB202" s="57"/>
      <c r="AC202" s="247" t="s">
        <v>317</v>
      </c>
      <c r="AG202" s="64"/>
      <c r="AJ202" s="68"/>
      <c r="AK202" s="68">
        <v>0</v>
      </c>
      <c r="BB202" s="248" t="s">
        <v>1</v>
      </c>
      <c r="BM202" s="64">
        <f t="shared" si="22"/>
        <v>0</v>
      </c>
      <c r="BN202" s="64">
        <f t="shared" si="23"/>
        <v>0</v>
      </c>
      <c r="BO202" s="64">
        <f t="shared" si="24"/>
        <v>0</v>
      </c>
      <c r="BP202" s="64">
        <f t="shared" si="25"/>
        <v>0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70</v>
      </c>
      <c r="Q203" s="576"/>
      <c r="R203" s="576"/>
      <c r="S203" s="576"/>
      <c r="T203" s="576"/>
      <c r="U203" s="576"/>
      <c r="V203" s="577"/>
      <c r="W203" s="37" t="s">
        <v>71</v>
      </c>
      <c r="X203" s="559">
        <f>IFERROR(X195/H195,"0")+IFERROR(X196/H196,"0")+IFERROR(X197/H197,"0")+IFERROR(X198/H198,"0")+IFERROR(X199/H199,"0")+IFERROR(X200/H200,"0")+IFERROR(X201/H201,"0")+IFERROR(X202/H202,"0")</f>
        <v>157.40740740740739</v>
      </c>
      <c r="Y203" s="559">
        <f>IFERROR(Y195/H195,"0")+IFERROR(Y196/H196,"0")+IFERROR(Y197/H197,"0")+IFERROR(Y198/H198,"0")+IFERROR(Y199/H199,"0")+IFERROR(Y200/H200,"0")+IFERROR(Y201/H201,"0")+IFERROR(Y202/H202,"0")</f>
        <v>160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1.4431999999999998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70</v>
      </c>
      <c r="Q204" s="576"/>
      <c r="R204" s="576"/>
      <c r="S204" s="576"/>
      <c r="T204" s="576"/>
      <c r="U204" s="576"/>
      <c r="V204" s="577"/>
      <c r="W204" s="37" t="s">
        <v>68</v>
      </c>
      <c r="X204" s="559">
        <f>IFERROR(SUM(X195:X202),"0")</f>
        <v>850</v>
      </c>
      <c r="Y204" s="559">
        <f>IFERROR(SUM(Y195:Y202),"0")</f>
        <v>864.00000000000011</v>
      </c>
      <c r="Z204" s="37"/>
      <c r="AA204" s="560"/>
      <c r="AB204" s="560"/>
      <c r="AC204" s="560"/>
    </row>
    <row r="205" spans="1:68" ht="14.25" customHeight="1" x14ac:dyDescent="0.25">
      <c r="A205" s="572" t="s">
        <v>72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326</v>
      </c>
      <c r="B206" s="54" t="s">
        <v>327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104</v>
      </c>
      <c r="L206" s="32"/>
      <c r="M206" s="33" t="s">
        <v>76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68</v>
      </c>
      <c r="X206" s="557">
        <v>20</v>
      </c>
      <c r="Y206" s="558">
        <f t="shared" ref="Y206:Y214" si="26">IFERROR(IF(X206="",0,CEILING((X206/$H206),1)*$H206),"")</f>
        <v>24.299999999999997</v>
      </c>
      <c r="Z206" s="36">
        <f>IFERROR(IF(Y206=0,"",ROUNDUP(Y206/H206,0)*0.01898),"")</f>
        <v>5.6940000000000004E-2</v>
      </c>
      <c r="AA206" s="56"/>
      <c r="AB206" s="57"/>
      <c r="AC206" s="249" t="s">
        <v>328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21.281481481481482</v>
      </c>
      <c r="BN206" s="64">
        <f t="shared" ref="BN206:BN214" si="28">IFERROR(Y206*I206/H206,"0")</f>
        <v>25.856999999999996</v>
      </c>
      <c r="BO206" s="64">
        <f t="shared" ref="BO206:BO214" si="29">IFERROR(1/J206*(X206/H206),"0")</f>
        <v>3.8580246913580252E-2</v>
      </c>
      <c r="BP206" s="64">
        <f t="shared" ref="BP206:BP214" si="30">IFERROR(1/J206*(Y206/H206),"0")</f>
        <v>4.6875E-2</v>
      </c>
    </row>
    <row r="207" spans="1:68" ht="27" customHeight="1" x14ac:dyDescent="0.25">
      <c r="A207" s="54" t="s">
        <v>329</v>
      </c>
      <c r="B207" s="54" t="s">
        <v>330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104</v>
      </c>
      <c r="L207" s="32"/>
      <c r="M207" s="33" t="s">
        <v>76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68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331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332</v>
      </c>
      <c r="B208" s="54" t="s">
        <v>333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104</v>
      </c>
      <c r="L208" s="32"/>
      <c r="M208" s="33" t="s">
        <v>76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68</v>
      </c>
      <c r="X208" s="557">
        <v>30</v>
      </c>
      <c r="Y208" s="558">
        <f t="shared" si="26"/>
        <v>34.799999999999997</v>
      </c>
      <c r="Z208" s="36">
        <f>IFERROR(IF(Y208=0,"",ROUNDUP(Y208/H208,0)*0.01898),"")</f>
        <v>7.5920000000000001E-2</v>
      </c>
      <c r="AA208" s="56"/>
      <c r="AB208" s="57"/>
      <c r="AC208" s="253" t="s">
        <v>334</v>
      </c>
      <c r="AG208" s="64"/>
      <c r="AJ208" s="68"/>
      <c r="AK208" s="68">
        <v>0</v>
      </c>
      <c r="BB208" s="254" t="s">
        <v>1</v>
      </c>
      <c r="BM208" s="64">
        <f t="shared" si="27"/>
        <v>31.789655172413795</v>
      </c>
      <c r="BN208" s="64">
        <f t="shared" si="28"/>
        <v>36.875999999999998</v>
      </c>
      <c r="BO208" s="64">
        <f t="shared" si="29"/>
        <v>5.387931034482759E-2</v>
      </c>
      <c r="BP208" s="64">
        <f t="shared" si="30"/>
        <v>6.25E-2</v>
      </c>
    </row>
    <row r="209" spans="1:68" ht="27" customHeight="1" x14ac:dyDescent="0.25">
      <c r="A209" s="54" t="s">
        <v>335</v>
      </c>
      <c r="B209" s="54" t="s">
        <v>336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68</v>
      </c>
      <c r="X209" s="557">
        <v>240</v>
      </c>
      <c r="Y209" s="558">
        <f t="shared" si="26"/>
        <v>240</v>
      </c>
      <c r="Z209" s="36">
        <f t="shared" ref="Z209:Z214" si="31">IFERROR(IF(Y209=0,"",ROUNDUP(Y209/H209,0)*0.00651),"")</f>
        <v>0.65100000000000002</v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7"/>
        <v>267</v>
      </c>
      <c r="BN209" s="64">
        <f t="shared" si="28"/>
        <v>267</v>
      </c>
      <c r="BO209" s="64">
        <f t="shared" si="29"/>
        <v>0.5494505494505495</v>
      </c>
      <c r="BP209" s="64">
        <f t="shared" si="30"/>
        <v>0.5494505494505495</v>
      </c>
    </row>
    <row r="210" spans="1:68" ht="27" customHeight="1" x14ac:dyDescent="0.25">
      <c r="A210" s="54" t="s">
        <v>337</v>
      </c>
      <c r="B210" s="54" t="s">
        <v>338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75</v>
      </c>
      <c r="L210" s="32"/>
      <c r="M210" s="33" t="s">
        <v>91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68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339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340</v>
      </c>
      <c r="B211" s="54" t="s">
        <v>341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68</v>
      </c>
      <c r="X211" s="557">
        <v>144</v>
      </c>
      <c r="Y211" s="558">
        <f t="shared" si="26"/>
        <v>144</v>
      </c>
      <c r="Z211" s="36">
        <f t="shared" si="31"/>
        <v>0.3906</v>
      </c>
      <c r="AA211" s="56"/>
      <c r="AB211" s="57"/>
      <c r="AC211" s="259" t="s">
        <v>334</v>
      </c>
      <c r="AG211" s="64"/>
      <c r="AJ211" s="68"/>
      <c r="AK211" s="68">
        <v>0</v>
      </c>
      <c r="BB211" s="260" t="s">
        <v>1</v>
      </c>
      <c r="BM211" s="64">
        <f t="shared" si="27"/>
        <v>159.12000000000003</v>
      </c>
      <c r="BN211" s="64">
        <f t="shared" si="28"/>
        <v>159.12000000000003</v>
      </c>
      <c r="BO211" s="64">
        <f t="shared" si="29"/>
        <v>0.32967032967032972</v>
      </c>
      <c r="BP211" s="64">
        <f t="shared" si="30"/>
        <v>0.32967032967032972</v>
      </c>
    </row>
    <row r="212" spans="1:68" ht="27" customHeight="1" x14ac:dyDescent="0.25">
      <c r="A212" s="54" t="s">
        <v>342</v>
      </c>
      <c r="B212" s="54" t="s">
        <v>343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75</v>
      </c>
      <c r="L212" s="32"/>
      <c r="M212" s="33" t="s">
        <v>76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68</v>
      </c>
      <c r="X212" s="557">
        <v>192</v>
      </c>
      <c r="Y212" s="558">
        <f t="shared" si="26"/>
        <v>192</v>
      </c>
      <c r="Z212" s="36">
        <f t="shared" si="31"/>
        <v>0.52080000000000004</v>
      </c>
      <c r="AA212" s="56"/>
      <c r="AB212" s="57"/>
      <c r="AC212" s="261" t="s">
        <v>334</v>
      </c>
      <c r="AG212" s="64"/>
      <c r="AJ212" s="68"/>
      <c r="AK212" s="68">
        <v>0</v>
      </c>
      <c r="BB212" s="262" t="s">
        <v>1</v>
      </c>
      <c r="BM212" s="64">
        <f t="shared" si="27"/>
        <v>212.16000000000003</v>
      </c>
      <c r="BN212" s="64">
        <f t="shared" si="28"/>
        <v>212.16000000000003</v>
      </c>
      <c r="BO212" s="64">
        <f t="shared" si="29"/>
        <v>0.43956043956043961</v>
      </c>
      <c r="BP212" s="64">
        <f t="shared" si="30"/>
        <v>0.43956043956043961</v>
      </c>
    </row>
    <row r="213" spans="1:68" ht="27" customHeight="1" x14ac:dyDescent="0.25">
      <c r="A213" s="54" t="s">
        <v>344</v>
      </c>
      <c r="B213" s="54" t="s">
        <v>345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75</v>
      </c>
      <c r="L213" s="32"/>
      <c r="M213" s="33" t="s">
        <v>91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68</v>
      </c>
      <c r="X213" s="557">
        <v>192</v>
      </c>
      <c r="Y213" s="558">
        <f t="shared" si="26"/>
        <v>192</v>
      </c>
      <c r="Z213" s="36">
        <f t="shared" si="31"/>
        <v>0.52080000000000004</v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27"/>
        <v>212.16000000000003</v>
      </c>
      <c r="BN213" s="64">
        <f t="shared" si="28"/>
        <v>212.16000000000003</v>
      </c>
      <c r="BO213" s="64">
        <f t="shared" si="29"/>
        <v>0.43956043956043961</v>
      </c>
      <c r="BP213" s="64">
        <f t="shared" si="30"/>
        <v>0.43956043956043961</v>
      </c>
    </row>
    <row r="214" spans="1:68" ht="27" customHeight="1" x14ac:dyDescent="0.25">
      <c r="A214" s="54" t="s">
        <v>347</v>
      </c>
      <c r="B214" s="54" t="s">
        <v>348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75</v>
      </c>
      <c r="L214" s="32"/>
      <c r="M214" s="33" t="s">
        <v>76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68</v>
      </c>
      <c r="X214" s="557">
        <v>144</v>
      </c>
      <c r="Y214" s="558">
        <f t="shared" si="26"/>
        <v>144</v>
      </c>
      <c r="Z214" s="36">
        <f t="shared" si="31"/>
        <v>0.3906</v>
      </c>
      <c r="AA214" s="56"/>
      <c r="AB214" s="57"/>
      <c r="AC214" s="265" t="s">
        <v>349</v>
      </c>
      <c r="AG214" s="64"/>
      <c r="AJ214" s="68"/>
      <c r="AK214" s="68">
        <v>0</v>
      </c>
      <c r="BB214" s="266" t="s">
        <v>1</v>
      </c>
      <c r="BM214" s="64">
        <f t="shared" si="27"/>
        <v>159.48000000000002</v>
      </c>
      <c r="BN214" s="64">
        <f t="shared" si="28"/>
        <v>159.48000000000002</v>
      </c>
      <c r="BO214" s="64">
        <f t="shared" si="29"/>
        <v>0.32967032967032972</v>
      </c>
      <c r="BP214" s="64">
        <f t="shared" si="30"/>
        <v>0.32967032967032972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70</v>
      </c>
      <c r="Q215" s="576"/>
      <c r="R215" s="576"/>
      <c r="S215" s="576"/>
      <c r="T215" s="576"/>
      <c r="U215" s="576"/>
      <c r="V215" s="577"/>
      <c r="W215" s="37" t="s">
        <v>71</v>
      </c>
      <c r="X215" s="559">
        <f>IFERROR(X206/H206,"0")+IFERROR(X207/H207,"0")+IFERROR(X208/H208,"0")+IFERROR(X209/H209,"0")+IFERROR(X210/H210,"0")+IFERROR(X211/H211,"0")+IFERROR(X212/H212,"0")+IFERROR(X213/H213,"0")+IFERROR(X214/H214,"0")</f>
        <v>385.91741166453812</v>
      </c>
      <c r="Y215" s="559">
        <f>IFERROR(Y206/H206,"0")+IFERROR(Y207/H207,"0")+IFERROR(Y208/H208,"0")+IFERROR(Y209/H209,"0")+IFERROR(Y210/H210,"0")+IFERROR(Y211/H211,"0")+IFERROR(Y212/H212,"0")+IFERROR(Y213/H213,"0")+IFERROR(Y214/H214,"0")</f>
        <v>387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2.6066600000000002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70</v>
      </c>
      <c r="Q216" s="576"/>
      <c r="R216" s="576"/>
      <c r="S216" s="576"/>
      <c r="T216" s="576"/>
      <c r="U216" s="576"/>
      <c r="V216" s="577"/>
      <c r="W216" s="37" t="s">
        <v>68</v>
      </c>
      <c r="X216" s="559">
        <f>IFERROR(SUM(X206:X214),"0")</f>
        <v>962</v>
      </c>
      <c r="Y216" s="559">
        <f>IFERROR(SUM(Y206:Y214),"0")</f>
        <v>971.1</v>
      </c>
      <c r="Z216" s="37"/>
      <c r="AA216" s="560"/>
      <c r="AB216" s="560"/>
      <c r="AC216" s="560"/>
    </row>
    <row r="217" spans="1:68" ht="14.25" customHeight="1" x14ac:dyDescent="0.25">
      <c r="A217" s="572" t="s">
        <v>168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350</v>
      </c>
      <c r="B218" s="54" t="s">
        <v>351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75</v>
      </c>
      <c r="L218" s="32"/>
      <c r="M218" s="33" t="s">
        <v>91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68</v>
      </c>
      <c r="X218" s="557">
        <v>0</v>
      </c>
      <c r="Y218" s="558">
        <f>IFERROR(IF(X218="",0,CEILING((X218/$H218),1)*$H218),"")</f>
        <v>0</v>
      </c>
      <c r="Z218" s="36" t="str">
        <f>IFERROR(IF(Y218=0,"",ROUNDUP(Y218/H218,0)*0.00651),"")</f>
        <v/>
      </c>
      <c r="AA218" s="56"/>
      <c r="AB218" s="57"/>
      <c r="AC218" s="267" t="s">
        <v>352</v>
      </c>
      <c r="AG218" s="64"/>
      <c r="AJ218" s="68"/>
      <c r="AK218" s="68">
        <v>0</v>
      </c>
      <c r="BB218" s="268" t="s">
        <v>1</v>
      </c>
      <c r="BM218" s="64">
        <f>IFERROR(X218*I218/H218,"0")</f>
        <v>0</v>
      </c>
      <c r="BN218" s="64">
        <f>IFERROR(Y218*I218/H218,"0")</f>
        <v>0</v>
      </c>
      <c r="BO218" s="64">
        <f>IFERROR(1/J218*(X218/H218),"0")</f>
        <v>0</v>
      </c>
      <c r="BP218" s="64">
        <f>IFERROR(1/J218*(Y218/H218),"0")</f>
        <v>0</v>
      </c>
    </row>
    <row r="219" spans="1:68" ht="27" customHeight="1" x14ac:dyDescent="0.25">
      <c r="A219" s="54" t="s">
        <v>353</v>
      </c>
      <c r="B219" s="54" t="s">
        <v>354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75</v>
      </c>
      <c r="L219" s="32"/>
      <c r="M219" s="33" t="s">
        <v>76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68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355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70</v>
      </c>
      <c r="Q220" s="576"/>
      <c r="R220" s="576"/>
      <c r="S220" s="576"/>
      <c r="T220" s="576"/>
      <c r="U220" s="576"/>
      <c r="V220" s="577"/>
      <c r="W220" s="37" t="s">
        <v>71</v>
      </c>
      <c r="X220" s="559">
        <f>IFERROR(X218/H218,"0")+IFERROR(X219/H219,"0")</f>
        <v>0</v>
      </c>
      <c r="Y220" s="559">
        <f>IFERROR(Y218/H218,"0")+IFERROR(Y219/H219,"0")</f>
        <v>0</v>
      </c>
      <c r="Z220" s="559">
        <f>IFERROR(IF(Z218="",0,Z218),"0")+IFERROR(IF(Z219="",0,Z219),"0")</f>
        <v>0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70</v>
      </c>
      <c r="Q221" s="576"/>
      <c r="R221" s="576"/>
      <c r="S221" s="576"/>
      <c r="T221" s="576"/>
      <c r="U221" s="576"/>
      <c r="V221" s="577"/>
      <c r="W221" s="37" t="s">
        <v>68</v>
      </c>
      <c r="X221" s="559">
        <f>IFERROR(SUM(X218:X219),"0")</f>
        <v>0</v>
      </c>
      <c r="Y221" s="559">
        <f>IFERROR(SUM(Y218:Y219),"0")</f>
        <v>0</v>
      </c>
      <c r="Z221" s="37"/>
      <c r="AA221" s="560"/>
      <c r="AB221" s="560"/>
      <c r="AC221" s="560"/>
    </row>
    <row r="222" spans="1:68" ht="16.5" customHeight="1" x14ac:dyDescent="0.25">
      <c r="A222" s="580" t="s">
        <v>356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101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357</v>
      </c>
      <c r="B224" s="54" t="s">
        <v>358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104</v>
      </c>
      <c r="L224" s="32"/>
      <c r="M224" s="33" t="s">
        <v>105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68</v>
      </c>
      <c r="X224" s="557">
        <v>0</v>
      </c>
      <c r="Y224" s="558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359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360</v>
      </c>
      <c r="B225" s="54" t="s">
        <v>361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104</v>
      </c>
      <c r="L225" s="32"/>
      <c r="M225" s="33" t="s">
        <v>105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68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362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104</v>
      </c>
      <c r="L226" s="32"/>
      <c r="M226" s="33" t="s">
        <v>105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68</v>
      </c>
      <c r="X226" s="557">
        <v>0</v>
      </c>
      <c r="Y226" s="558">
        <f t="shared" si="32"/>
        <v>0</v>
      </c>
      <c r="Z226" s="36" t="str">
        <f>IFERROR(IF(Y226=0,"",ROUNDUP(Y226/H226,0)*0.01898),"")</f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33"/>
        <v>0</v>
      </c>
      <c r="BN226" s="64">
        <f t="shared" si="34"/>
        <v>0</v>
      </c>
      <c r="BO226" s="64">
        <f t="shared" si="35"/>
        <v>0</v>
      </c>
      <c r="BP226" s="64">
        <f t="shared" si="36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109</v>
      </c>
      <c r="L227" s="32"/>
      <c r="M227" s="33" t="s">
        <v>105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68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359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109</v>
      </c>
      <c r="L228" s="32"/>
      <c r="M228" s="33" t="s">
        <v>105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68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371</v>
      </c>
      <c r="B229" s="54" t="s">
        <v>372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109</v>
      </c>
      <c r="L229" s="32"/>
      <c r="M229" s="33" t="s">
        <v>105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68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362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109</v>
      </c>
      <c r="L230" s="32"/>
      <c r="M230" s="33" t="s">
        <v>105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68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365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70</v>
      </c>
      <c r="Q231" s="576"/>
      <c r="R231" s="576"/>
      <c r="S231" s="576"/>
      <c r="T231" s="576"/>
      <c r="U231" s="576"/>
      <c r="V231" s="577"/>
      <c r="W231" s="37" t="s">
        <v>71</v>
      </c>
      <c r="X231" s="559">
        <f>IFERROR(X224/H224,"0")+IFERROR(X225/H225,"0")+IFERROR(X226/H226,"0")+IFERROR(X227/H227,"0")+IFERROR(X228/H228,"0")+IFERROR(X229/H229,"0")+IFERROR(X230/H230,"0")</f>
        <v>0</v>
      </c>
      <c r="Y231" s="559">
        <f>IFERROR(Y224/H224,"0")+IFERROR(Y225/H225,"0")+IFERROR(Y226/H226,"0")+IFERROR(Y227/H227,"0")+IFERROR(Y228/H228,"0")+IFERROR(Y229/H229,"0")+IFERROR(Y230/H230,"0")</f>
        <v>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70</v>
      </c>
      <c r="Q232" s="576"/>
      <c r="R232" s="576"/>
      <c r="S232" s="576"/>
      <c r="T232" s="576"/>
      <c r="U232" s="576"/>
      <c r="V232" s="577"/>
      <c r="W232" s="37" t="s">
        <v>68</v>
      </c>
      <c r="X232" s="559">
        <f>IFERROR(SUM(X224:X230),"0")</f>
        <v>0</v>
      </c>
      <c r="Y232" s="559">
        <f>IFERROR(SUM(Y224:Y230),"0")</f>
        <v>0</v>
      </c>
      <c r="Z232" s="37"/>
      <c r="AA232" s="560"/>
      <c r="AB232" s="560"/>
      <c r="AC232" s="560"/>
    </row>
    <row r="233" spans="1:68" ht="14.25" customHeight="1" x14ac:dyDescent="0.25">
      <c r="A233" s="572" t="s">
        <v>133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375</v>
      </c>
      <c r="B234" s="54" t="s">
        <v>376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66</v>
      </c>
      <c r="L234" s="32"/>
      <c r="M234" s="33" t="s">
        <v>76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68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377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70</v>
      </c>
      <c r="Q235" s="576"/>
      <c r="R235" s="576"/>
      <c r="S235" s="576"/>
      <c r="T235" s="576"/>
      <c r="U235" s="576"/>
      <c r="V235" s="577"/>
      <c r="W235" s="37" t="s">
        <v>71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70</v>
      </c>
      <c r="Q236" s="576"/>
      <c r="R236" s="576"/>
      <c r="S236" s="576"/>
      <c r="T236" s="576"/>
      <c r="U236" s="576"/>
      <c r="V236" s="577"/>
      <c r="W236" s="37" t="s">
        <v>68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378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379</v>
      </c>
      <c r="B238" s="54" t="s">
        <v>380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284</v>
      </c>
      <c r="L238" s="32"/>
      <c r="M238" s="33" t="s">
        <v>285</v>
      </c>
      <c r="N238" s="33"/>
      <c r="O238" s="32">
        <v>45</v>
      </c>
      <c r="P238" s="744" t="s">
        <v>381</v>
      </c>
      <c r="Q238" s="562"/>
      <c r="R238" s="562"/>
      <c r="S238" s="562"/>
      <c r="T238" s="563"/>
      <c r="U238" s="34"/>
      <c r="V238" s="34"/>
      <c r="W238" s="35" t="s">
        <v>68</v>
      </c>
      <c r="X238" s="557">
        <v>0</v>
      </c>
      <c r="Y238" s="558">
        <f>IFERROR(IF(X238="",0,CEILING((X238/$H238),1)*$H238),"")</f>
        <v>0</v>
      </c>
      <c r="Z238" s="36" t="str">
        <f>IFERROR(IF(Y238=0,"",ROUNDUP(Y238/H238,0)*0.0059),"")</f>
        <v/>
      </c>
      <c r="AA238" s="56"/>
      <c r="AB238" s="57"/>
      <c r="AC238" s="287" t="s">
        <v>382</v>
      </c>
      <c r="AG238" s="64"/>
      <c r="AJ238" s="68"/>
      <c r="AK238" s="68">
        <v>0</v>
      </c>
      <c r="BB238" s="288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70</v>
      </c>
      <c r="Q239" s="576"/>
      <c r="R239" s="576"/>
      <c r="S239" s="576"/>
      <c r="T239" s="576"/>
      <c r="U239" s="576"/>
      <c r="V239" s="577"/>
      <c r="W239" s="37" t="s">
        <v>71</v>
      </c>
      <c r="X239" s="559">
        <f>IFERROR(X238/H238,"0")</f>
        <v>0</v>
      </c>
      <c r="Y239" s="559">
        <f>IFERROR(Y238/H238,"0")</f>
        <v>0</v>
      </c>
      <c r="Z239" s="559">
        <f>IFERROR(IF(Z238="",0,Z238),"0")</f>
        <v>0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70</v>
      </c>
      <c r="Q240" s="576"/>
      <c r="R240" s="576"/>
      <c r="S240" s="576"/>
      <c r="T240" s="576"/>
      <c r="U240" s="576"/>
      <c r="V240" s="577"/>
      <c r="W240" s="37" t="s">
        <v>68</v>
      </c>
      <c r="X240" s="559">
        <f>IFERROR(SUM(X238:X238),"0")</f>
        <v>0</v>
      </c>
      <c r="Y240" s="559">
        <f>IFERROR(SUM(Y238:Y238),"0")</f>
        <v>0</v>
      </c>
      <c r="Z240" s="37"/>
      <c r="AA240" s="560"/>
      <c r="AB240" s="560"/>
      <c r="AC240" s="560"/>
    </row>
    <row r="241" spans="1:68" ht="14.25" customHeight="1" x14ac:dyDescent="0.25">
      <c r="A241" s="572" t="s">
        <v>383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384</v>
      </c>
      <c r="B242" s="54" t="s">
        <v>385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284</v>
      </c>
      <c r="L242" s="32"/>
      <c r="M242" s="33" t="s">
        <v>285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68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386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387</v>
      </c>
      <c r="B243" s="54" t="s">
        <v>388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284</v>
      </c>
      <c r="L243" s="32"/>
      <c r="M243" s="33" t="s">
        <v>285</v>
      </c>
      <c r="N243" s="33"/>
      <c r="O243" s="32">
        <v>90</v>
      </c>
      <c r="P243" s="875" t="s">
        <v>389</v>
      </c>
      <c r="Q243" s="562"/>
      <c r="R243" s="562"/>
      <c r="S243" s="562"/>
      <c r="T243" s="563"/>
      <c r="U243" s="34"/>
      <c r="V243" s="34"/>
      <c r="W243" s="35" t="s">
        <v>68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386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284</v>
      </c>
      <c r="L244" s="32"/>
      <c r="M244" s="33" t="s">
        <v>285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68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386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392</v>
      </c>
      <c r="B245" s="54" t="s">
        <v>393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284</v>
      </c>
      <c r="L245" s="32"/>
      <c r="M245" s="33" t="s">
        <v>285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68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386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394</v>
      </c>
      <c r="B246" s="54" t="s">
        <v>395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284</v>
      </c>
      <c r="L246" s="32"/>
      <c r="M246" s="33" t="s">
        <v>285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68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386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70</v>
      </c>
      <c r="Q247" s="576"/>
      <c r="R247" s="576"/>
      <c r="S247" s="576"/>
      <c r="T247" s="576"/>
      <c r="U247" s="576"/>
      <c r="V247" s="577"/>
      <c r="W247" s="37" t="s">
        <v>71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70</v>
      </c>
      <c r="Q248" s="576"/>
      <c r="R248" s="576"/>
      <c r="S248" s="576"/>
      <c r="T248" s="576"/>
      <c r="U248" s="576"/>
      <c r="V248" s="577"/>
      <c r="W248" s="37" t="s">
        <v>68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396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101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397</v>
      </c>
      <c r="B251" s="54" t="s">
        <v>398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104</v>
      </c>
      <c r="L251" s="32"/>
      <c r="M251" s="33" t="s">
        <v>105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68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399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400</v>
      </c>
      <c r="B252" s="54" t="s">
        <v>401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104</v>
      </c>
      <c r="L252" s="32"/>
      <c r="M252" s="33" t="s">
        <v>105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68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402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403</v>
      </c>
      <c r="B253" s="54" t="s">
        <v>404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104</v>
      </c>
      <c r="L253" s="32"/>
      <c r="M253" s="33" t="s">
        <v>105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68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405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406</v>
      </c>
      <c r="B254" s="54" t="s">
        <v>407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109</v>
      </c>
      <c r="L254" s="32"/>
      <c r="M254" s="33" t="s">
        <v>105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68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408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409</v>
      </c>
      <c r="B255" s="54" t="s">
        <v>410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109</v>
      </c>
      <c r="L255" s="32"/>
      <c r="M255" s="33" t="s">
        <v>105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68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411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70</v>
      </c>
      <c r="Q256" s="576"/>
      <c r="R256" s="576"/>
      <c r="S256" s="576"/>
      <c r="T256" s="576"/>
      <c r="U256" s="576"/>
      <c r="V256" s="577"/>
      <c r="W256" s="37" t="s">
        <v>71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70</v>
      </c>
      <c r="Q257" s="576"/>
      <c r="R257" s="576"/>
      <c r="S257" s="576"/>
      <c r="T257" s="576"/>
      <c r="U257" s="576"/>
      <c r="V257" s="577"/>
      <c r="W257" s="37" t="s">
        <v>68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412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101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413</v>
      </c>
      <c r="B260" s="54" t="s">
        <v>414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104</v>
      </c>
      <c r="L260" s="32"/>
      <c r="M260" s="33" t="s">
        <v>76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68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106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415</v>
      </c>
      <c r="B261" s="54" t="s">
        <v>416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104</v>
      </c>
      <c r="L261" s="32"/>
      <c r="M261" s="33" t="s">
        <v>76</v>
      </c>
      <c r="N261" s="33"/>
      <c r="O261" s="32">
        <v>30</v>
      </c>
      <c r="P261" s="760" t="s">
        <v>417</v>
      </c>
      <c r="Q261" s="562"/>
      <c r="R261" s="562"/>
      <c r="S261" s="562"/>
      <c r="T261" s="563"/>
      <c r="U261" s="34"/>
      <c r="V261" s="34"/>
      <c r="W261" s="35" t="s">
        <v>68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418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419</v>
      </c>
      <c r="B262" s="54" t="s">
        <v>420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104</v>
      </c>
      <c r="L262" s="32"/>
      <c r="M262" s="33" t="s">
        <v>76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68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421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422</v>
      </c>
      <c r="B263" s="54" t="s">
        <v>423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104</v>
      </c>
      <c r="L263" s="32"/>
      <c r="M263" s="33" t="s">
        <v>105</v>
      </c>
      <c r="N263" s="33"/>
      <c r="O263" s="32">
        <v>31</v>
      </c>
      <c r="P263" s="869" t="s">
        <v>424</v>
      </c>
      <c r="Q263" s="562"/>
      <c r="R263" s="562"/>
      <c r="S263" s="562"/>
      <c r="T263" s="563"/>
      <c r="U263" s="34"/>
      <c r="V263" s="34"/>
      <c r="W263" s="35" t="s">
        <v>68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425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70</v>
      </c>
      <c r="Q264" s="576"/>
      <c r="R264" s="576"/>
      <c r="S264" s="576"/>
      <c r="T264" s="576"/>
      <c r="U264" s="576"/>
      <c r="V264" s="577"/>
      <c r="W264" s="37" t="s">
        <v>71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70</v>
      </c>
      <c r="Q265" s="576"/>
      <c r="R265" s="576"/>
      <c r="S265" s="576"/>
      <c r="T265" s="576"/>
      <c r="U265" s="576"/>
      <c r="V265" s="577"/>
      <c r="W265" s="37" t="s">
        <v>68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426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72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427</v>
      </c>
      <c r="B268" s="54" t="s">
        <v>428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75</v>
      </c>
      <c r="L268" s="32"/>
      <c r="M268" s="33" t="s">
        <v>76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68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429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430</v>
      </c>
      <c r="B269" s="54" t="s">
        <v>431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75</v>
      </c>
      <c r="L269" s="32"/>
      <c r="M269" s="33" t="s">
        <v>91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68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432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433</v>
      </c>
      <c r="B270" s="54" t="s">
        <v>434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75</v>
      </c>
      <c r="L270" s="32"/>
      <c r="M270" s="33" t="s">
        <v>76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68</v>
      </c>
      <c r="X270" s="557">
        <v>0</v>
      </c>
      <c r="Y270" s="55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435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70</v>
      </c>
      <c r="Q271" s="576"/>
      <c r="R271" s="576"/>
      <c r="S271" s="576"/>
      <c r="T271" s="576"/>
      <c r="U271" s="576"/>
      <c r="V271" s="577"/>
      <c r="W271" s="37" t="s">
        <v>71</v>
      </c>
      <c r="X271" s="559">
        <f>IFERROR(X268/H268,"0")+IFERROR(X269/H269,"0")+IFERROR(X270/H270,"0")</f>
        <v>0</v>
      </c>
      <c r="Y271" s="559">
        <f>IFERROR(Y268/H268,"0")+IFERROR(Y269/H269,"0")+IFERROR(Y270/H270,"0")</f>
        <v>0</v>
      </c>
      <c r="Z271" s="559">
        <f>IFERROR(IF(Z268="",0,Z268),"0")+IFERROR(IF(Z269="",0,Z269),"0")+IFERROR(IF(Z270="",0,Z270),"0")</f>
        <v>0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70</v>
      </c>
      <c r="Q272" s="576"/>
      <c r="R272" s="576"/>
      <c r="S272" s="576"/>
      <c r="T272" s="576"/>
      <c r="U272" s="576"/>
      <c r="V272" s="577"/>
      <c r="W272" s="37" t="s">
        <v>68</v>
      </c>
      <c r="X272" s="559">
        <f>IFERROR(SUM(X268:X270),"0")</f>
        <v>0</v>
      </c>
      <c r="Y272" s="559">
        <f>IFERROR(SUM(Y268:Y270),"0")</f>
        <v>0</v>
      </c>
      <c r="Z272" s="37"/>
      <c r="AA272" s="560"/>
      <c r="AB272" s="560"/>
      <c r="AC272" s="560"/>
    </row>
    <row r="273" spans="1:68" ht="16.5" customHeight="1" x14ac:dyDescent="0.25">
      <c r="A273" s="580" t="s">
        <v>436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63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437</v>
      </c>
      <c r="B275" s="54" t="s">
        <v>438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66</v>
      </c>
      <c r="L275" s="32"/>
      <c r="M275" s="33" t="s">
        <v>67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68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439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70</v>
      </c>
      <c r="Q276" s="576"/>
      <c r="R276" s="576"/>
      <c r="S276" s="576"/>
      <c r="T276" s="576"/>
      <c r="U276" s="576"/>
      <c r="V276" s="577"/>
      <c r="W276" s="37" t="s">
        <v>71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70</v>
      </c>
      <c r="Q277" s="576"/>
      <c r="R277" s="576"/>
      <c r="S277" s="576"/>
      <c r="T277" s="576"/>
      <c r="U277" s="576"/>
      <c r="V277" s="577"/>
      <c r="W277" s="37" t="s">
        <v>68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72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440</v>
      </c>
      <c r="B279" s="54" t="s">
        <v>441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109</v>
      </c>
      <c r="L279" s="32"/>
      <c r="M279" s="33" t="s">
        <v>76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68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442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70</v>
      </c>
      <c r="Q280" s="576"/>
      <c r="R280" s="576"/>
      <c r="S280" s="576"/>
      <c r="T280" s="576"/>
      <c r="U280" s="576"/>
      <c r="V280" s="577"/>
      <c r="W280" s="37" t="s">
        <v>71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70</v>
      </c>
      <c r="Q281" s="576"/>
      <c r="R281" s="576"/>
      <c r="S281" s="576"/>
      <c r="T281" s="576"/>
      <c r="U281" s="576"/>
      <c r="V281" s="577"/>
      <c r="W281" s="37" t="s">
        <v>68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443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101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444</v>
      </c>
      <c r="B284" s="54" t="s">
        <v>445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104</v>
      </c>
      <c r="L284" s="32"/>
      <c r="M284" s="33" t="s">
        <v>105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68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446</v>
      </c>
      <c r="AB284" s="57"/>
      <c r="AC284" s="327" t="s">
        <v>447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70</v>
      </c>
      <c r="Q285" s="576"/>
      <c r="R285" s="576"/>
      <c r="S285" s="576"/>
      <c r="T285" s="576"/>
      <c r="U285" s="576"/>
      <c r="V285" s="577"/>
      <c r="W285" s="37" t="s">
        <v>71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70</v>
      </c>
      <c r="Q286" s="576"/>
      <c r="R286" s="576"/>
      <c r="S286" s="576"/>
      <c r="T286" s="576"/>
      <c r="U286" s="576"/>
      <c r="V286" s="577"/>
      <c r="W286" s="37" t="s">
        <v>68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448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101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449</v>
      </c>
      <c r="B289" s="54" t="s">
        <v>450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104</v>
      </c>
      <c r="L289" s="32"/>
      <c r="M289" s="33" t="s">
        <v>76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68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451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452</v>
      </c>
      <c r="B290" s="54" t="s">
        <v>453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104</v>
      </c>
      <c r="L290" s="32"/>
      <c r="M290" s="33" t="s">
        <v>76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68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454</v>
      </c>
      <c r="AG290" s="64"/>
      <c r="AJ290" s="68"/>
      <c r="AK290" s="68">
        <v>0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452</v>
      </c>
      <c r="B291" s="54" t="s">
        <v>455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104</v>
      </c>
      <c r="L291" s="32"/>
      <c r="M291" s="33" t="s">
        <v>456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68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457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458</v>
      </c>
      <c r="B292" s="54" t="s">
        <v>459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104</v>
      </c>
      <c r="L292" s="32"/>
      <c r="M292" s="33" t="s">
        <v>105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68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460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461</v>
      </c>
      <c r="B293" s="54" t="s">
        <v>462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109</v>
      </c>
      <c r="L293" s="32"/>
      <c r="M293" s="33" t="s">
        <v>105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68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451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463</v>
      </c>
      <c r="B294" s="54" t="s">
        <v>464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109</v>
      </c>
      <c r="L294" s="32"/>
      <c r="M294" s="33" t="s">
        <v>105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68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465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70</v>
      </c>
      <c r="Q295" s="576"/>
      <c r="R295" s="576"/>
      <c r="S295" s="576"/>
      <c r="T295" s="576"/>
      <c r="U295" s="576"/>
      <c r="V295" s="577"/>
      <c r="W295" s="37" t="s">
        <v>71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70</v>
      </c>
      <c r="Q296" s="576"/>
      <c r="R296" s="576"/>
      <c r="S296" s="576"/>
      <c r="T296" s="576"/>
      <c r="U296" s="576"/>
      <c r="V296" s="577"/>
      <c r="W296" s="37" t="s">
        <v>68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63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466</v>
      </c>
      <c r="B298" s="54" t="s">
        <v>467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109</v>
      </c>
      <c r="L298" s="32"/>
      <c r="M298" s="33" t="s">
        <v>67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68</v>
      </c>
      <c r="X298" s="557">
        <v>40</v>
      </c>
      <c r="Y298" s="558">
        <f t="shared" ref="Y298:Y304" si="42">IFERROR(IF(X298="",0,CEILING((X298/$H298),1)*$H298),"")</f>
        <v>42</v>
      </c>
      <c r="Z298" s="36">
        <f>IFERROR(IF(Y298=0,"",ROUNDUP(Y298/H298,0)*0.00902),"")</f>
        <v>9.0200000000000002E-2</v>
      </c>
      <c r="AA298" s="56"/>
      <c r="AB298" s="57"/>
      <c r="AC298" s="341" t="s">
        <v>468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42.571428571428562</v>
      </c>
      <c r="BN298" s="64">
        <f t="shared" ref="BN298:BN304" si="44">IFERROR(Y298*I298/H298,"0")</f>
        <v>44.699999999999996</v>
      </c>
      <c r="BO298" s="64">
        <f t="shared" ref="BO298:BO304" si="45">IFERROR(1/J298*(X298/H298),"0")</f>
        <v>7.2150072150072145E-2</v>
      </c>
      <c r="BP298" s="64">
        <f t="shared" ref="BP298:BP304" si="46">IFERROR(1/J298*(Y298/H298),"0")</f>
        <v>7.575757575757576E-2</v>
      </c>
    </row>
    <row r="299" spans="1:68" ht="27" customHeight="1" x14ac:dyDescent="0.25">
      <c r="A299" s="54" t="s">
        <v>469</v>
      </c>
      <c r="B299" s="54" t="s">
        <v>470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109</v>
      </c>
      <c r="L299" s="32"/>
      <c r="M299" s="33" t="s">
        <v>67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68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471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472</v>
      </c>
      <c r="B300" s="54" t="s">
        <v>473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109</v>
      </c>
      <c r="L300" s="32"/>
      <c r="M300" s="33" t="s">
        <v>67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68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474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475</v>
      </c>
      <c r="B301" s="54" t="s">
        <v>476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68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471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477</v>
      </c>
      <c r="B302" s="54" t="s">
        <v>478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66</v>
      </c>
      <c r="L302" s="32"/>
      <c r="M302" s="33" t="s">
        <v>67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68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479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480</v>
      </c>
      <c r="B303" s="54" t="s">
        <v>481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68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479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482</v>
      </c>
      <c r="B304" s="54" t="s">
        <v>483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75</v>
      </c>
      <c r="L304" s="32"/>
      <c r="M304" s="33" t="s">
        <v>67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68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484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70</v>
      </c>
      <c r="Q305" s="576"/>
      <c r="R305" s="576"/>
      <c r="S305" s="576"/>
      <c r="T305" s="576"/>
      <c r="U305" s="576"/>
      <c r="V305" s="577"/>
      <c r="W305" s="37" t="s">
        <v>71</v>
      </c>
      <c r="X305" s="559">
        <f>IFERROR(X298/H298,"0")+IFERROR(X299/H299,"0")+IFERROR(X300/H300,"0")+IFERROR(X301/H301,"0")+IFERROR(X302/H302,"0")+IFERROR(X303/H303,"0")+IFERROR(X304/H304,"0")</f>
        <v>9.5238095238095237</v>
      </c>
      <c r="Y305" s="559">
        <f>IFERROR(Y298/H298,"0")+IFERROR(Y299/H299,"0")+IFERROR(Y300/H300,"0")+IFERROR(Y301/H301,"0")+IFERROR(Y302/H302,"0")+IFERROR(Y303/H303,"0")+IFERROR(Y304/H304,"0")</f>
        <v>10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9.0200000000000002E-2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70</v>
      </c>
      <c r="Q306" s="576"/>
      <c r="R306" s="576"/>
      <c r="S306" s="576"/>
      <c r="T306" s="576"/>
      <c r="U306" s="576"/>
      <c r="V306" s="577"/>
      <c r="W306" s="37" t="s">
        <v>68</v>
      </c>
      <c r="X306" s="559">
        <f>IFERROR(SUM(X298:X304),"0")</f>
        <v>40</v>
      </c>
      <c r="Y306" s="559">
        <f>IFERROR(SUM(Y298:Y304),"0")</f>
        <v>42</v>
      </c>
      <c r="Z306" s="37"/>
      <c r="AA306" s="560"/>
      <c r="AB306" s="560"/>
      <c r="AC306" s="560"/>
    </row>
    <row r="307" spans="1:68" ht="14.25" customHeight="1" x14ac:dyDescent="0.25">
      <c r="A307" s="572" t="s">
        <v>72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485</v>
      </c>
      <c r="B308" s="54" t="s">
        <v>486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104</v>
      </c>
      <c r="L308" s="32"/>
      <c r="M308" s="33" t="s">
        <v>76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68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487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104</v>
      </c>
      <c r="L309" s="32"/>
      <c r="M309" s="33" t="s">
        <v>76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68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490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491</v>
      </c>
      <c r="B310" s="54" t="s">
        <v>492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104</v>
      </c>
      <c r="L310" s="32"/>
      <c r="M310" s="33" t="s">
        <v>76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68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493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494</v>
      </c>
      <c r="B311" s="54" t="s">
        <v>495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75</v>
      </c>
      <c r="L311" s="32"/>
      <c r="M311" s="33" t="s">
        <v>76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68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496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497</v>
      </c>
      <c r="B312" s="54" t="s">
        <v>498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75</v>
      </c>
      <c r="L312" s="32"/>
      <c r="M312" s="33" t="s">
        <v>91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68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499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70</v>
      </c>
      <c r="Q313" s="576"/>
      <c r="R313" s="576"/>
      <c r="S313" s="576"/>
      <c r="T313" s="576"/>
      <c r="U313" s="576"/>
      <c r="V313" s="577"/>
      <c r="W313" s="37" t="s">
        <v>71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70</v>
      </c>
      <c r="Q314" s="576"/>
      <c r="R314" s="576"/>
      <c r="S314" s="576"/>
      <c r="T314" s="576"/>
      <c r="U314" s="576"/>
      <c r="V314" s="577"/>
      <c r="W314" s="37" t="s">
        <v>68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168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500</v>
      </c>
      <c r="B316" s="54" t="s">
        <v>501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104</v>
      </c>
      <c r="L316" s="32"/>
      <c r="M316" s="33" t="s">
        <v>76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68</v>
      </c>
      <c r="X316" s="557">
        <v>100</v>
      </c>
      <c r="Y316" s="558">
        <f>IFERROR(IF(X316="",0,CEILING((X316/$H316),1)*$H316),"")</f>
        <v>100.80000000000001</v>
      </c>
      <c r="Z316" s="36">
        <f>IFERROR(IF(Y316=0,"",ROUNDUP(Y316/H316,0)*0.01898),"")</f>
        <v>0.22776000000000002</v>
      </c>
      <c r="AA316" s="56"/>
      <c r="AB316" s="57"/>
      <c r="AC316" s="365" t="s">
        <v>502</v>
      </c>
      <c r="AG316" s="64"/>
      <c r="AJ316" s="68"/>
      <c r="AK316" s="68">
        <v>0</v>
      </c>
      <c r="BB316" s="366" t="s">
        <v>1</v>
      </c>
      <c r="BM316" s="64">
        <f>IFERROR(X316*I316/H316,"0")</f>
        <v>106.17857142857143</v>
      </c>
      <c r="BN316" s="64">
        <f>IFERROR(Y316*I316/H316,"0")</f>
        <v>107.02800000000001</v>
      </c>
      <c r="BO316" s="64">
        <f>IFERROR(1/J316*(X316/H316),"0")</f>
        <v>0.18601190476190477</v>
      </c>
      <c r="BP316" s="64">
        <f>IFERROR(1/J316*(Y316/H316),"0")</f>
        <v>0.1875</v>
      </c>
    </row>
    <row r="317" spans="1:68" ht="27" customHeight="1" x14ac:dyDescent="0.25">
      <c r="A317" s="54" t="s">
        <v>503</v>
      </c>
      <c r="B317" s="54" t="s">
        <v>504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104</v>
      </c>
      <c r="L317" s="32"/>
      <c r="M317" s="33" t="s">
        <v>76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68</v>
      </c>
      <c r="X317" s="557">
        <v>30</v>
      </c>
      <c r="Y317" s="558">
        <f>IFERROR(IF(X317="",0,CEILING((X317/$H317),1)*$H317),"")</f>
        <v>31.2</v>
      </c>
      <c r="Z317" s="36">
        <f>IFERROR(IF(Y317=0,"",ROUNDUP(Y317/H317,0)*0.01898),"")</f>
        <v>7.5920000000000001E-2</v>
      </c>
      <c r="AA317" s="56"/>
      <c r="AB317" s="57"/>
      <c r="AC317" s="367" t="s">
        <v>505</v>
      </c>
      <c r="AG317" s="64"/>
      <c r="AJ317" s="68"/>
      <c r="AK317" s="68">
        <v>0</v>
      </c>
      <c r="BB317" s="368" t="s">
        <v>1</v>
      </c>
      <c r="BM317" s="64">
        <f>IFERROR(X317*I317/H317,"0")</f>
        <v>31.996153846153849</v>
      </c>
      <c r="BN317" s="64">
        <f>IFERROR(Y317*I317/H317,"0")</f>
        <v>33.276000000000003</v>
      </c>
      <c r="BO317" s="64">
        <f>IFERROR(1/J317*(X317/H317),"0")</f>
        <v>6.0096153846153848E-2</v>
      </c>
      <c r="BP317" s="64">
        <f>IFERROR(1/J317*(Y317/H317),"0")</f>
        <v>6.25E-2</v>
      </c>
    </row>
    <row r="318" spans="1:68" ht="16.5" customHeight="1" x14ac:dyDescent="0.25">
      <c r="A318" s="54" t="s">
        <v>506</v>
      </c>
      <c r="B318" s="54" t="s">
        <v>507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104</v>
      </c>
      <c r="L318" s="32"/>
      <c r="M318" s="33" t="s">
        <v>91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68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508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70</v>
      </c>
      <c r="Q319" s="576"/>
      <c r="R319" s="576"/>
      <c r="S319" s="576"/>
      <c r="T319" s="576"/>
      <c r="U319" s="576"/>
      <c r="V319" s="577"/>
      <c r="W319" s="37" t="s">
        <v>71</v>
      </c>
      <c r="X319" s="559">
        <f>IFERROR(X316/H316,"0")+IFERROR(X317/H317,"0")+IFERROR(X318/H318,"0")</f>
        <v>15.750915750915752</v>
      </c>
      <c r="Y319" s="559">
        <f>IFERROR(Y316/H316,"0")+IFERROR(Y317/H317,"0")+IFERROR(Y318/H318,"0")</f>
        <v>16</v>
      </c>
      <c r="Z319" s="559">
        <f>IFERROR(IF(Z316="",0,Z316),"0")+IFERROR(IF(Z317="",0,Z317),"0")+IFERROR(IF(Z318="",0,Z318),"0")</f>
        <v>0.30368000000000001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70</v>
      </c>
      <c r="Q320" s="576"/>
      <c r="R320" s="576"/>
      <c r="S320" s="576"/>
      <c r="T320" s="576"/>
      <c r="U320" s="576"/>
      <c r="V320" s="577"/>
      <c r="W320" s="37" t="s">
        <v>68</v>
      </c>
      <c r="X320" s="559">
        <f>IFERROR(SUM(X316:X318),"0")</f>
        <v>130</v>
      </c>
      <c r="Y320" s="559">
        <f>IFERROR(SUM(Y316:Y318),"0")</f>
        <v>132</v>
      </c>
      <c r="Z320" s="37"/>
      <c r="AA320" s="560"/>
      <c r="AB320" s="560"/>
      <c r="AC320" s="560"/>
    </row>
    <row r="321" spans="1:68" ht="14.25" customHeight="1" x14ac:dyDescent="0.25">
      <c r="A321" s="572" t="s">
        <v>93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509</v>
      </c>
      <c r="B322" s="54" t="s">
        <v>510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109</v>
      </c>
      <c r="L322" s="32"/>
      <c r="M322" s="33" t="s">
        <v>96</v>
      </c>
      <c r="N322" s="33"/>
      <c r="O322" s="32">
        <v>180</v>
      </c>
      <c r="P322" s="736" t="s">
        <v>511</v>
      </c>
      <c r="Q322" s="562"/>
      <c r="R322" s="562"/>
      <c r="S322" s="562"/>
      <c r="T322" s="563"/>
      <c r="U322" s="34"/>
      <c r="V322" s="34"/>
      <c r="W322" s="35" t="s">
        <v>68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512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513</v>
      </c>
      <c r="B323" s="54" t="s">
        <v>514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109</v>
      </c>
      <c r="L323" s="32"/>
      <c r="M323" s="33" t="s">
        <v>96</v>
      </c>
      <c r="N323" s="33"/>
      <c r="O323" s="32">
        <v>180</v>
      </c>
      <c r="P323" s="815" t="s">
        <v>515</v>
      </c>
      <c r="Q323" s="562"/>
      <c r="R323" s="562"/>
      <c r="S323" s="562"/>
      <c r="T323" s="563"/>
      <c r="U323" s="34"/>
      <c r="V323" s="34"/>
      <c r="W323" s="35" t="s">
        <v>68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512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516</v>
      </c>
      <c r="B324" s="54" t="s">
        <v>517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75</v>
      </c>
      <c r="L324" s="32"/>
      <c r="M324" s="33" t="s">
        <v>96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68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518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519</v>
      </c>
      <c r="B325" s="54" t="s">
        <v>520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75</v>
      </c>
      <c r="L325" s="32"/>
      <c r="M325" s="33" t="s">
        <v>96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68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512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70</v>
      </c>
      <c r="Q326" s="576"/>
      <c r="R326" s="576"/>
      <c r="S326" s="576"/>
      <c r="T326" s="576"/>
      <c r="U326" s="576"/>
      <c r="V326" s="577"/>
      <c r="W326" s="37" t="s">
        <v>71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70</v>
      </c>
      <c r="Q327" s="576"/>
      <c r="R327" s="576"/>
      <c r="S327" s="576"/>
      <c r="T327" s="576"/>
      <c r="U327" s="576"/>
      <c r="V327" s="577"/>
      <c r="W327" s="37" t="s">
        <v>68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521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522</v>
      </c>
      <c r="B329" s="54" t="s">
        <v>523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75</v>
      </c>
      <c r="L329" s="32"/>
      <c r="M329" s="33" t="s">
        <v>524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68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525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75</v>
      </c>
      <c r="L330" s="32"/>
      <c r="M330" s="33" t="s">
        <v>524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68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525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528</v>
      </c>
      <c r="B331" s="54" t="s">
        <v>529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75</v>
      </c>
      <c r="L331" s="32"/>
      <c r="M331" s="33" t="s">
        <v>524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68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525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70</v>
      </c>
      <c r="Q332" s="576"/>
      <c r="R332" s="576"/>
      <c r="S332" s="576"/>
      <c r="T332" s="576"/>
      <c r="U332" s="576"/>
      <c r="V332" s="577"/>
      <c r="W332" s="37" t="s">
        <v>71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70</v>
      </c>
      <c r="Q333" s="576"/>
      <c r="R333" s="576"/>
      <c r="S333" s="576"/>
      <c r="T333" s="576"/>
      <c r="U333" s="576"/>
      <c r="V333" s="577"/>
      <c r="W333" s="37" t="s">
        <v>68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530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72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531</v>
      </c>
      <c r="B336" s="54" t="s">
        <v>532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104</v>
      </c>
      <c r="L336" s="32"/>
      <c r="M336" s="33" t="s">
        <v>91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68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533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534</v>
      </c>
      <c r="B337" s="54" t="s">
        <v>535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75</v>
      </c>
      <c r="L337" s="32"/>
      <c r="M337" s="33" t="s">
        <v>76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68</v>
      </c>
      <c r="X337" s="557">
        <v>0</v>
      </c>
      <c r="Y337" s="558">
        <f>IFERROR(IF(X337="",0,CEILING((X337/$H337),1)*$H337),"")</f>
        <v>0</v>
      </c>
      <c r="Z337" s="36" t="str">
        <f>IFERROR(IF(Y337=0,"",ROUNDUP(Y337/H337,0)*0.00651),"")</f>
        <v/>
      </c>
      <c r="AA337" s="56"/>
      <c r="AB337" s="57"/>
      <c r="AC337" s="387" t="s">
        <v>536</v>
      </c>
      <c r="AG337" s="64"/>
      <c r="AJ337" s="68"/>
      <c r="AK337" s="68">
        <v>0</v>
      </c>
      <c r="BB337" s="388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ht="27" customHeight="1" x14ac:dyDescent="0.25">
      <c r="A338" s="54" t="s">
        <v>537</v>
      </c>
      <c r="B338" s="54" t="s">
        <v>538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75</v>
      </c>
      <c r="L338" s="32"/>
      <c r="M338" s="33" t="s">
        <v>91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68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539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70</v>
      </c>
      <c r="Q339" s="576"/>
      <c r="R339" s="576"/>
      <c r="S339" s="576"/>
      <c r="T339" s="576"/>
      <c r="U339" s="576"/>
      <c r="V339" s="577"/>
      <c r="W339" s="37" t="s">
        <v>71</v>
      </c>
      <c r="X339" s="559">
        <f>IFERROR(X336/H336,"0")+IFERROR(X337/H337,"0")+IFERROR(X338/H338,"0")</f>
        <v>0</v>
      </c>
      <c r="Y339" s="559">
        <f>IFERROR(Y336/H336,"0")+IFERROR(Y337/H337,"0")+IFERROR(Y338/H338,"0")</f>
        <v>0</v>
      </c>
      <c r="Z339" s="559">
        <f>IFERROR(IF(Z336="",0,Z336),"0")+IFERROR(IF(Z337="",0,Z337),"0")+IFERROR(IF(Z338="",0,Z338),"0")</f>
        <v>0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70</v>
      </c>
      <c r="Q340" s="576"/>
      <c r="R340" s="576"/>
      <c r="S340" s="576"/>
      <c r="T340" s="576"/>
      <c r="U340" s="576"/>
      <c r="V340" s="577"/>
      <c r="W340" s="37" t="s">
        <v>68</v>
      </c>
      <c r="X340" s="559">
        <f>IFERROR(SUM(X336:X338),"0")</f>
        <v>0</v>
      </c>
      <c r="Y340" s="559">
        <f>IFERROR(SUM(Y336:Y338),"0")</f>
        <v>0</v>
      </c>
      <c r="Z340" s="37"/>
      <c r="AA340" s="560"/>
      <c r="AB340" s="560"/>
      <c r="AC340" s="560"/>
    </row>
    <row r="341" spans="1:68" ht="27.75" customHeight="1" x14ac:dyDescent="0.2">
      <c r="A341" s="646" t="s">
        <v>540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541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101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542</v>
      </c>
      <c r="B344" s="54" t="s">
        <v>543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104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68</v>
      </c>
      <c r="X344" s="557">
        <v>4500</v>
      </c>
      <c r="Y344" s="558">
        <f t="shared" ref="Y344:Y350" si="47">IFERROR(IF(X344="",0,CEILING((X344/$H344),1)*$H344),"")</f>
        <v>4500</v>
      </c>
      <c r="Z344" s="36">
        <f>IFERROR(IF(Y344=0,"",ROUNDUP(Y344/H344,0)*0.02175),"")</f>
        <v>6.5249999999999995</v>
      </c>
      <c r="AA344" s="56"/>
      <c r="AB344" s="57"/>
      <c r="AC344" s="391" t="s">
        <v>544</v>
      </c>
      <c r="AG344" s="64"/>
      <c r="AJ344" s="68"/>
      <c r="AK344" s="68">
        <v>0</v>
      </c>
      <c r="BB344" s="392" t="s">
        <v>1</v>
      </c>
      <c r="BM344" s="64">
        <f t="shared" ref="BM344:BM350" si="48">IFERROR(X344*I344/H344,"0")</f>
        <v>4644</v>
      </c>
      <c r="BN344" s="64">
        <f t="shared" ref="BN344:BN350" si="49">IFERROR(Y344*I344/H344,"0")</f>
        <v>4644</v>
      </c>
      <c r="BO344" s="64">
        <f t="shared" ref="BO344:BO350" si="50">IFERROR(1/J344*(X344/H344),"0")</f>
        <v>6.25</v>
      </c>
      <c r="BP344" s="64">
        <f t="shared" ref="BP344:BP350" si="51">IFERROR(1/J344*(Y344/H344),"0")</f>
        <v>6.25</v>
      </c>
    </row>
    <row r="345" spans="1:68" ht="27" customHeight="1" x14ac:dyDescent="0.25">
      <c r="A345" s="54" t="s">
        <v>545</v>
      </c>
      <c r="B345" s="54" t="s">
        <v>546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104</v>
      </c>
      <c r="L345" s="32"/>
      <c r="M345" s="33" t="s">
        <v>67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68</v>
      </c>
      <c r="X345" s="557">
        <v>2500</v>
      </c>
      <c r="Y345" s="558">
        <f t="shared" si="47"/>
        <v>2505</v>
      </c>
      <c r="Z345" s="36">
        <f>IFERROR(IF(Y345=0,"",ROUNDUP(Y345/H345,0)*0.02175),"")</f>
        <v>3.6322499999999995</v>
      </c>
      <c r="AA345" s="56"/>
      <c r="AB345" s="57"/>
      <c r="AC345" s="393" t="s">
        <v>547</v>
      </c>
      <c r="AG345" s="64"/>
      <c r="AJ345" s="68"/>
      <c r="AK345" s="68">
        <v>0</v>
      </c>
      <c r="BB345" s="394" t="s">
        <v>1</v>
      </c>
      <c r="BM345" s="64">
        <f t="shared" si="48"/>
        <v>2580</v>
      </c>
      <c r="BN345" s="64">
        <f t="shared" si="49"/>
        <v>2585.1600000000003</v>
      </c>
      <c r="BO345" s="64">
        <f t="shared" si="50"/>
        <v>3.4722222222222219</v>
      </c>
      <c r="BP345" s="64">
        <f t="shared" si="51"/>
        <v>3.4791666666666665</v>
      </c>
    </row>
    <row r="346" spans="1:68" ht="27" customHeight="1" x14ac:dyDescent="0.25">
      <c r="A346" s="54" t="s">
        <v>548</v>
      </c>
      <c r="B346" s="54" t="s">
        <v>549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104</v>
      </c>
      <c r="L346" s="32"/>
      <c r="M346" s="33" t="s">
        <v>91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68</v>
      </c>
      <c r="X346" s="557">
        <v>0</v>
      </c>
      <c r="Y346" s="558">
        <f t="shared" si="47"/>
        <v>0</v>
      </c>
      <c r="Z346" s="36" t="str">
        <f>IFERROR(IF(Y346=0,"",ROUNDUP(Y346/H346,0)*0.02175),"")</f>
        <v/>
      </c>
      <c r="AA346" s="56"/>
      <c r="AB346" s="57"/>
      <c r="AC346" s="395" t="s">
        <v>550</v>
      </c>
      <c r="AG346" s="64"/>
      <c r="AJ346" s="68"/>
      <c r="AK346" s="68">
        <v>0</v>
      </c>
      <c r="BB346" s="396" t="s">
        <v>1</v>
      </c>
      <c r="BM346" s="64">
        <f t="shared" si="48"/>
        <v>0</v>
      </c>
      <c r="BN346" s="64">
        <f t="shared" si="49"/>
        <v>0</v>
      </c>
      <c r="BO346" s="64">
        <f t="shared" si="50"/>
        <v>0</v>
      </c>
      <c r="BP346" s="64">
        <f t="shared" si="51"/>
        <v>0</v>
      </c>
    </row>
    <row r="347" spans="1:68" ht="37.5" customHeight="1" x14ac:dyDescent="0.25">
      <c r="A347" s="54" t="s">
        <v>551</v>
      </c>
      <c r="B347" s="54" t="s">
        <v>552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104</v>
      </c>
      <c r="L347" s="32"/>
      <c r="M347" s="33" t="s">
        <v>67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68</v>
      </c>
      <c r="X347" s="557">
        <v>3000</v>
      </c>
      <c r="Y347" s="558">
        <f t="shared" si="47"/>
        <v>3000</v>
      </c>
      <c r="Z347" s="36">
        <f>IFERROR(IF(Y347=0,"",ROUNDUP(Y347/H347,0)*0.02175),"")</f>
        <v>4.3499999999999996</v>
      </c>
      <c r="AA347" s="56"/>
      <c r="AB347" s="57"/>
      <c r="AC347" s="397" t="s">
        <v>553</v>
      </c>
      <c r="AG347" s="64"/>
      <c r="AJ347" s="68"/>
      <c r="AK347" s="68">
        <v>0</v>
      </c>
      <c r="BB347" s="398" t="s">
        <v>1</v>
      </c>
      <c r="BM347" s="64">
        <f t="shared" si="48"/>
        <v>3096</v>
      </c>
      <c r="BN347" s="64">
        <f t="shared" si="49"/>
        <v>3096</v>
      </c>
      <c r="BO347" s="64">
        <f t="shared" si="50"/>
        <v>4.1666666666666661</v>
      </c>
      <c r="BP347" s="64">
        <f t="shared" si="51"/>
        <v>4.1666666666666661</v>
      </c>
    </row>
    <row r="348" spans="1:68" ht="27" customHeight="1" x14ac:dyDescent="0.25">
      <c r="A348" s="54" t="s">
        <v>554</v>
      </c>
      <c r="B348" s="54" t="s">
        <v>555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109</v>
      </c>
      <c r="L348" s="32"/>
      <c r="M348" s="33" t="s">
        <v>105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68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556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557</v>
      </c>
      <c r="B349" s="54" t="s">
        <v>558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109</v>
      </c>
      <c r="L349" s="32"/>
      <c r="M349" s="33" t="s">
        <v>67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68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547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559</v>
      </c>
      <c r="B350" s="54" t="s">
        <v>560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109</v>
      </c>
      <c r="L350" s="32"/>
      <c r="M350" s="33" t="s">
        <v>67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68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553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70</v>
      </c>
      <c r="Q351" s="576"/>
      <c r="R351" s="576"/>
      <c r="S351" s="576"/>
      <c r="T351" s="576"/>
      <c r="U351" s="576"/>
      <c r="V351" s="577"/>
      <c r="W351" s="37" t="s">
        <v>71</v>
      </c>
      <c r="X351" s="559">
        <f>IFERROR(X344/H344,"0")+IFERROR(X345/H345,"0")+IFERROR(X346/H346,"0")+IFERROR(X347/H347,"0")+IFERROR(X348/H348,"0")+IFERROR(X349/H349,"0")+IFERROR(X350/H350,"0")</f>
        <v>666.66666666666663</v>
      </c>
      <c r="Y351" s="559">
        <f>IFERROR(Y344/H344,"0")+IFERROR(Y345/H345,"0")+IFERROR(Y346/H346,"0")+IFERROR(Y347/H347,"0")+IFERROR(Y348/H348,"0")+IFERROR(Y349/H349,"0")+IFERROR(Y350/H350,"0")</f>
        <v>667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14.507249999999999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70</v>
      </c>
      <c r="Q352" s="576"/>
      <c r="R352" s="576"/>
      <c r="S352" s="576"/>
      <c r="T352" s="576"/>
      <c r="U352" s="576"/>
      <c r="V352" s="577"/>
      <c r="W352" s="37" t="s">
        <v>68</v>
      </c>
      <c r="X352" s="559">
        <f>IFERROR(SUM(X344:X350),"0")</f>
        <v>10000</v>
      </c>
      <c r="Y352" s="559">
        <f>IFERROR(SUM(Y344:Y350),"0")</f>
        <v>10005</v>
      </c>
      <c r="Z352" s="37"/>
      <c r="AA352" s="560"/>
      <c r="AB352" s="560"/>
      <c r="AC352" s="560"/>
    </row>
    <row r="353" spans="1:68" ht="14.25" customHeight="1" x14ac:dyDescent="0.25">
      <c r="A353" s="572" t="s">
        <v>133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561</v>
      </c>
      <c r="B354" s="54" t="s">
        <v>562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104</v>
      </c>
      <c r="L354" s="32"/>
      <c r="M354" s="33" t="s">
        <v>105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68</v>
      </c>
      <c r="X354" s="557">
        <v>0</v>
      </c>
      <c r="Y354" s="558">
        <f>IFERROR(IF(X354="",0,CEILING((X354/$H354),1)*$H354),"")</f>
        <v>0</v>
      </c>
      <c r="Z354" s="36" t="str">
        <f>IFERROR(IF(Y354=0,"",ROUNDUP(Y354/H354,0)*0.02175),"")</f>
        <v/>
      </c>
      <c r="AA354" s="56"/>
      <c r="AB354" s="57"/>
      <c r="AC354" s="405" t="s">
        <v>563</v>
      </c>
      <c r="AG354" s="64"/>
      <c r="AJ354" s="68"/>
      <c r="AK354" s="68">
        <v>0</v>
      </c>
      <c r="BB354" s="406" t="s">
        <v>1</v>
      </c>
      <c r="BM354" s="64">
        <f>IFERROR(X354*I354/H354,"0")</f>
        <v>0</v>
      </c>
      <c r="BN354" s="64">
        <f>IFERROR(Y354*I354/H354,"0")</f>
        <v>0</v>
      </c>
      <c r="BO354" s="64">
        <f>IFERROR(1/J354*(X354/H354),"0")</f>
        <v>0</v>
      </c>
      <c r="BP354" s="64">
        <f>IFERROR(1/J354*(Y354/H354),"0")</f>
        <v>0</v>
      </c>
    </row>
    <row r="355" spans="1:68" ht="16.5" customHeight="1" x14ac:dyDescent="0.25">
      <c r="A355" s="54" t="s">
        <v>564</v>
      </c>
      <c r="B355" s="54" t="s">
        <v>565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109</v>
      </c>
      <c r="L355" s="32"/>
      <c r="M355" s="33" t="s">
        <v>105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68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563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70</v>
      </c>
      <c r="Q356" s="576"/>
      <c r="R356" s="576"/>
      <c r="S356" s="576"/>
      <c r="T356" s="576"/>
      <c r="U356" s="576"/>
      <c r="V356" s="577"/>
      <c r="W356" s="37" t="s">
        <v>71</v>
      </c>
      <c r="X356" s="559">
        <f>IFERROR(X354/H354,"0")+IFERROR(X355/H355,"0")</f>
        <v>0</v>
      </c>
      <c r="Y356" s="559">
        <f>IFERROR(Y354/H354,"0")+IFERROR(Y355/H355,"0")</f>
        <v>0</v>
      </c>
      <c r="Z356" s="559">
        <f>IFERROR(IF(Z354="",0,Z354),"0")+IFERROR(IF(Z355="",0,Z355),"0")</f>
        <v>0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70</v>
      </c>
      <c r="Q357" s="576"/>
      <c r="R357" s="576"/>
      <c r="S357" s="576"/>
      <c r="T357" s="576"/>
      <c r="U357" s="576"/>
      <c r="V357" s="577"/>
      <c r="W357" s="37" t="s">
        <v>68</v>
      </c>
      <c r="X357" s="559">
        <f>IFERROR(SUM(X354:X355),"0")</f>
        <v>0</v>
      </c>
      <c r="Y357" s="559">
        <f>IFERROR(SUM(Y354:Y355),"0")</f>
        <v>0</v>
      </c>
      <c r="Z357" s="37"/>
      <c r="AA357" s="560"/>
      <c r="AB357" s="560"/>
      <c r="AC357" s="560"/>
    </row>
    <row r="358" spans="1:68" ht="14.25" customHeight="1" x14ac:dyDescent="0.25">
      <c r="A358" s="572" t="s">
        <v>72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566</v>
      </c>
      <c r="B359" s="54" t="s">
        <v>567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104</v>
      </c>
      <c r="L359" s="32"/>
      <c r="M359" s="33" t="s">
        <v>76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68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568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569</v>
      </c>
      <c r="B360" s="54" t="s">
        <v>570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104</v>
      </c>
      <c r="L360" s="32"/>
      <c r="M360" s="33" t="s">
        <v>76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68</v>
      </c>
      <c r="X360" s="557">
        <v>50</v>
      </c>
      <c r="Y360" s="558">
        <f>IFERROR(IF(X360="",0,CEILING((X360/$H360),1)*$H360),"")</f>
        <v>54</v>
      </c>
      <c r="Z360" s="36">
        <f>IFERROR(IF(Y360=0,"",ROUNDUP(Y360/H360,0)*0.01898),"")</f>
        <v>0.11388000000000001</v>
      </c>
      <c r="AA360" s="56"/>
      <c r="AB360" s="57"/>
      <c r="AC360" s="411" t="s">
        <v>571</v>
      </c>
      <c r="AG360" s="64"/>
      <c r="AJ360" s="68"/>
      <c r="AK360" s="68">
        <v>0</v>
      </c>
      <c r="BB360" s="412" t="s">
        <v>1</v>
      </c>
      <c r="BM360" s="64">
        <f>IFERROR(X360*I360/H360,"0")</f>
        <v>52.883333333333333</v>
      </c>
      <c r="BN360" s="64">
        <f>IFERROR(Y360*I360/H360,"0")</f>
        <v>57.113999999999997</v>
      </c>
      <c r="BO360" s="64">
        <f>IFERROR(1/J360*(X360/H360),"0")</f>
        <v>8.6805555555555552E-2</v>
      </c>
      <c r="BP360" s="64">
        <f>IFERROR(1/J360*(Y360/H360),"0")</f>
        <v>9.375E-2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70</v>
      </c>
      <c r="Q361" s="576"/>
      <c r="R361" s="576"/>
      <c r="S361" s="576"/>
      <c r="T361" s="576"/>
      <c r="U361" s="576"/>
      <c r="V361" s="577"/>
      <c r="W361" s="37" t="s">
        <v>71</v>
      </c>
      <c r="X361" s="559">
        <f>IFERROR(X359/H359,"0")+IFERROR(X360/H360,"0")</f>
        <v>5.5555555555555554</v>
      </c>
      <c r="Y361" s="559">
        <f>IFERROR(Y359/H359,"0")+IFERROR(Y360/H360,"0")</f>
        <v>6</v>
      </c>
      <c r="Z361" s="559">
        <f>IFERROR(IF(Z359="",0,Z359),"0")+IFERROR(IF(Z360="",0,Z360),"0")</f>
        <v>0.11388000000000001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70</v>
      </c>
      <c r="Q362" s="576"/>
      <c r="R362" s="576"/>
      <c r="S362" s="576"/>
      <c r="T362" s="576"/>
      <c r="U362" s="576"/>
      <c r="V362" s="577"/>
      <c r="W362" s="37" t="s">
        <v>68</v>
      </c>
      <c r="X362" s="559">
        <f>IFERROR(SUM(X359:X360),"0")</f>
        <v>50</v>
      </c>
      <c r="Y362" s="559">
        <f>IFERROR(SUM(Y359:Y360),"0")</f>
        <v>54</v>
      </c>
      <c r="Z362" s="37"/>
      <c r="AA362" s="560"/>
      <c r="AB362" s="560"/>
      <c r="AC362" s="560"/>
    </row>
    <row r="363" spans="1:68" ht="14.25" customHeight="1" x14ac:dyDescent="0.25">
      <c r="A363" s="572" t="s">
        <v>168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572</v>
      </c>
      <c r="B364" s="54" t="s">
        <v>573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104</v>
      </c>
      <c r="L364" s="32"/>
      <c r="M364" s="33" t="s">
        <v>76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68</v>
      </c>
      <c r="X364" s="557">
        <v>100</v>
      </c>
      <c r="Y364" s="558">
        <f>IFERROR(IF(X364="",0,CEILING((X364/$H364),1)*$H364),"")</f>
        <v>108</v>
      </c>
      <c r="Z364" s="36">
        <f>IFERROR(IF(Y364=0,"",ROUNDUP(Y364/H364,0)*0.01898),"")</f>
        <v>0.22776000000000002</v>
      </c>
      <c r="AA364" s="56"/>
      <c r="AB364" s="57"/>
      <c r="AC364" s="413" t="s">
        <v>574</v>
      </c>
      <c r="AG364" s="64"/>
      <c r="AJ364" s="68"/>
      <c r="AK364" s="68">
        <v>0</v>
      </c>
      <c r="BB364" s="414" t="s">
        <v>1</v>
      </c>
      <c r="BM364" s="64">
        <f>IFERROR(X364*I364/H364,"0")</f>
        <v>105.76666666666667</v>
      </c>
      <c r="BN364" s="64">
        <f>IFERROR(Y364*I364/H364,"0")</f>
        <v>114.22799999999999</v>
      </c>
      <c r="BO364" s="64">
        <f>IFERROR(1/J364*(X364/H364),"0")</f>
        <v>0.1736111111111111</v>
      </c>
      <c r="BP364" s="64">
        <f>IFERROR(1/J364*(Y364/H364),"0")</f>
        <v>0.1875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70</v>
      </c>
      <c r="Q365" s="576"/>
      <c r="R365" s="576"/>
      <c r="S365" s="576"/>
      <c r="T365" s="576"/>
      <c r="U365" s="576"/>
      <c r="V365" s="577"/>
      <c r="W365" s="37" t="s">
        <v>71</v>
      </c>
      <c r="X365" s="559">
        <f>IFERROR(X364/H364,"0")</f>
        <v>11.111111111111111</v>
      </c>
      <c r="Y365" s="559">
        <f>IFERROR(Y364/H364,"0")</f>
        <v>12</v>
      </c>
      <c r="Z365" s="559">
        <f>IFERROR(IF(Z364="",0,Z364),"0")</f>
        <v>0.22776000000000002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70</v>
      </c>
      <c r="Q366" s="576"/>
      <c r="R366" s="576"/>
      <c r="S366" s="576"/>
      <c r="T366" s="576"/>
      <c r="U366" s="576"/>
      <c r="V366" s="577"/>
      <c r="W366" s="37" t="s">
        <v>68</v>
      </c>
      <c r="X366" s="559">
        <f>IFERROR(SUM(X364:X364),"0")</f>
        <v>100</v>
      </c>
      <c r="Y366" s="559">
        <f>IFERROR(SUM(Y364:Y364),"0")</f>
        <v>108</v>
      </c>
      <c r="Z366" s="37"/>
      <c r="AA366" s="560"/>
      <c r="AB366" s="560"/>
      <c r="AC366" s="560"/>
    </row>
    <row r="367" spans="1:68" ht="16.5" customHeight="1" x14ac:dyDescent="0.25">
      <c r="A367" s="580" t="s">
        <v>575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101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576</v>
      </c>
      <c r="B369" s="54" t="s">
        <v>577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104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68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579</v>
      </c>
      <c r="B370" s="54" t="s">
        <v>580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104</v>
      </c>
      <c r="L370" s="32"/>
      <c r="M370" s="33" t="s">
        <v>67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68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581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582</v>
      </c>
      <c r="B371" s="54" t="s">
        <v>583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109</v>
      </c>
      <c r="L371" s="32"/>
      <c r="M371" s="33" t="s">
        <v>67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68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581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70</v>
      </c>
      <c r="Q372" s="576"/>
      <c r="R372" s="576"/>
      <c r="S372" s="576"/>
      <c r="T372" s="576"/>
      <c r="U372" s="576"/>
      <c r="V372" s="577"/>
      <c r="W372" s="37" t="s">
        <v>71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70</v>
      </c>
      <c r="Q373" s="576"/>
      <c r="R373" s="576"/>
      <c r="S373" s="576"/>
      <c r="T373" s="576"/>
      <c r="U373" s="576"/>
      <c r="V373" s="577"/>
      <c r="W373" s="37" t="s">
        <v>68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63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584</v>
      </c>
      <c r="B375" s="54" t="s">
        <v>585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109</v>
      </c>
      <c r="L375" s="32"/>
      <c r="M375" s="33" t="s">
        <v>67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68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586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70</v>
      </c>
      <c r="Q376" s="576"/>
      <c r="R376" s="576"/>
      <c r="S376" s="576"/>
      <c r="T376" s="576"/>
      <c r="U376" s="576"/>
      <c r="V376" s="577"/>
      <c r="W376" s="37" t="s">
        <v>71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70</v>
      </c>
      <c r="Q377" s="576"/>
      <c r="R377" s="576"/>
      <c r="S377" s="576"/>
      <c r="T377" s="576"/>
      <c r="U377" s="576"/>
      <c r="V377" s="577"/>
      <c r="W377" s="37" t="s">
        <v>68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72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587</v>
      </c>
      <c r="B379" s="54" t="s">
        <v>588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104</v>
      </c>
      <c r="L379" s="32"/>
      <c r="M379" s="33" t="s">
        <v>76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68</v>
      </c>
      <c r="X379" s="557">
        <v>40</v>
      </c>
      <c r="Y379" s="558">
        <f>IFERROR(IF(X379="",0,CEILING((X379/$H379),1)*$H379),"")</f>
        <v>45</v>
      </c>
      <c r="Z379" s="36">
        <f>IFERROR(IF(Y379=0,"",ROUNDUP(Y379/H379,0)*0.01898),"")</f>
        <v>9.4899999999999998E-2</v>
      </c>
      <c r="AA379" s="56"/>
      <c r="AB379" s="57"/>
      <c r="AC379" s="423" t="s">
        <v>589</v>
      </c>
      <c r="AG379" s="64"/>
      <c r="AJ379" s="68"/>
      <c r="AK379" s="68">
        <v>0</v>
      </c>
      <c r="BB379" s="424" t="s">
        <v>1</v>
      </c>
      <c r="BM379" s="64">
        <f>IFERROR(X379*I379/H379,"0")</f>
        <v>42.306666666666665</v>
      </c>
      <c r="BN379" s="64">
        <f>IFERROR(Y379*I379/H379,"0")</f>
        <v>47.594999999999999</v>
      </c>
      <c r="BO379" s="64">
        <f>IFERROR(1/J379*(X379/H379),"0")</f>
        <v>6.9444444444444448E-2</v>
      </c>
      <c r="BP379" s="64">
        <f>IFERROR(1/J379*(Y379/H379),"0")</f>
        <v>7.8125E-2</v>
      </c>
    </row>
    <row r="380" spans="1:68" ht="27" customHeight="1" x14ac:dyDescent="0.25">
      <c r="A380" s="54" t="s">
        <v>590</v>
      </c>
      <c r="B380" s="54" t="s">
        <v>591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75</v>
      </c>
      <c r="L380" s="32"/>
      <c r="M380" s="33" t="s">
        <v>76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68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589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70</v>
      </c>
      <c r="Q381" s="576"/>
      <c r="R381" s="576"/>
      <c r="S381" s="576"/>
      <c r="T381" s="576"/>
      <c r="U381" s="576"/>
      <c r="V381" s="577"/>
      <c r="W381" s="37" t="s">
        <v>71</v>
      </c>
      <c r="X381" s="559">
        <f>IFERROR(X379/H379,"0")+IFERROR(X380/H380,"0")</f>
        <v>4.4444444444444446</v>
      </c>
      <c r="Y381" s="559">
        <f>IFERROR(Y379/H379,"0")+IFERROR(Y380/H380,"0")</f>
        <v>5</v>
      </c>
      <c r="Z381" s="559">
        <f>IFERROR(IF(Z379="",0,Z379),"0")+IFERROR(IF(Z380="",0,Z380),"0")</f>
        <v>9.4899999999999998E-2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70</v>
      </c>
      <c r="Q382" s="576"/>
      <c r="R382" s="576"/>
      <c r="S382" s="576"/>
      <c r="T382" s="576"/>
      <c r="U382" s="576"/>
      <c r="V382" s="577"/>
      <c r="W382" s="37" t="s">
        <v>68</v>
      </c>
      <c r="X382" s="559">
        <f>IFERROR(SUM(X379:X380),"0")</f>
        <v>40</v>
      </c>
      <c r="Y382" s="559">
        <f>IFERROR(SUM(Y379:Y380),"0")</f>
        <v>45</v>
      </c>
      <c r="Z382" s="37"/>
      <c r="AA382" s="560"/>
      <c r="AB382" s="560"/>
      <c r="AC382" s="560"/>
    </row>
    <row r="383" spans="1:68" ht="14.25" customHeight="1" x14ac:dyDescent="0.25">
      <c r="A383" s="572" t="s">
        <v>168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592</v>
      </c>
      <c r="B384" s="54" t="s">
        <v>593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104</v>
      </c>
      <c r="L384" s="32"/>
      <c r="M384" s="33" t="s">
        <v>76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68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594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70</v>
      </c>
      <c r="Q385" s="576"/>
      <c r="R385" s="576"/>
      <c r="S385" s="576"/>
      <c r="T385" s="576"/>
      <c r="U385" s="576"/>
      <c r="V385" s="577"/>
      <c r="W385" s="37" t="s">
        <v>71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70</v>
      </c>
      <c r="Q386" s="576"/>
      <c r="R386" s="576"/>
      <c r="S386" s="576"/>
      <c r="T386" s="576"/>
      <c r="U386" s="576"/>
      <c r="V386" s="577"/>
      <c r="W386" s="37" t="s">
        <v>68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595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596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597</v>
      </c>
      <c r="B390" s="54" t="s">
        <v>598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109</v>
      </c>
      <c r="L390" s="32"/>
      <c r="M390" s="33" t="s">
        <v>67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68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600</v>
      </c>
      <c r="B391" s="54" t="s">
        <v>601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109</v>
      </c>
      <c r="L391" s="32"/>
      <c r="M391" s="33" t="s">
        <v>67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68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602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600</v>
      </c>
      <c r="B392" s="54" t="s">
        <v>603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109</v>
      </c>
      <c r="L392" s="32"/>
      <c r="M392" s="33" t="s">
        <v>67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68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602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604</v>
      </c>
      <c r="B393" s="54" t="s">
        <v>605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109</v>
      </c>
      <c r="L393" s="32"/>
      <c r="M393" s="33" t="s">
        <v>67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68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606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607</v>
      </c>
      <c r="B394" s="54" t="s">
        <v>608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68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599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609</v>
      </c>
      <c r="B395" s="54" t="s">
        <v>610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68</v>
      </c>
      <c r="X395" s="557">
        <v>0</v>
      </c>
      <c r="Y395" s="558">
        <f t="shared" si="52"/>
        <v>0</v>
      </c>
      <c r="Z395" s="36" t="str">
        <f t="shared" si="57"/>
        <v/>
      </c>
      <c r="AA395" s="56"/>
      <c r="AB395" s="57"/>
      <c r="AC395" s="439" t="s">
        <v>599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37.5" customHeight="1" x14ac:dyDescent="0.25">
      <c r="A396" s="54" t="s">
        <v>611</v>
      </c>
      <c r="B396" s="54" t="s">
        <v>612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68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613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614</v>
      </c>
      <c r="B397" s="54" t="s">
        <v>615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68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616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617</v>
      </c>
      <c r="B398" s="54" t="s">
        <v>618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68</v>
      </c>
      <c r="X398" s="557">
        <v>0</v>
      </c>
      <c r="Y398" s="558">
        <f t="shared" si="52"/>
        <v>0</v>
      </c>
      <c r="Z398" s="36" t="str">
        <f t="shared" si="57"/>
        <v/>
      </c>
      <c r="AA398" s="56"/>
      <c r="AB398" s="57"/>
      <c r="AC398" s="445" t="s">
        <v>619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37.5" customHeight="1" x14ac:dyDescent="0.25">
      <c r="A399" s="54" t="s">
        <v>620</v>
      </c>
      <c r="B399" s="54" t="s">
        <v>621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68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616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70</v>
      </c>
      <c r="Q400" s="576"/>
      <c r="R400" s="576"/>
      <c r="S400" s="576"/>
      <c r="T400" s="576"/>
      <c r="U400" s="576"/>
      <c r="V400" s="577"/>
      <c r="W400" s="37" t="s">
        <v>71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0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0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70</v>
      </c>
      <c r="Q401" s="576"/>
      <c r="R401" s="576"/>
      <c r="S401" s="576"/>
      <c r="T401" s="576"/>
      <c r="U401" s="576"/>
      <c r="V401" s="577"/>
      <c r="W401" s="37" t="s">
        <v>68</v>
      </c>
      <c r="X401" s="559">
        <f>IFERROR(SUM(X390:X399),"0")</f>
        <v>0</v>
      </c>
      <c r="Y401" s="559">
        <f>IFERROR(SUM(Y390:Y399),"0")</f>
        <v>0</v>
      </c>
      <c r="Z401" s="37"/>
      <c r="AA401" s="560"/>
      <c r="AB401" s="560"/>
      <c r="AC401" s="560"/>
    </row>
    <row r="402" spans="1:68" ht="14.25" customHeight="1" x14ac:dyDescent="0.25">
      <c r="A402" s="572" t="s">
        <v>72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622</v>
      </c>
      <c r="B403" s="54" t="s">
        <v>623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109</v>
      </c>
      <c r="L403" s="32"/>
      <c r="M403" s="33" t="s">
        <v>76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68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624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625</v>
      </c>
      <c r="B404" s="54" t="s">
        <v>626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75</v>
      </c>
      <c r="L404" s="32"/>
      <c r="M404" s="33" t="s">
        <v>76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68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627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70</v>
      </c>
      <c r="Q405" s="576"/>
      <c r="R405" s="576"/>
      <c r="S405" s="576"/>
      <c r="T405" s="576"/>
      <c r="U405" s="576"/>
      <c r="V405" s="577"/>
      <c r="W405" s="37" t="s">
        <v>71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70</v>
      </c>
      <c r="Q406" s="576"/>
      <c r="R406" s="576"/>
      <c r="S406" s="576"/>
      <c r="T406" s="576"/>
      <c r="U406" s="576"/>
      <c r="V406" s="577"/>
      <c r="W406" s="37" t="s">
        <v>68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628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133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629</v>
      </c>
      <c r="B409" s="54" t="s">
        <v>630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75</v>
      </c>
      <c r="L409" s="32"/>
      <c r="M409" s="33" t="s">
        <v>67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68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631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70</v>
      </c>
      <c r="Q410" s="576"/>
      <c r="R410" s="576"/>
      <c r="S410" s="576"/>
      <c r="T410" s="576"/>
      <c r="U410" s="576"/>
      <c r="V410" s="577"/>
      <c r="W410" s="37" t="s">
        <v>71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70</v>
      </c>
      <c r="Q411" s="576"/>
      <c r="R411" s="576"/>
      <c r="S411" s="576"/>
      <c r="T411" s="576"/>
      <c r="U411" s="576"/>
      <c r="V411" s="577"/>
      <c r="W411" s="37" t="s">
        <v>68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63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632</v>
      </c>
      <c r="B413" s="54" t="s">
        <v>633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109</v>
      </c>
      <c r="L413" s="32"/>
      <c r="M413" s="33" t="s">
        <v>105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68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634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635</v>
      </c>
      <c r="B414" s="54" t="s">
        <v>636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68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638</v>
      </c>
      <c r="B415" s="54" t="s">
        <v>639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66</v>
      </c>
      <c r="L415" s="32"/>
      <c r="M415" s="33" t="s">
        <v>67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68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640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641</v>
      </c>
      <c r="B416" s="54" t="s">
        <v>642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66</v>
      </c>
      <c r="L416" s="32"/>
      <c r="M416" s="33" t="s">
        <v>67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68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640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70</v>
      </c>
      <c r="Q417" s="576"/>
      <c r="R417" s="576"/>
      <c r="S417" s="576"/>
      <c r="T417" s="576"/>
      <c r="U417" s="576"/>
      <c r="V417" s="577"/>
      <c r="W417" s="37" t="s">
        <v>71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70</v>
      </c>
      <c r="Q418" s="576"/>
      <c r="R418" s="576"/>
      <c r="S418" s="576"/>
      <c r="T418" s="576"/>
      <c r="U418" s="576"/>
      <c r="V418" s="577"/>
      <c r="W418" s="37" t="s">
        <v>68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643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63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644</v>
      </c>
      <c r="B421" s="54" t="s">
        <v>645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75</v>
      </c>
      <c r="L421" s="32"/>
      <c r="M421" s="33" t="s">
        <v>67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68</v>
      </c>
      <c r="X421" s="557">
        <v>0</v>
      </c>
      <c r="Y421" s="558">
        <f>IFERROR(IF(X421="",0,CEILING((X421/$H421),1)*$H421),"")</f>
        <v>0</v>
      </c>
      <c r="Z421" s="36" t="str">
        <f>IFERROR(IF(Y421=0,"",ROUNDUP(Y421/H421,0)*0.00651),"")</f>
        <v/>
      </c>
      <c r="AA421" s="56"/>
      <c r="AB421" s="57"/>
      <c r="AC421" s="463" t="s">
        <v>646</v>
      </c>
      <c r="AG421" s="64"/>
      <c r="AJ421" s="68"/>
      <c r="AK421" s="68">
        <v>0</v>
      </c>
      <c r="BB421" s="464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70</v>
      </c>
      <c r="Q422" s="576"/>
      <c r="R422" s="576"/>
      <c r="S422" s="576"/>
      <c r="T422" s="576"/>
      <c r="U422" s="576"/>
      <c r="V422" s="577"/>
      <c r="W422" s="37" t="s">
        <v>71</v>
      </c>
      <c r="X422" s="559">
        <f>IFERROR(X421/H421,"0")</f>
        <v>0</v>
      </c>
      <c r="Y422" s="559">
        <f>IFERROR(Y421/H421,"0")</f>
        <v>0</v>
      </c>
      <c r="Z422" s="559">
        <f>IFERROR(IF(Z421="",0,Z421),"0")</f>
        <v>0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70</v>
      </c>
      <c r="Q423" s="576"/>
      <c r="R423" s="576"/>
      <c r="S423" s="576"/>
      <c r="T423" s="576"/>
      <c r="U423" s="576"/>
      <c r="V423" s="577"/>
      <c r="W423" s="37" t="s">
        <v>68</v>
      </c>
      <c r="X423" s="559">
        <f>IFERROR(SUM(X421:X421),"0")</f>
        <v>0</v>
      </c>
      <c r="Y423" s="559">
        <f>IFERROR(SUM(Y421:Y421),"0")</f>
        <v>0</v>
      </c>
      <c r="Z423" s="37"/>
      <c r="AA423" s="560"/>
      <c r="AB423" s="560"/>
      <c r="AC423" s="560"/>
    </row>
    <row r="424" spans="1:68" ht="16.5" customHeight="1" x14ac:dyDescent="0.25">
      <c r="A424" s="580" t="s">
        <v>647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63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648</v>
      </c>
      <c r="B426" s="54" t="s">
        <v>649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75</v>
      </c>
      <c r="L426" s="32"/>
      <c r="M426" s="33" t="s">
        <v>67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68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650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70</v>
      </c>
      <c r="Q427" s="576"/>
      <c r="R427" s="576"/>
      <c r="S427" s="576"/>
      <c r="T427" s="576"/>
      <c r="U427" s="576"/>
      <c r="V427" s="577"/>
      <c r="W427" s="37" t="s">
        <v>71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70</v>
      </c>
      <c r="Q428" s="576"/>
      <c r="R428" s="576"/>
      <c r="S428" s="576"/>
      <c r="T428" s="576"/>
      <c r="U428" s="576"/>
      <c r="V428" s="577"/>
      <c r="W428" s="37" t="s">
        <v>68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651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651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101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652</v>
      </c>
      <c r="B432" s="54" t="s">
        <v>653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104</v>
      </c>
      <c r="L432" s="32"/>
      <c r="M432" s="33" t="s">
        <v>105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68</v>
      </c>
      <c r="X432" s="557">
        <v>0</v>
      </c>
      <c r="Y432" s="558">
        <f t="shared" ref="Y432:Y445" si="58">IFERROR(IF(X432="",0,CEILING((X432/$H432),1)*$H432),"")</f>
        <v>0</v>
      </c>
      <c r="Z432" s="36" t="str">
        <f t="shared" ref="Z432:Z438" si="59">IFERROR(IF(Y432=0,"",ROUNDUP(Y432/H432,0)*0.01196),"")</f>
        <v/>
      </c>
      <c r="AA432" s="56"/>
      <c r="AB432" s="57"/>
      <c r="AC432" s="467" t="s">
        <v>654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0</v>
      </c>
      <c r="BN432" s="64">
        <f t="shared" ref="BN432:BN445" si="61">IFERROR(Y432*I432/H432,"0")</f>
        <v>0</v>
      </c>
      <c r="BO432" s="64">
        <f t="shared" ref="BO432:BO445" si="62">IFERROR(1/J432*(X432/H432),"0")</f>
        <v>0</v>
      </c>
      <c r="BP432" s="64">
        <f t="shared" ref="BP432:BP445" si="63">IFERROR(1/J432*(Y432/H432),"0")</f>
        <v>0</v>
      </c>
    </row>
    <row r="433" spans="1:68" ht="27" customHeight="1" x14ac:dyDescent="0.25">
      <c r="A433" s="54" t="s">
        <v>655</v>
      </c>
      <c r="B433" s="54" t="s">
        <v>656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104</v>
      </c>
      <c r="L433" s="32"/>
      <c r="M433" s="33" t="s">
        <v>105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68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657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658</v>
      </c>
      <c r="B434" s="54" t="s">
        <v>659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104</v>
      </c>
      <c r="L434" s="32"/>
      <c r="M434" s="33" t="s">
        <v>76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68</v>
      </c>
      <c r="X434" s="557">
        <v>0</v>
      </c>
      <c r="Y434" s="558">
        <f t="shared" si="58"/>
        <v>0</v>
      </c>
      <c r="Z434" s="36" t="str">
        <f t="shared" si="59"/>
        <v/>
      </c>
      <c r="AA434" s="56"/>
      <c r="AB434" s="57"/>
      <c r="AC434" s="471" t="s">
        <v>660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661</v>
      </c>
      <c r="B435" s="54" t="s">
        <v>662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104</v>
      </c>
      <c r="L435" s="32"/>
      <c r="M435" s="33" t="s">
        <v>105</v>
      </c>
      <c r="N435" s="33"/>
      <c r="O435" s="32">
        <v>60</v>
      </c>
      <c r="P435" s="864" t="s">
        <v>663</v>
      </c>
      <c r="Q435" s="562"/>
      <c r="R435" s="562"/>
      <c r="S435" s="562"/>
      <c r="T435" s="563"/>
      <c r="U435" s="34"/>
      <c r="V435" s="34"/>
      <c r="W435" s="35" t="s">
        <v>68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664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665</v>
      </c>
      <c r="B436" s="54" t="s">
        <v>666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104</v>
      </c>
      <c r="L436" s="32"/>
      <c r="M436" s="33" t="s">
        <v>105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68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667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668</v>
      </c>
      <c r="B437" s="54" t="s">
        <v>669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104</v>
      </c>
      <c r="L437" s="32"/>
      <c r="M437" s="33" t="s">
        <v>105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68</v>
      </c>
      <c r="X437" s="557">
        <v>0</v>
      </c>
      <c r="Y437" s="558">
        <f t="shared" si="58"/>
        <v>0</v>
      </c>
      <c r="Z437" s="36" t="str">
        <f t="shared" si="59"/>
        <v/>
      </c>
      <c r="AA437" s="56"/>
      <c r="AB437" s="57"/>
      <c r="AC437" s="477" t="s">
        <v>670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16.5" customHeight="1" x14ac:dyDescent="0.25">
      <c r="A438" s="54" t="s">
        <v>671</v>
      </c>
      <c r="B438" s="54" t="s">
        <v>672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104</v>
      </c>
      <c r="L438" s="32"/>
      <c r="M438" s="33" t="s">
        <v>76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68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673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674</v>
      </c>
      <c r="B439" s="54" t="s">
        <v>675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75</v>
      </c>
      <c r="L439" s="32"/>
      <c r="M439" s="33" t="s">
        <v>76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68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654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676</v>
      </c>
      <c r="B440" s="54" t="s">
        <v>677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109</v>
      </c>
      <c r="L440" s="32"/>
      <c r="M440" s="33" t="s">
        <v>105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68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678</v>
      </c>
      <c r="B441" s="54" t="s">
        <v>679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109</v>
      </c>
      <c r="L441" s="32"/>
      <c r="M441" s="33" t="s">
        <v>105</v>
      </c>
      <c r="N441" s="33"/>
      <c r="O441" s="32">
        <v>60</v>
      </c>
      <c r="P441" s="753" t="s">
        <v>680</v>
      </c>
      <c r="Q441" s="562"/>
      <c r="R441" s="562"/>
      <c r="S441" s="562"/>
      <c r="T441" s="563"/>
      <c r="U441" s="34"/>
      <c r="V441" s="34"/>
      <c r="W441" s="35" t="s">
        <v>68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664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681</v>
      </c>
      <c r="B442" s="54" t="s">
        <v>682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109</v>
      </c>
      <c r="L442" s="32"/>
      <c r="M442" s="33" t="s">
        <v>105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68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657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683</v>
      </c>
      <c r="B443" s="54" t="s">
        <v>684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75</v>
      </c>
      <c r="L443" s="32"/>
      <c r="M443" s="33" t="s">
        <v>105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68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670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685</v>
      </c>
      <c r="B444" s="54" t="s">
        <v>686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109</v>
      </c>
      <c r="L444" s="32"/>
      <c r="M444" s="33" t="s">
        <v>105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68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670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685</v>
      </c>
      <c r="B445" s="54" t="s">
        <v>687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109</v>
      </c>
      <c r="L445" s="32"/>
      <c r="M445" s="33" t="s">
        <v>105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68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670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70</v>
      </c>
      <c r="Q446" s="576"/>
      <c r="R446" s="576"/>
      <c r="S446" s="576"/>
      <c r="T446" s="576"/>
      <c r="U446" s="576"/>
      <c r="V446" s="577"/>
      <c r="W446" s="37" t="s">
        <v>71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0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0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0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70</v>
      </c>
      <c r="Q447" s="576"/>
      <c r="R447" s="576"/>
      <c r="S447" s="576"/>
      <c r="T447" s="576"/>
      <c r="U447" s="576"/>
      <c r="V447" s="577"/>
      <c r="W447" s="37" t="s">
        <v>68</v>
      </c>
      <c r="X447" s="559">
        <f>IFERROR(SUM(X432:X445),"0")</f>
        <v>0</v>
      </c>
      <c r="Y447" s="559">
        <f>IFERROR(SUM(Y432:Y445),"0")</f>
        <v>0</v>
      </c>
      <c r="Z447" s="37"/>
      <c r="AA447" s="560"/>
      <c r="AB447" s="560"/>
      <c r="AC447" s="560"/>
    </row>
    <row r="448" spans="1:68" ht="14.25" customHeight="1" x14ac:dyDescent="0.25">
      <c r="A448" s="572" t="s">
        <v>133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688</v>
      </c>
      <c r="B449" s="54" t="s">
        <v>689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104</v>
      </c>
      <c r="L449" s="32"/>
      <c r="M449" s="33" t="s">
        <v>76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68</v>
      </c>
      <c r="X449" s="557">
        <v>0</v>
      </c>
      <c r="Y449" s="558">
        <f>IFERROR(IF(X449="",0,CEILING((X449/$H449),1)*$H449),"")</f>
        <v>0</v>
      </c>
      <c r="Z449" s="36" t="str">
        <f>IFERROR(IF(Y449=0,"",ROUNDUP(Y449/H449,0)*0.01196),"")</f>
        <v/>
      </c>
      <c r="AA449" s="56"/>
      <c r="AB449" s="57"/>
      <c r="AC449" s="495" t="s">
        <v>690</v>
      </c>
      <c r="AG449" s="64"/>
      <c r="AJ449" s="68"/>
      <c r="AK449" s="68">
        <v>0</v>
      </c>
      <c r="BB449" s="496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691</v>
      </c>
      <c r="B450" s="54" t="s">
        <v>692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75</v>
      </c>
      <c r="L450" s="32"/>
      <c r="M450" s="33" t="s">
        <v>76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68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690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693</v>
      </c>
      <c r="B451" s="54" t="s">
        <v>694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109</v>
      </c>
      <c r="L451" s="32"/>
      <c r="M451" s="33" t="s">
        <v>105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68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690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70</v>
      </c>
      <c r="Q452" s="576"/>
      <c r="R452" s="576"/>
      <c r="S452" s="576"/>
      <c r="T452" s="576"/>
      <c r="U452" s="576"/>
      <c r="V452" s="577"/>
      <c r="W452" s="37" t="s">
        <v>71</v>
      </c>
      <c r="X452" s="559">
        <f>IFERROR(X449/H449,"0")+IFERROR(X450/H450,"0")+IFERROR(X451/H451,"0")</f>
        <v>0</v>
      </c>
      <c r="Y452" s="559">
        <f>IFERROR(Y449/H449,"0")+IFERROR(Y450/H450,"0")+IFERROR(Y451/H451,"0")</f>
        <v>0</v>
      </c>
      <c r="Z452" s="559">
        <f>IFERROR(IF(Z449="",0,Z449),"0")+IFERROR(IF(Z450="",0,Z450),"0")+IFERROR(IF(Z451="",0,Z451),"0")</f>
        <v>0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70</v>
      </c>
      <c r="Q453" s="576"/>
      <c r="R453" s="576"/>
      <c r="S453" s="576"/>
      <c r="T453" s="576"/>
      <c r="U453" s="576"/>
      <c r="V453" s="577"/>
      <c r="W453" s="37" t="s">
        <v>68</v>
      </c>
      <c r="X453" s="559">
        <f>IFERROR(SUM(X449:X451),"0")</f>
        <v>0</v>
      </c>
      <c r="Y453" s="559">
        <f>IFERROR(SUM(Y449:Y451),"0")</f>
        <v>0</v>
      </c>
      <c r="Z453" s="37"/>
      <c r="AA453" s="560"/>
      <c r="AB453" s="560"/>
      <c r="AC453" s="560"/>
    </row>
    <row r="454" spans="1:68" ht="14.25" customHeight="1" x14ac:dyDescent="0.25">
      <c r="A454" s="572" t="s">
        <v>63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695</v>
      </c>
      <c r="B455" s="54" t="s">
        <v>696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104</v>
      </c>
      <c r="L455" s="32"/>
      <c r="M455" s="33" t="s">
        <v>105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68</v>
      </c>
      <c r="X455" s="557">
        <v>0</v>
      </c>
      <c r="Y455" s="558">
        <f t="shared" ref="Y455:Y461" si="64">IFERROR(IF(X455="",0,CEILING((X455/$H455),1)*$H455),"")</f>
        <v>0</v>
      </c>
      <c r="Z455" s="36" t="str">
        <f>IFERROR(IF(Y455=0,"",ROUNDUP(Y455/H455,0)*0.01196),"")</f>
        <v/>
      </c>
      <c r="AA455" s="56"/>
      <c r="AB455" s="57"/>
      <c r="AC455" s="501" t="s">
        <v>697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0</v>
      </c>
      <c r="BN455" s="64">
        <f t="shared" ref="BN455:BN461" si="66">IFERROR(Y455*I455/H455,"0")</f>
        <v>0</v>
      </c>
      <c r="BO455" s="64">
        <f t="shared" ref="BO455:BO461" si="67">IFERROR(1/J455*(X455/H455),"0")</f>
        <v>0</v>
      </c>
      <c r="BP455" s="64">
        <f t="shared" ref="BP455:BP461" si="68">IFERROR(1/J455*(Y455/H455),"0")</f>
        <v>0</v>
      </c>
    </row>
    <row r="456" spans="1:68" ht="27" customHeight="1" x14ac:dyDescent="0.25">
      <c r="A456" s="54" t="s">
        <v>698</v>
      </c>
      <c r="B456" s="54" t="s">
        <v>699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104</v>
      </c>
      <c r="L456" s="32"/>
      <c r="M456" s="33" t="s">
        <v>67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68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700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701</v>
      </c>
      <c r="B457" s="54" t="s">
        <v>702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104</v>
      </c>
      <c r="L457" s="32"/>
      <c r="M457" s="33" t="s">
        <v>67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68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703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704</v>
      </c>
      <c r="B458" s="54" t="s">
        <v>705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109</v>
      </c>
      <c r="L458" s="32"/>
      <c r="M458" s="33" t="s">
        <v>105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68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697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704</v>
      </c>
      <c r="B459" s="54" t="s">
        <v>706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109</v>
      </c>
      <c r="L459" s="32"/>
      <c r="M459" s="33" t="s">
        <v>105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68</v>
      </c>
      <c r="X459" s="557">
        <v>0</v>
      </c>
      <c r="Y459" s="558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697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707</v>
      </c>
      <c r="B460" s="54" t="s">
        <v>708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109</v>
      </c>
      <c r="L460" s="32"/>
      <c r="M460" s="33" t="s">
        <v>67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68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700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709</v>
      </c>
      <c r="B461" s="54" t="s">
        <v>710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109</v>
      </c>
      <c r="L461" s="32"/>
      <c r="M461" s="33" t="s">
        <v>67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68</v>
      </c>
      <c r="X461" s="557">
        <v>0</v>
      </c>
      <c r="Y461" s="558">
        <f t="shared" si="64"/>
        <v>0</v>
      </c>
      <c r="Z461" s="36" t="str">
        <f>IFERROR(IF(Y461=0,"",ROUNDUP(Y461/H461,0)*0.00902),"")</f>
        <v/>
      </c>
      <c r="AA461" s="56"/>
      <c r="AB461" s="57"/>
      <c r="AC461" s="513" t="s">
        <v>703</v>
      </c>
      <c r="AG461" s="64"/>
      <c r="AJ461" s="68"/>
      <c r="AK461" s="68">
        <v>0</v>
      </c>
      <c r="BB461" s="514" t="s">
        <v>1</v>
      </c>
      <c r="BM461" s="64">
        <f t="shared" si="65"/>
        <v>0</v>
      </c>
      <c r="BN461" s="64">
        <f t="shared" si="66"/>
        <v>0</v>
      </c>
      <c r="BO461" s="64">
        <f t="shared" si="67"/>
        <v>0</v>
      </c>
      <c r="BP461" s="64">
        <f t="shared" si="68"/>
        <v>0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70</v>
      </c>
      <c r="Q462" s="576"/>
      <c r="R462" s="576"/>
      <c r="S462" s="576"/>
      <c r="T462" s="576"/>
      <c r="U462" s="576"/>
      <c r="V462" s="577"/>
      <c r="W462" s="37" t="s">
        <v>71</v>
      </c>
      <c r="X462" s="559">
        <f>IFERROR(X455/H455,"0")+IFERROR(X456/H456,"0")+IFERROR(X457/H457,"0")+IFERROR(X458/H458,"0")+IFERROR(X459/H459,"0")+IFERROR(X460/H460,"0")+IFERROR(X461/H461,"0")</f>
        <v>0</v>
      </c>
      <c r="Y462" s="559">
        <f>IFERROR(Y455/H455,"0")+IFERROR(Y456/H456,"0")+IFERROR(Y457/H457,"0")+IFERROR(Y458/H458,"0")+IFERROR(Y459/H459,"0")+IFERROR(Y460/H460,"0")+IFERROR(Y461/H461,"0")</f>
        <v>0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70</v>
      </c>
      <c r="Q463" s="576"/>
      <c r="R463" s="576"/>
      <c r="S463" s="576"/>
      <c r="T463" s="576"/>
      <c r="U463" s="576"/>
      <c r="V463" s="577"/>
      <c r="W463" s="37" t="s">
        <v>68</v>
      </c>
      <c r="X463" s="559">
        <f>IFERROR(SUM(X455:X461),"0")</f>
        <v>0</v>
      </c>
      <c r="Y463" s="559">
        <f>IFERROR(SUM(Y455:Y461),"0")</f>
        <v>0</v>
      </c>
      <c r="Z463" s="37"/>
      <c r="AA463" s="560"/>
      <c r="AB463" s="560"/>
      <c r="AC463" s="560"/>
    </row>
    <row r="464" spans="1:68" ht="14.25" customHeight="1" x14ac:dyDescent="0.25">
      <c r="A464" s="572" t="s">
        <v>72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711</v>
      </c>
      <c r="B465" s="54" t="s">
        <v>712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104</v>
      </c>
      <c r="L465" s="32"/>
      <c r="M465" s="33" t="s">
        <v>76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68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713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714</v>
      </c>
      <c r="B466" s="54" t="s">
        <v>715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104</v>
      </c>
      <c r="L466" s="32"/>
      <c r="M466" s="33" t="s">
        <v>76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68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716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717</v>
      </c>
      <c r="B467" s="54" t="s">
        <v>718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75</v>
      </c>
      <c r="L467" s="32"/>
      <c r="M467" s="33" t="s">
        <v>76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68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719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70</v>
      </c>
      <c r="Q468" s="576"/>
      <c r="R468" s="576"/>
      <c r="S468" s="576"/>
      <c r="T468" s="576"/>
      <c r="U468" s="576"/>
      <c r="V468" s="577"/>
      <c r="W468" s="37" t="s">
        <v>71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70</v>
      </c>
      <c r="Q469" s="576"/>
      <c r="R469" s="576"/>
      <c r="S469" s="576"/>
      <c r="T469" s="576"/>
      <c r="U469" s="576"/>
      <c r="V469" s="577"/>
      <c r="W469" s="37" t="s">
        <v>68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720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720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101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721</v>
      </c>
      <c r="B473" s="54" t="s">
        <v>722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104</v>
      </c>
      <c r="L473" s="32"/>
      <c r="M473" s="33" t="s">
        <v>76</v>
      </c>
      <c r="N473" s="33"/>
      <c r="O473" s="32">
        <v>55</v>
      </c>
      <c r="P473" s="631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73" s="562"/>
      <c r="R473" s="562"/>
      <c r="S473" s="562"/>
      <c r="T473" s="563"/>
      <c r="U473" s="34"/>
      <c r="V473" s="34"/>
      <c r="W473" s="35" t="s">
        <v>68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723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724</v>
      </c>
      <c r="B474" s="54" t="s">
        <v>725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104</v>
      </c>
      <c r="L474" s="32"/>
      <c r="M474" s="33" t="s">
        <v>105</v>
      </c>
      <c r="N474" s="33"/>
      <c r="O474" s="32">
        <v>50</v>
      </c>
      <c r="P474" s="650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4" s="562"/>
      <c r="R474" s="562"/>
      <c r="S474" s="562"/>
      <c r="T474" s="563"/>
      <c r="U474" s="34"/>
      <c r="V474" s="34"/>
      <c r="W474" s="35" t="s">
        <v>68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726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727</v>
      </c>
      <c r="B475" s="54" t="s">
        <v>728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104</v>
      </c>
      <c r="L475" s="32"/>
      <c r="M475" s="33" t="s">
        <v>105</v>
      </c>
      <c r="N475" s="33"/>
      <c r="O475" s="32">
        <v>50</v>
      </c>
      <c r="P475" s="799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5" s="562"/>
      <c r="R475" s="562"/>
      <c r="S475" s="562"/>
      <c r="T475" s="563"/>
      <c r="U475" s="34"/>
      <c r="V475" s="34"/>
      <c r="W475" s="35" t="s">
        <v>68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729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730</v>
      </c>
      <c r="B476" s="54" t="s">
        <v>731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109</v>
      </c>
      <c r="L476" s="32"/>
      <c r="M476" s="33" t="s">
        <v>76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68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723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70</v>
      </c>
      <c r="Q477" s="576"/>
      <c r="R477" s="576"/>
      <c r="S477" s="576"/>
      <c r="T477" s="576"/>
      <c r="U477" s="576"/>
      <c r="V477" s="577"/>
      <c r="W477" s="37" t="s">
        <v>71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70</v>
      </c>
      <c r="Q478" s="576"/>
      <c r="R478" s="576"/>
      <c r="S478" s="576"/>
      <c r="T478" s="576"/>
      <c r="U478" s="576"/>
      <c r="V478" s="577"/>
      <c r="W478" s="37" t="s">
        <v>68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133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732</v>
      </c>
      <c r="B480" s="54" t="s">
        <v>733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104</v>
      </c>
      <c r="L480" s="32"/>
      <c r="M480" s="33" t="s">
        <v>105</v>
      </c>
      <c r="N480" s="33"/>
      <c r="O480" s="32">
        <v>50</v>
      </c>
      <c r="P480" s="688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80" s="562"/>
      <c r="R480" s="562"/>
      <c r="S480" s="562"/>
      <c r="T480" s="563"/>
      <c r="U480" s="34"/>
      <c r="V480" s="34"/>
      <c r="W480" s="35" t="s">
        <v>68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734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735</v>
      </c>
      <c r="B481" s="54" t="s">
        <v>736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104</v>
      </c>
      <c r="L481" s="32"/>
      <c r="M481" s="33" t="s">
        <v>105</v>
      </c>
      <c r="N481" s="33"/>
      <c r="O481" s="32">
        <v>50</v>
      </c>
      <c r="P481" s="671" t="s">
        <v>737</v>
      </c>
      <c r="Q481" s="562"/>
      <c r="R481" s="562"/>
      <c r="S481" s="562"/>
      <c r="T481" s="563"/>
      <c r="U481" s="34"/>
      <c r="V481" s="34"/>
      <c r="W481" s="35" t="s">
        <v>68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738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739</v>
      </c>
      <c r="B482" s="54" t="s">
        <v>740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109</v>
      </c>
      <c r="L482" s="32"/>
      <c r="M482" s="33" t="s">
        <v>105</v>
      </c>
      <c r="N482" s="33"/>
      <c r="O482" s="32">
        <v>50</v>
      </c>
      <c r="P482" s="645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82" s="562"/>
      <c r="R482" s="562"/>
      <c r="S482" s="562"/>
      <c r="T482" s="563"/>
      <c r="U482" s="34"/>
      <c r="V482" s="34"/>
      <c r="W482" s="35" t="s">
        <v>68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741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70</v>
      </c>
      <c r="Q483" s="576"/>
      <c r="R483" s="576"/>
      <c r="S483" s="576"/>
      <c r="T483" s="576"/>
      <c r="U483" s="576"/>
      <c r="V483" s="577"/>
      <c r="W483" s="37" t="s">
        <v>71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70</v>
      </c>
      <c r="Q484" s="576"/>
      <c r="R484" s="576"/>
      <c r="S484" s="576"/>
      <c r="T484" s="576"/>
      <c r="U484" s="576"/>
      <c r="V484" s="577"/>
      <c r="W484" s="37" t="s">
        <v>68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63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742</v>
      </c>
      <c r="B486" s="54" t="s">
        <v>743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109</v>
      </c>
      <c r="L486" s="32"/>
      <c r="M486" s="33" t="s">
        <v>67</v>
      </c>
      <c r="N486" s="33"/>
      <c r="O486" s="32">
        <v>40</v>
      </c>
      <c r="P486" s="85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6" s="562"/>
      <c r="R486" s="562"/>
      <c r="S486" s="562"/>
      <c r="T486" s="563"/>
      <c r="U486" s="34"/>
      <c r="V486" s="34"/>
      <c r="W486" s="35" t="s">
        <v>68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744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745</v>
      </c>
      <c r="B487" s="54" t="s">
        <v>746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109</v>
      </c>
      <c r="L487" s="32"/>
      <c r="M487" s="33" t="s">
        <v>67</v>
      </c>
      <c r="N487" s="33"/>
      <c r="O487" s="32">
        <v>40</v>
      </c>
      <c r="P487" s="774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7" s="562"/>
      <c r="R487" s="562"/>
      <c r="S487" s="562"/>
      <c r="T487" s="563"/>
      <c r="U487" s="34"/>
      <c r="V487" s="34"/>
      <c r="W487" s="35" t="s">
        <v>68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747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70</v>
      </c>
      <c r="Q488" s="576"/>
      <c r="R488" s="576"/>
      <c r="S488" s="576"/>
      <c r="T488" s="576"/>
      <c r="U488" s="576"/>
      <c r="V488" s="577"/>
      <c r="W488" s="37" t="s">
        <v>71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70</v>
      </c>
      <c r="Q489" s="576"/>
      <c r="R489" s="576"/>
      <c r="S489" s="576"/>
      <c r="T489" s="576"/>
      <c r="U489" s="576"/>
      <c r="V489" s="577"/>
      <c r="W489" s="37" t="s">
        <v>68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72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748</v>
      </c>
      <c r="B491" s="54" t="s">
        <v>749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104</v>
      </c>
      <c r="L491" s="32"/>
      <c r="M491" s="33" t="s">
        <v>91</v>
      </c>
      <c r="N491" s="33"/>
      <c r="O491" s="32">
        <v>45</v>
      </c>
      <c r="P491" s="735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91" s="562"/>
      <c r="R491" s="562"/>
      <c r="S491" s="562"/>
      <c r="T491" s="563"/>
      <c r="U491" s="34"/>
      <c r="V491" s="34"/>
      <c r="W491" s="35" t="s">
        <v>68</v>
      </c>
      <c r="X491" s="557">
        <v>0</v>
      </c>
      <c r="Y491" s="558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39" t="s">
        <v>750</v>
      </c>
      <c r="AG491" s="64"/>
      <c r="AJ491" s="68"/>
      <c r="AK491" s="68">
        <v>0</v>
      </c>
      <c r="BB491" s="540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751</v>
      </c>
      <c r="B492" s="54" t="s">
        <v>752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75</v>
      </c>
      <c r="L492" s="32"/>
      <c r="M492" s="33" t="s">
        <v>91</v>
      </c>
      <c r="N492" s="33"/>
      <c r="O492" s="32">
        <v>45</v>
      </c>
      <c r="P492" s="667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92" s="562"/>
      <c r="R492" s="562"/>
      <c r="S492" s="562"/>
      <c r="T492" s="563"/>
      <c r="U492" s="34"/>
      <c r="V492" s="34"/>
      <c r="W492" s="35" t="s">
        <v>68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750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70</v>
      </c>
      <c r="Q493" s="576"/>
      <c r="R493" s="576"/>
      <c r="S493" s="576"/>
      <c r="T493" s="576"/>
      <c r="U493" s="576"/>
      <c r="V493" s="577"/>
      <c r="W493" s="37" t="s">
        <v>71</v>
      </c>
      <c r="X493" s="559">
        <f>IFERROR(X491/H491,"0")+IFERROR(X492/H492,"0")</f>
        <v>0</v>
      </c>
      <c r="Y493" s="559">
        <f>IFERROR(Y491/H491,"0")+IFERROR(Y492/H492,"0")</f>
        <v>0</v>
      </c>
      <c r="Z493" s="559">
        <f>IFERROR(IF(Z491="",0,Z491),"0")+IFERROR(IF(Z492="",0,Z492),"0")</f>
        <v>0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70</v>
      </c>
      <c r="Q494" s="576"/>
      <c r="R494" s="576"/>
      <c r="S494" s="576"/>
      <c r="T494" s="576"/>
      <c r="U494" s="576"/>
      <c r="V494" s="577"/>
      <c r="W494" s="37" t="s">
        <v>68</v>
      </c>
      <c r="X494" s="559">
        <f>IFERROR(SUM(X491:X492),"0")</f>
        <v>0</v>
      </c>
      <c r="Y494" s="559">
        <f>IFERROR(SUM(Y491:Y492),"0")</f>
        <v>0</v>
      </c>
      <c r="Z494" s="37"/>
      <c r="AA494" s="560"/>
      <c r="AB494" s="560"/>
      <c r="AC494" s="560"/>
    </row>
    <row r="495" spans="1:68" ht="14.25" customHeight="1" x14ac:dyDescent="0.25">
      <c r="A495" s="572" t="s">
        <v>168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753</v>
      </c>
      <c r="B496" s="54" t="s">
        <v>754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104</v>
      </c>
      <c r="L496" s="32"/>
      <c r="M496" s="33" t="s">
        <v>76</v>
      </c>
      <c r="N496" s="33"/>
      <c r="O496" s="32">
        <v>40</v>
      </c>
      <c r="P496" s="722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6" s="562"/>
      <c r="R496" s="562"/>
      <c r="S496" s="562"/>
      <c r="T496" s="563"/>
      <c r="U496" s="34"/>
      <c r="V496" s="34"/>
      <c r="W496" s="35" t="s">
        <v>68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755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756</v>
      </c>
      <c r="B497" s="54" t="s">
        <v>757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104</v>
      </c>
      <c r="L497" s="32"/>
      <c r="M497" s="33" t="s">
        <v>76</v>
      </c>
      <c r="N497" s="33"/>
      <c r="O497" s="32">
        <v>40</v>
      </c>
      <c r="P497" s="862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7" s="562"/>
      <c r="R497" s="562"/>
      <c r="S497" s="562"/>
      <c r="T497" s="563"/>
      <c r="U497" s="34"/>
      <c r="V497" s="34"/>
      <c r="W497" s="35" t="s">
        <v>68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758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70</v>
      </c>
      <c r="Q498" s="576"/>
      <c r="R498" s="576"/>
      <c r="S498" s="576"/>
      <c r="T498" s="576"/>
      <c r="U498" s="576"/>
      <c r="V498" s="577"/>
      <c r="W498" s="37" t="s">
        <v>71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70</v>
      </c>
      <c r="Q499" s="576"/>
      <c r="R499" s="576"/>
      <c r="S499" s="576"/>
      <c r="T499" s="576"/>
      <c r="U499" s="576"/>
      <c r="V499" s="577"/>
      <c r="W499" s="37" t="s">
        <v>68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759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133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760</v>
      </c>
      <c r="B502" s="54" t="s">
        <v>761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104</v>
      </c>
      <c r="L502" s="32"/>
      <c r="M502" s="33" t="s">
        <v>105</v>
      </c>
      <c r="N502" s="33"/>
      <c r="O502" s="32">
        <v>50</v>
      </c>
      <c r="P502" s="635" t="s">
        <v>762</v>
      </c>
      <c r="Q502" s="562"/>
      <c r="R502" s="562"/>
      <c r="S502" s="562"/>
      <c r="T502" s="563"/>
      <c r="U502" s="34"/>
      <c r="V502" s="34"/>
      <c r="W502" s="35" t="s">
        <v>68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763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70</v>
      </c>
      <c r="Q503" s="576"/>
      <c r="R503" s="576"/>
      <c r="S503" s="576"/>
      <c r="T503" s="576"/>
      <c r="U503" s="576"/>
      <c r="V503" s="577"/>
      <c r="W503" s="37" t="s">
        <v>71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70</v>
      </c>
      <c r="Q504" s="576"/>
      <c r="R504" s="576"/>
      <c r="S504" s="576"/>
      <c r="T504" s="576"/>
      <c r="U504" s="576"/>
      <c r="V504" s="577"/>
      <c r="W504" s="37" t="s">
        <v>68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764</v>
      </c>
      <c r="Q505" s="606"/>
      <c r="R505" s="606"/>
      <c r="S505" s="606"/>
      <c r="T505" s="606"/>
      <c r="U505" s="606"/>
      <c r="V505" s="607"/>
      <c r="W505" s="37" t="s">
        <v>68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12352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12405.9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765</v>
      </c>
      <c r="Q506" s="606"/>
      <c r="R506" s="606"/>
      <c r="S506" s="606"/>
      <c r="T506" s="606"/>
      <c r="U506" s="606"/>
      <c r="V506" s="607"/>
      <c r="W506" s="37" t="s">
        <v>68</v>
      </c>
      <c r="X506" s="559">
        <f>IFERROR(SUM(BM22:BM502),"0")</f>
        <v>12838.320941293701</v>
      </c>
      <c r="Y506" s="559">
        <f>IFERROR(SUM(BN22:BN502),"0")</f>
        <v>12895.013999999997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766</v>
      </c>
      <c r="Q507" s="606"/>
      <c r="R507" s="606"/>
      <c r="S507" s="606"/>
      <c r="T507" s="606"/>
      <c r="U507" s="606"/>
      <c r="V507" s="607"/>
      <c r="W507" s="37" t="s">
        <v>767</v>
      </c>
      <c r="X507" s="38">
        <f>ROUNDUP(SUM(BO22:BO502),0)</f>
        <v>19</v>
      </c>
      <c r="Y507" s="38">
        <f>ROUNDUP(SUM(BP22:BP502),0)</f>
        <v>19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768</v>
      </c>
      <c r="Q508" s="606"/>
      <c r="R508" s="606"/>
      <c r="S508" s="606"/>
      <c r="T508" s="606"/>
      <c r="U508" s="606"/>
      <c r="V508" s="607"/>
      <c r="W508" s="37" t="s">
        <v>68</v>
      </c>
      <c r="X508" s="559">
        <f>GrossWeightTotal+PalletQtyTotal*25</f>
        <v>13313.320941293701</v>
      </c>
      <c r="Y508" s="559">
        <f>GrossWeightTotalR+PalletQtyTotalR*25</f>
        <v>13370.013999999997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769</v>
      </c>
      <c r="Q509" s="606"/>
      <c r="R509" s="606"/>
      <c r="S509" s="606"/>
      <c r="T509" s="606"/>
      <c r="U509" s="606"/>
      <c r="V509" s="607"/>
      <c r="W509" s="37" t="s">
        <v>767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1299.2344649815914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1307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770</v>
      </c>
      <c r="Q510" s="606"/>
      <c r="R510" s="606"/>
      <c r="S510" s="606"/>
      <c r="T510" s="606"/>
      <c r="U510" s="606"/>
      <c r="V510" s="607"/>
      <c r="W510" s="39" t="s">
        <v>771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19.784410000000001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772</v>
      </c>
      <c r="B512" s="554" t="s">
        <v>62</v>
      </c>
      <c r="C512" s="578" t="s">
        <v>99</v>
      </c>
      <c r="D512" s="695"/>
      <c r="E512" s="695"/>
      <c r="F512" s="695"/>
      <c r="G512" s="695"/>
      <c r="H512" s="595"/>
      <c r="I512" s="578" t="s">
        <v>254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540</v>
      </c>
      <c r="U512" s="595"/>
      <c r="V512" s="578" t="s">
        <v>595</v>
      </c>
      <c r="W512" s="695"/>
      <c r="X512" s="695"/>
      <c r="Y512" s="595"/>
      <c r="Z512" s="554" t="s">
        <v>651</v>
      </c>
      <c r="AA512" s="578" t="s">
        <v>720</v>
      </c>
      <c r="AB512" s="595"/>
      <c r="AC512" s="52"/>
      <c r="AF512" s="555"/>
    </row>
    <row r="513" spans="1:32" ht="14.25" customHeight="1" thickTop="1" x14ac:dyDescent="0.2">
      <c r="A513" s="587" t="s">
        <v>773</v>
      </c>
      <c r="B513" s="578" t="s">
        <v>62</v>
      </c>
      <c r="C513" s="578" t="s">
        <v>100</v>
      </c>
      <c r="D513" s="578" t="s">
        <v>115</v>
      </c>
      <c r="E513" s="578" t="s">
        <v>175</v>
      </c>
      <c r="F513" s="578" t="s">
        <v>197</v>
      </c>
      <c r="G513" s="578" t="s">
        <v>230</v>
      </c>
      <c r="H513" s="578" t="s">
        <v>99</v>
      </c>
      <c r="I513" s="578" t="s">
        <v>255</v>
      </c>
      <c r="J513" s="578" t="s">
        <v>295</v>
      </c>
      <c r="K513" s="578" t="s">
        <v>356</v>
      </c>
      <c r="L513" s="578" t="s">
        <v>396</v>
      </c>
      <c r="M513" s="578" t="s">
        <v>412</v>
      </c>
      <c r="N513" s="555"/>
      <c r="O513" s="578" t="s">
        <v>426</v>
      </c>
      <c r="P513" s="578" t="s">
        <v>436</v>
      </c>
      <c r="Q513" s="578" t="s">
        <v>443</v>
      </c>
      <c r="R513" s="578" t="s">
        <v>448</v>
      </c>
      <c r="S513" s="578" t="s">
        <v>530</v>
      </c>
      <c r="T513" s="578" t="s">
        <v>541</v>
      </c>
      <c r="U513" s="578" t="s">
        <v>575</v>
      </c>
      <c r="V513" s="578" t="s">
        <v>596</v>
      </c>
      <c r="W513" s="578" t="s">
        <v>628</v>
      </c>
      <c r="X513" s="578" t="s">
        <v>643</v>
      </c>
      <c r="Y513" s="578" t="s">
        <v>647</v>
      </c>
      <c r="Z513" s="578" t="s">
        <v>651</v>
      </c>
      <c r="AA513" s="578" t="s">
        <v>720</v>
      </c>
      <c r="AB513" s="578" t="s">
        <v>759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774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0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0</v>
      </c>
      <c r="E515" s="46">
        <f>IFERROR(Y89*1,"0")+IFERROR(Y90*1,"0")+IFERROR(Y91*1,"0")+IFERROR(Y95*1,"0")+IFERROR(Y96*1,"0")+IFERROR(Y97*1,"0")+IFERROR(Y98*1,"0")+IFERROR(Y99*1,"0")</f>
        <v>0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0</v>
      </c>
      <c r="G515" s="46">
        <f>IFERROR(Y130*1,"0")+IFERROR(Y131*1,"0")+IFERROR(Y135*1,"0")+IFERROR(Y136*1,"0")+IFERROR(Y140*1,"0")+IFERROR(Y141*1,"0")</f>
        <v>0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184.8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1835.1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0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0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174</v>
      </c>
      <c r="S515" s="46">
        <f>IFERROR(Y336*1,"0")+IFERROR(Y337*1,"0")+IFERROR(Y338*1,"0")</f>
        <v>0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10167</v>
      </c>
      <c r="U515" s="46">
        <f>IFERROR(Y369*1,"0")+IFERROR(Y370*1,"0")+IFERROR(Y371*1,"0")+IFERROR(Y375*1,"0")+IFERROR(Y379*1,"0")+IFERROR(Y380*1,"0")+IFERROR(Y384*1,"0")</f>
        <v>45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0</v>
      </c>
      <c r="W515" s="46">
        <f>IFERROR(Y409*1,"0")+IFERROR(Y413*1,"0")+IFERROR(Y414*1,"0")+IFERROR(Y415*1,"0")+IFERROR(Y416*1,"0")</f>
        <v>0</v>
      </c>
      <c r="X515" s="46">
        <f>IFERROR(Y421*1,"0")</f>
        <v>0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0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55"/>
    </row>
  </sheetData>
  <sheetProtection algorithmName="SHA-512" hashValue="RASSM65oRxcasMxCY91Z0HD0NgA/83pWJEnr2MgClnHeeSFRSfm3pTwvAuQ2YYuUJiiPiOVh7AO8dJ3cGKWF4g==" saltValue="XEtKa0rh3ZFB77bGKUBo5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775</v>
      </c>
      <c r="H1" s="52"/>
    </row>
    <row r="3" spans="2:8" x14ac:dyDescent="0.2">
      <c r="B3" s="47" t="s">
        <v>776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777</v>
      </c>
      <c r="C6" s="47" t="s">
        <v>778</v>
      </c>
      <c r="D6" s="47" t="s">
        <v>779</v>
      </c>
      <c r="E6" s="47"/>
    </row>
    <row r="7" spans="2:8" x14ac:dyDescent="0.2">
      <c r="B7" s="47" t="s">
        <v>780</v>
      </c>
      <c r="C7" s="47" t="s">
        <v>781</v>
      </c>
      <c r="D7" s="47" t="s">
        <v>782</v>
      </c>
      <c r="E7" s="47"/>
    </row>
    <row r="8" spans="2:8" x14ac:dyDescent="0.2">
      <c r="B8" s="47" t="s">
        <v>783</v>
      </c>
      <c r="C8" s="47" t="s">
        <v>784</v>
      </c>
      <c r="D8" s="47" t="s">
        <v>785</v>
      </c>
      <c r="E8" s="47"/>
    </row>
    <row r="9" spans="2:8" x14ac:dyDescent="0.2">
      <c r="B9" s="47" t="s">
        <v>14</v>
      </c>
      <c r="C9" s="47" t="s">
        <v>786</v>
      </c>
      <c r="D9" s="47" t="s">
        <v>787</v>
      </c>
      <c r="E9" s="47"/>
    </row>
    <row r="10" spans="2:8" x14ac:dyDescent="0.2">
      <c r="B10" s="47" t="s">
        <v>788</v>
      </c>
      <c r="C10" s="47" t="s">
        <v>789</v>
      </c>
      <c r="D10" s="47" t="s">
        <v>790</v>
      </c>
      <c r="E10" s="47"/>
    </row>
    <row r="11" spans="2:8" x14ac:dyDescent="0.2">
      <c r="B11" s="47" t="s">
        <v>791</v>
      </c>
      <c r="C11" s="47" t="s">
        <v>792</v>
      </c>
      <c r="D11" s="47" t="s">
        <v>793</v>
      </c>
      <c r="E11" s="47"/>
    </row>
    <row r="13" spans="2:8" x14ac:dyDescent="0.2">
      <c r="B13" s="47" t="s">
        <v>794</v>
      </c>
      <c r="C13" s="47" t="s">
        <v>778</v>
      </c>
      <c r="D13" s="47"/>
      <c r="E13" s="47"/>
    </row>
    <row r="15" spans="2:8" x14ac:dyDescent="0.2">
      <c r="B15" s="47" t="s">
        <v>795</v>
      </c>
      <c r="C15" s="47" t="s">
        <v>781</v>
      </c>
      <c r="D15" s="47"/>
      <c r="E15" s="47"/>
    </row>
    <row r="17" spans="2:5" x14ac:dyDescent="0.2">
      <c r="B17" s="47" t="s">
        <v>796</v>
      </c>
      <c r="C17" s="47" t="s">
        <v>784</v>
      </c>
      <c r="D17" s="47"/>
      <c r="E17" s="47"/>
    </row>
    <row r="19" spans="2:5" x14ac:dyDescent="0.2">
      <c r="B19" s="47" t="s">
        <v>797</v>
      </c>
      <c r="C19" s="47" t="s">
        <v>786</v>
      </c>
      <c r="D19" s="47"/>
      <c r="E19" s="47"/>
    </row>
    <row r="21" spans="2:5" x14ac:dyDescent="0.2">
      <c r="B21" s="47" t="s">
        <v>798</v>
      </c>
      <c r="C21" s="47" t="s">
        <v>789</v>
      </c>
      <c r="D21" s="47"/>
      <c r="E21" s="47"/>
    </row>
    <row r="23" spans="2:5" x14ac:dyDescent="0.2">
      <c r="B23" s="47" t="s">
        <v>799</v>
      </c>
      <c r="C23" s="47" t="s">
        <v>792</v>
      </c>
      <c r="D23" s="47"/>
      <c r="E23" s="47"/>
    </row>
    <row r="25" spans="2:5" x14ac:dyDescent="0.2">
      <c r="B25" s="47" t="s">
        <v>800</v>
      </c>
      <c r="C25" s="47"/>
      <c r="D25" s="47"/>
      <c r="E25" s="47"/>
    </row>
    <row r="26" spans="2:5" x14ac:dyDescent="0.2">
      <c r="B26" s="47" t="s">
        <v>801</v>
      </c>
      <c r="C26" s="47"/>
      <c r="D26" s="47"/>
      <c r="E26" s="47"/>
    </row>
    <row r="27" spans="2:5" x14ac:dyDescent="0.2">
      <c r="B27" s="47" t="s">
        <v>802</v>
      </c>
      <c r="C27" s="47"/>
      <c r="D27" s="47"/>
      <c r="E27" s="47"/>
    </row>
    <row r="28" spans="2:5" x14ac:dyDescent="0.2">
      <c r="B28" s="47" t="s">
        <v>803</v>
      </c>
      <c r="C28" s="47"/>
      <c r="D28" s="47"/>
      <c r="E28" s="47"/>
    </row>
    <row r="29" spans="2:5" x14ac:dyDescent="0.2">
      <c r="B29" s="47" t="s">
        <v>804</v>
      </c>
      <c r="C29" s="47"/>
      <c r="D29" s="47"/>
      <c r="E29" s="47"/>
    </row>
    <row r="30" spans="2:5" x14ac:dyDescent="0.2">
      <c r="B30" s="47" t="s">
        <v>805</v>
      </c>
      <c r="C30" s="47"/>
      <c r="D30" s="47"/>
      <c r="E30" s="47"/>
    </row>
    <row r="31" spans="2:5" x14ac:dyDescent="0.2">
      <c r="B31" s="47" t="s">
        <v>806</v>
      </c>
      <c r="C31" s="47"/>
      <c r="D31" s="47"/>
      <c r="E31" s="47"/>
    </row>
    <row r="32" spans="2:5" x14ac:dyDescent="0.2">
      <c r="B32" s="47" t="s">
        <v>807</v>
      </c>
      <c r="C32" s="47"/>
      <c r="D32" s="47"/>
      <c r="E32" s="47"/>
    </row>
    <row r="33" spans="2:5" x14ac:dyDescent="0.2">
      <c r="B33" s="47" t="s">
        <v>808</v>
      </c>
      <c r="C33" s="47"/>
      <c r="D33" s="47"/>
      <c r="E33" s="47"/>
    </row>
    <row r="34" spans="2:5" x14ac:dyDescent="0.2">
      <c r="B34" s="47" t="s">
        <v>809</v>
      </c>
      <c r="C34" s="47"/>
      <c r="D34" s="47"/>
      <c r="E34" s="47"/>
    </row>
    <row r="35" spans="2:5" x14ac:dyDescent="0.2">
      <c r="B35" s="47" t="s">
        <v>810</v>
      </c>
      <c r="C35" s="47"/>
      <c r="D35" s="47"/>
      <c r="E35" s="47"/>
    </row>
  </sheetData>
  <sheetProtection algorithmName="SHA-512" hashValue="5Z9dqUXoNANq6M7dtA/CzTmZ0jVk1fXv4jqmcmKAA28zsWsC9XCHwTyoKrksPFQuZB0s8MUTFtkzfut5Nf3pwQ==" saltValue="CBbrcszavTqB6CodHQIiz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2025-08-21T07:19:01Z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