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Симф ЗПФ\"/>
    </mc:Choice>
  </mc:AlternateContent>
  <xr:revisionPtr revIDLastSave="0" documentId="13_ncr:1_{DCFF6288-B9D1-46CF-9857-A5E11BF7BB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7" i="1" l="1"/>
  <c r="AA15" i="1"/>
  <c r="AA31" i="1"/>
  <c r="AA37" i="1"/>
  <c r="AA39" i="1"/>
  <c r="AA44" i="1"/>
  <c r="AA53" i="1"/>
  <c r="AA60" i="1"/>
  <c r="AA63" i="1"/>
  <c r="AA11" i="1"/>
  <c r="AA19" i="1"/>
  <c r="AA35" i="1"/>
  <c r="AA51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8" i="1"/>
  <c r="U49" i="1"/>
  <c r="U50" i="1"/>
  <c r="U51" i="1"/>
  <c r="U53" i="1"/>
  <c r="U54" i="1"/>
  <c r="U56" i="1"/>
  <c r="U57" i="1"/>
  <c r="U58" i="1"/>
  <c r="U59" i="1"/>
  <c r="U60" i="1"/>
  <c r="U61" i="1"/>
  <c r="U62" i="1"/>
  <c r="U63" i="1"/>
  <c r="U64" i="1"/>
  <c r="U65" i="1"/>
  <c r="U67" i="1"/>
  <c r="U7" i="1"/>
  <c r="AA8" i="1"/>
  <c r="AA9" i="1"/>
  <c r="AA10" i="1"/>
  <c r="AA13" i="1"/>
  <c r="AA14" i="1"/>
  <c r="AA17" i="1"/>
  <c r="AA18" i="1"/>
  <c r="AA20" i="1"/>
  <c r="AA22" i="1"/>
  <c r="AA24" i="1"/>
  <c r="AA25" i="1"/>
  <c r="AA26" i="1"/>
  <c r="AA29" i="1"/>
  <c r="AA30" i="1"/>
  <c r="AA33" i="1"/>
  <c r="AA34" i="1"/>
  <c r="AA36" i="1"/>
  <c r="AA38" i="1"/>
  <c r="AA40" i="1"/>
  <c r="AA41" i="1"/>
  <c r="AA42" i="1"/>
  <c r="AA45" i="1"/>
  <c r="AA46" i="1"/>
  <c r="AA49" i="1"/>
  <c r="AA50" i="1"/>
  <c r="AA52" i="1"/>
  <c r="AA54" i="1"/>
  <c r="AA56" i="1"/>
  <c r="AA57" i="1"/>
  <c r="AA58" i="1"/>
  <c r="AA61" i="1"/>
  <c r="AA62" i="1"/>
  <c r="AA66" i="1"/>
  <c r="AA7" i="1"/>
  <c r="AA65" i="1" l="1"/>
  <c r="AA28" i="1"/>
  <c r="AA12" i="1"/>
  <c r="AA64" i="1"/>
  <c r="AA48" i="1"/>
  <c r="AA32" i="1"/>
  <c r="AA21" i="1"/>
  <c r="AA16" i="1"/>
  <c r="AA55" i="1"/>
  <c r="AA43" i="1"/>
  <c r="AA23" i="1"/>
  <c r="AA67" i="1"/>
  <c r="AA59" i="1"/>
  <c r="AA47" i="1"/>
  <c r="AA27" i="1"/>
  <c r="O67" i="1"/>
  <c r="O54" i="1"/>
  <c r="O44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C8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Z23" i="1" s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Z37" i="1" s="1"/>
  <c r="AC38" i="1"/>
  <c r="AC39" i="1"/>
  <c r="AC40" i="1"/>
  <c r="AC41" i="1"/>
  <c r="Z41" i="1" s="1"/>
  <c r="AC42" i="1"/>
  <c r="AC43" i="1"/>
  <c r="AC44" i="1"/>
  <c r="AC45" i="1"/>
  <c r="Z45" i="1" s="1"/>
  <c r="AC46" i="1"/>
  <c r="AC48" i="1"/>
  <c r="AC49" i="1"/>
  <c r="AC50" i="1"/>
  <c r="AC51" i="1"/>
  <c r="AC53" i="1"/>
  <c r="Z53" i="1" s="1"/>
  <c r="AC54" i="1"/>
  <c r="AC55" i="1"/>
  <c r="Z55" i="1" s="1"/>
  <c r="AC56" i="1"/>
  <c r="AC57" i="1"/>
  <c r="Z57" i="1" s="1"/>
  <c r="AC58" i="1"/>
  <c r="AC59" i="1"/>
  <c r="Z59" i="1" s="1"/>
  <c r="AC60" i="1"/>
  <c r="AC61" i="1"/>
  <c r="Z61" i="1" s="1"/>
  <c r="AC62" i="1"/>
  <c r="AC63" i="1"/>
  <c r="Z63" i="1" s="1"/>
  <c r="AC64" i="1"/>
  <c r="AC65" i="1"/>
  <c r="AC66" i="1"/>
  <c r="AC67" i="1"/>
  <c r="Z67" i="1" s="1"/>
  <c r="AC7" i="1"/>
  <c r="Z6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AE47" i="1" s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40" i="1"/>
  <c r="R40" i="1" s="1"/>
  <c r="O41" i="1"/>
  <c r="R41" i="1" s="1"/>
  <c r="O42" i="1"/>
  <c r="R42" i="1" s="1"/>
  <c r="O43" i="1"/>
  <c r="R43" i="1" s="1"/>
  <c r="R44" i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R54" i="1"/>
  <c r="O55" i="1"/>
  <c r="R55" i="1" s="1"/>
  <c r="O56" i="1"/>
  <c r="R56" i="1" s="1"/>
  <c r="O57" i="1"/>
  <c r="R57" i="1" s="1"/>
  <c r="O59" i="1"/>
  <c r="R59" i="1" s="1"/>
  <c r="O60" i="1"/>
  <c r="R60" i="1" s="1"/>
  <c r="O61" i="1"/>
  <c r="R61" i="1" s="1"/>
  <c r="O63" i="1"/>
  <c r="R63" i="1" s="1"/>
  <c r="O65" i="1"/>
  <c r="R65" i="1" s="1"/>
  <c r="O66" i="1"/>
  <c r="R66" i="1" s="1"/>
  <c r="R67" i="1"/>
  <c r="R7" i="1"/>
  <c r="K8" i="1"/>
  <c r="Q8" i="1" s="1"/>
  <c r="K9" i="1"/>
  <c r="K10" i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K38" i="1"/>
  <c r="Q38" i="1" s="1"/>
  <c r="K39" i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K59" i="1"/>
  <c r="K60" i="1"/>
  <c r="Q60" i="1" s="1"/>
  <c r="K61" i="1"/>
  <c r="K62" i="1"/>
  <c r="Q62" i="1" s="1"/>
  <c r="K63" i="1"/>
  <c r="Q63" i="1" s="1"/>
  <c r="K64" i="1"/>
  <c r="K65" i="1"/>
  <c r="K66" i="1"/>
  <c r="Q66" i="1" s="1"/>
  <c r="K67" i="1"/>
  <c r="Q67" i="1" s="1"/>
  <c r="K7" i="1"/>
  <c r="Q7" i="1" s="1"/>
  <c r="V9" i="1"/>
  <c r="O9" i="1" s="1"/>
  <c r="R9" i="1" s="1"/>
  <c r="V10" i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30" i="1"/>
  <c r="O30" i="1" s="1"/>
  <c r="R30" i="1" s="1"/>
  <c r="V37" i="1"/>
  <c r="O37" i="1" s="1"/>
  <c r="R37" i="1" s="1"/>
  <c r="V39" i="1"/>
  <c r="O39" i="1" s="1"/>
  <c r="R39" i="1" s="1"/>
  <c r="V58" i="1"/>
  <c r="O58" i="1" s="1"/>
  <c r="R58" i="1" s="1"/>
  <c r="V62" i="1"/>
  <c r="O62" i="1" s="1"/>
  <c r="R62" i="1" s="1"/>
  <c r="V64" i="1"/>
  <c r="O64" i="1" s="1"/>
  <c r="R64" i="1" s="1"/>
  <c r="J46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E6" i="1"/>
  <c r="F6" i="1"/>
  <c r="Z8" i="1" l="1"/>
  <c r="AE8" i="1" s="1"/>
  <c r="Q65" i="1"/>
  <c r="Q61" i="1"/>
  <c r="Q59" i="1"/>
  <c r="Q39" i="1"/>
  <c r="Q37" i="1"/>
  <c r="Q29" i="1"/>
  <c r="Q27" i="1"/>
  <c r="Q25" i="1"/>
  <c r="Q23" i="1"/>
  <c r="Q21" i="1"/>
  <c r="Q19" i="1"/>
  <c r="Q17" i="1"/>
  <c r="Q15" i="1"/>
  <c r="Q13" i="1"/>
  <c r="Q11" i="1"/>
  <c r="Q9" i="1"/>
  <c r="Z49" i="1"/>
  <c r="Q64" i="1"/>
  <c r="Q58" i="1"/>
  <c r="AE63" i="1"/>
  <c r="AE59" i="1"/>
  <c r="AE57" i="1"/>
  <c r="AE55" i="1"/>
  <c r="AE41" i="1"/>
  <c r="Z39" i="1"/>
  <c r="AE39" i="1" s="1"/>
  <c r="AE67" i="1"/>
  <c r="Z48" i="1"/>
  <c r="AE48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Z51" i="1"/>
  <c r="AE51" i="1" s="1"/>
  <c r="Z43" i="1"/>
  <c r="AE43" i="1" s="1"/>
  <c r="Z35" i="1"/>
  <c r="AE35" i="1" s="1"/>
  <c r="Z31" i="1"/>
  <c r="AE31" i="1" s="1"/>
  <c r="Z27" i="1"/>
  <c r="AE27" i="1" s="1"/>
  <c r="Z19" i="1"/>
  <c r="AE19" i="1" s="1"/>
  <c r="Z15" i="1"/>
  <c r="AE15" i="1" s="1"/>
  <c r="Z66" i="1"/>
  <c r="AE66" i="1" s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Z7" i="1"/>
  <c r="AE7" i="1" s="1"/>
  <c r="Z64" i="1"/>
  <c r="AE64" i="1" s="1"/>
  <c r="Z60" i="1"/>
  <c r="AE60" i="1" s="1"/>
  <c r="Z56" i="1"/>
  <c r="AE56" i="1" s="1"/>
  <c r="Z44" i="1"/>
  <c r="AE44" i="1" s="1"/>
  <c r="Z40" i="1"/>
  <c r="AE40" i="1" s="1"/>
  <c r="Z36" i="1"/>
  <c r="AE36" i="1" s="1"/>
  <c r="Z9" i="1"/>
  <c r="AE9" i="1" s="1"/>
  <c r="Z25" i="1"/>
  <c r="AE25" i="1" s="1"/>
  <c r="Z13" i="1"/>
  <c r="AE13" i="1" s="1"/>
  <c r="Z29" i="1"/>
  <c r="AE29" i="1" s="1"/>
  <c r="AE45" i="1"/>
  <c r="O10" i="1"/>
  <c r="R10" i="1" s="1"/>
  <c r="V6" i="1"/>
  <c r="AE23" i="1"/>
  <c r="AA6" i="1"/>
  <c r="AC11" i="1"/>
  <c r="Z11" i="1" s="1"/>
  <c r="AE11" i="1" s="1"/>
  <c r="Z17" i="1"/>
  <c r="AE17" i="1" s="1"/>
  <c r="Z33" i="1"/>
  <c r="AE33" i="1" s="1"/>
  <c r="AE65" i="1"/>
  <c r="AE61" i="1"/>
  <c r="AE53" i="1"/>
  <c r="AE49" i="1"/>
  <c r="Z21" i="1"/>
  <c r="AE21" i="1" s="1"/>
  <c r="AE37" i="1"/>
  <c r="T6" i="1"/>
  <c r="S6" i="1"/>
  <c r="K6" i="1"/>
  <c r="U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Q10" i="1" l="1"/>
  <c r="O6" i="1"/>
  <c r="AE6" i="1"/>
</calcChain>
</file>

<file path=xl/sharedStrings.xml><?xml version="1.0" encoding="utf-8"?>
<sst xmlns="http://schemas.openxmlformats.org/spreadsheetml/2006/main" count="164" uniqueCount="97">
  <si>
    <t>Период: 13.08.2025 - 20.08.2025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</si>
  <si>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</si>
  <si>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</si>
  <si>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</si>
  <si>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</si>
  <si>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</si>
  <si>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</si>
  <si>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</si>
  <si>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</si>
  <si>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</si>
  <si>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</si>
  <si>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</si>
  <si>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</si>
  <si>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</si>
  <si>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</si>
  <si>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</si>
  <si>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</si>
  <si>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</si>
  <si>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</si>
  <si>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</si>
  <si>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</si>
  <si>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</si>
  <si>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</si>
  <si>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</si>
  <si>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</si>
  <si>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</si>
  <si>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</si>
  <si>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</si>
  <si>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</si>
  <si>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</si>
  <si>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</si>
  <si>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</si>
  <si>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</si>
  <si>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</si>
  <si>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</si>
  <si>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</si>
  <si>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</si>
  <si>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</si>
  <si>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</si>
  <si>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</si>
  <si>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</si>
  <si>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</si>
  <si>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</si>
  <si>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</si>
  <si>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</si>
  <si>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</si>
  <si>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</si>
  <si>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</si>
  <si>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</si>
  <si>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</si>
  <si>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</si>
  <si>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</si>
  <si>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</si>
  <si>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</si>
  <si>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</si>
  <si>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</si>
  <si>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</si>
  <si>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</si>
  <si>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</si>
  <si>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</si>
  <si>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</si>
  <si>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</si>
  <si>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</si>
  <si>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СЕВЕРНАЯ КОЛЛЕКЦИЯ 0,7кг ТМ Горячая штучка сфера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</si>
  <si>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</si>
  <si>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</si>
  <si>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</si>
  <si>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</si>
  <si>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</si>
  <si>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</si>
  <si>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</si>
  <si>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</si>
  <si>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</si>
  <si>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</si>
  <si>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</si>
  <si>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</si>
  <si>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</si>
  <si>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</si>
  <si>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</si>
  <si>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</si>
  <si>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</si>
  <si>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</si>
  <si>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</si>
  <si>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</si>
  <si>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</si>
  <si>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</si>
  <si>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</si>
  <si>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</si>
  <si>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</si>
  <si>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</si>
  <si>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</si>
  <si>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21,08,</t>
  </si>
  <si>
    <t>25,08,</t>
  </si>
  <si>
    <t>06,08,</t>
  </si>
  <si>
    <t>13,08,</t>
  </si>
  <si>
    <t>26,08,</t>
  </si>
  <si>
    <t>выв2108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</si>
</sst>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8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07.08.2025 - 14.08.2025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18,08,</v>
          </cell>
          <cell r="L5" t="str">
            <v>19,08,</v>
          </cell>
          <cell r="P5" t="str">
            <v>21,08,</v>
          </cell>
          <cell r="S5" t="str">
            <v>01,08,</v>
          </cell>
          <cell r="T5" t="str">
            <v>06,08,</v>
          </cell>
          <cell r="U5" t="str">
            <v>15,08,</v>
          </cell>
        </row>
        <row r="6">
          <cell r="E6">
            <v>60217.771999999997</v>
          </cell>
          <cell r="F6">
            <v>67598.626000000004</v>
          </cell>
          <cell r="I6">
            <v>65341.715000000004</v>
          </cell>
          <cell r="J6">
            <v>-5123.9429999999993</v>
          </cell>
          <cell r="K6">
            <v>10630</v>
          </cell>
          <cell r="L6">
            <v>25380</v>
          </cell>
          <cell r="M6">
            <v>0</v>
          </cell>
          <cell r="N6">
            <v>0</v>
          </cell>
          <cell r="O6">
            <v>11324.754400000003</v>
          </cell>
          <cell r="P6">
            <v>27320</v>
          </cell>
          <cell r="S6">
            <v>10343.102199999999</v>
          </cell>
          <cell r="T6">
            <v>10274.890200000002</v>
          </cell>
          <cell r="U6">
            <v>10608.41</v>
          </cell>
          <cell r="V6">
            <v>3594</v>
          </cell>
          <cell r="AA6">
            <v>27320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30</v>
          </cell>
          <cell r="D7">
            <v>170</v>
          </cell>
          <cell r="E7">
            <v>170</v>
          </cell>
          <cell r="F7">
            <v>30</v>
          </cell>
          <cell r="G7">
            <v>0</v>
          </cell>
          <cell r="H7" t="e">
            <v>#N/A</v>
          </cell>
          <cell r="I7">
            <v>291</v>
          </cell>
          <cell r="J7">
            <v>-121</v>
          </cell>
          <cell r="K7">
            <v>120</v>
          </cell>
          <cell r="L7">
            <v>480</v>
          </cell>
          <cell r="O7">
            <v>34</v>
          </cell>
          <cell r="P7">
            <v>720</v>
          </cell>
          <cell r="Q7">
            <v>39.705882352941174</v>
          </cell>
          <cell r="R7">
            <v>0.88235294117647056</v>
          </cell>
          <cell r="S7">
            <v>4</v>
          </cell>
          <cell r="T7">
            <v>4.2</v>
          </cell>
          <cell r="U7">
            <v>1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56</v>
          </cell>
          <cell r="AA7">
            <v>720</v>
          </cell>
          <cell r="AB7">
            <v>0</v>
          </cell>
          <cell r="AC7">
            <v>60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-40</v>
          </cell>
          <cell r="D8">
            <v>40</v>
          </cell>
          <cell r="E8">
            <v>6</v>
          </cell>
          <cell r="F8">
            <v>-6</v>
          </cell>
          <cell r="G8">
            <v>0.24</v>
          </cell>
          <cell r="H8" t="e">
            <v>#N/A</v>
          </cell>
          <cell r="I8">
            <v>6</v>
          </cell>
          <cell r="J8">
            <v>0</v>
          </cell>
          <cell r="K8">
            <v>120</v>
          </cell>
          <cell r="L8">
            <v>120</v>
          </cell>
          <cell r="O8">
            <v>1.2</v>
          </cell>
          <cell r="P8">
            <v>120</v>
          </cell>
          <cell r="Q8">
            <v>295</v>
          </cell>
          <cell r="R8">
            <v>-5</v>
          </cell>
          <cell r="S8">
            <v>89.2</v>
          </cell>
          <cell r="T8">
            <v>60.8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2030</v>
          </cell>
          <cell r="D9">
            <v>5996</v>
          </cell>
          <cell r="E9">
            <v>2462</v>
          </cell>
          <cell r="F9">
            <v>2274</v>
          </cell>
          <cell r="G9">
            <v>0.24</v>
          </cell>
          <cell r="H9" t="e">
            <v>#N/A</v>
          </cell>
          <cell r="I9">
            <v>2517</v>
          </cell>
          <cell r="J9">
            <v>-55</v>
          </cell>
          <cell r="K9">
            <v>660</v>
          </cell>
          <cell r="L9">
            <v>1200</v>
          </cell>
          <cell r="O9">
            <v>492.4</v>
          </cell>
          <cell r="P9">
            <v>1200</v>
          </cell>
          <cell r="Q9">
            <v>10.832656376929327</v>
          </cell>
          <cell r="R9">
            <v>4.6181965881397238</v>
          </cell>
          <cell r="S9">
            <v>411</v>
          </cell>
          <cell r="T9">
            <v>398.2</v>
          </cell>
          <cell r="U9">
            <v>438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98</v>
          </cell>
          <cell r="AA9">
            <v>1200</v>
          </cell>
          <cell r="AB9" t="e">
            <v>#N/A</v>
          </cell>
          <cell r="AC9">
            <v>100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1742</v>
          </cell>
          <cell r="D10">
            <v>5759</v>
          </cell>
          <cell r="E10">
            <v>3145</v>
          </cell>
          <cell r="F10">
            <v>2492</v>
          </cell>
          <cell r="G10">
            <v>0</v>
          </cell>
          <cell r="H10" t="e">
            <v>#N/A</v>
          </cell>
          <cell r="I10">
            <v>3206</v>
          </cell>
          <cell r="J10">
            <v>-61</v>
          </cell>
          <cell r="K10">
            <v>360</v>
          </cell>
          <cell r="L10">
            <v>1100</v>
          </cell>
          <cell r="O10">
            <v>468.2</v>
          </cell>
          <cell r="P10">
            <v>1200</v>
          </cell>
          <cell r="Q10">
            <v>11.003844510892781</v>
          </cell>
          <cell r="R10">
            <v>5.322511747116617</v>
          </cell>
          <cell r="S10">
            <v>364.4</v>
          </cell>
          <cell r="T10">
            <v>406.2</v>
          </cell>
          <cell r="U10">
            <v>333</v>
          </cell>
          <cell r="V10">
            <v>804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e">
            <v>#N/A</v>
          </cell>
          <cell r="AC10">
            <v>100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-8</v>
          </cell>
          <cell r="D11">
            <v>710</v>
          </cell>
          <cell r="E11">
            <v>530</v>
          </cell>
          <cell r="F11">
            <v>142</v>
          </cell>
          <cell r="G11">
            <v>1</v>
          </cell>
          <cell r="H11">
            <v>180</v>
          </cell>
          <cell r="I11">
            <v>658</v>
          </cell>
          <cell r="J11">
            <v>-128</v>
          </cell>
          <cell r="K11">
            <v>240</v>
          </cell>
          <cell r="L11">
            <v>720</v>
          </cell>
          <cell r="O11">
            <v>106</v>
          </cell>
          <cell r="P11">
            <v>600</v>
          </cell>
          <cell r="Q11">
            <v>16.056603773584907</v>
          </cell>
          <cell r="R11">
            <v>1.3396226415094339</v>
          </cell>
          <cell r="S11">
            <v>0.2</v>
          </cell>
          <cell r="T11">
            <v>0</v>
          </cell>
          <cell r="U11">
            <v>19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28</v>
          </cell>
          <cell r="AA11">
            <v>600</v>
          </cell>
          <cell r="AB11">
            <v>0</v>
          </cell>
          <cell r="AC11">
            <v>25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149</v>
          </cell>
          <cell r="D12">
            <v>1</v>
          </cell>
          <cell r="E12">
            <v>64</v>
          </cell>
          <cell r="F12">
            <v>85</v>
          </cell>
          <cell r="G12" t="str">
            <v>нов</v>
          </cell>
          <cell r="H12" t="e">
            <v>#N/A</v>
          </cell>
          <cell r="I12">
            <v>66</v>
          </cell>
          <cell r="J12">
            <v>-2</v>
          </cell>
          <cell r="K12">
            <v>0</v>
          </cell>
          <cell r="O12">
            <v>12.8</v>
          </cell>
          <cell r="P12">
            <v>120</v>
          </cell>
          <cell r="Q12">
            <v>16.015625</v>
          </cell>
          <cell r="R12">
            <v>6.640625</v>
          </cell>
          <cell r="S12">
            <v>6.2</v>
          </cell>
          <cell r="T12">
            <v>7.2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14</v>
          </cell>
          <cell r="AA12">
            <v>120</v>
          </cell>
          <cell r="AB12" t="str">
            <v>яблоко</v>
          </cell>
          <cell r="AC12">
            <v>10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345</v>
          </cell>
          <cell r="D13">
            <v>906</v>
          </cell>
          <cell r="E13">
            <v>604</v>
          </cell>
          <cell r="F13">
            <v>601</v>
          </cell>
          <cell r="G13" t="str">
            <v>нов</v>
          </cell>
          <cell r="H13" t="e">
            <v>#N/A</v>
          </cell>
          <cell r="I13">
            <v>635</v>
          </cell>
          <cell r="J13">
            <v>-31</v>
          </cell>
          <cell r="K13">
            <v>160</v>
          </cell>
          <cell r="L13">
            <v>360</v>
          </cell>
          <cell r="O13">
            <v>120.8</v>
          </cell>
          <cell r="P13">
            <v>300</v>
          </cell>
          <cell r="Q13">
            <v>11.763245033112582</v>
          </cell>
          <cell r="R13">
            <v>4.9751655629139071</v>
          </cell>
          <cell r="S13">
            <v>76.8</v>
          </cell>
          <cell r="T13">
            <v>89.8</v>
          </cell>
          <cell r="U13">
            <v>84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300</v>
          </cell>
          <cell r="AB13" t="str">
            <v>яблоко</v>
          </cell>
          <cell r="AC13">
            <v>25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153</v>
          </cell>
          <cell r="D14">
            <v>1</v>
          </cell>
          <cell r="E14">
            <v>79</v>
          </cell>
          <cell r="F14">
            <v>75</v>
          </cell>
          <cell r="G14" t="str">
            <v>ноа</v>
          </cell>
          <cell r="H14" t="e">
            <v>#N/A</v>
          </cell>
          <cell r="I14">
            <v>79</v>
          </cell>
          <cell r="J14">
            <v>0</v>
          </cell>
          <cell r="K14">
            <v>0</v>
          </cell>
          <cell r="O14">
            <v>15.8</v>
          </cell>
          <cell r="P14">
            <v>120</v>
          </cell>
          <cell r="Q14">
            <v>12.341772151898734</v>
          </cell>
          <cell r="R14">
            <v>4.7468354430379742</v>
          </cell>
          <cell r="S14">
            <v>4.4000000000000004</v>
          </cell>
          <cell r="T14">
            <v>3.4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str">
            <v>яблоко</v>
          </cell>
          <cell r="AC14">
            <v>10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D15">
            <v>2</v>
          </cell>
          <cell r="E15">
            <v>2</v>
          </cell>
          <cell r="F15">
            <v>-2</v>
          </cell>
          <cell r="G15">
            <v>1</v>
          </cell>
          <cell r="H15">
            <v>180</v>
          </cell>
          <cell r="I15">
            <v>16</v>
          </cell>
          <cell r="J15">
            <v>-14</v>
          </cell>
          <cell r="K15">
            <v>0</v>
          </cell>
          <cell r="O15">
            <v>0.4</v>
          </cell>
          <cell r="Q15">
            <v>-5</v>
          </cell>
          <cell r="R15">
            <v>-5</v>
          </cell>
          <cell r="S15">
            <v>0.6</v>
          </cell>
          <cell r="T15">
            <v>0.4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55</v>
          </cell>
          <cell r="D16">
            <v>267</v>
          </cell>
          <cell r="E16">
            <v>32</v>
          </cell>
          <cell r="F16">
            <v>40</v>
          </cell>
          <cell r="G16" t="str">
            <v>рот</v>
          </cell>
          <cell r="H16" t="e">
            <v>#N/A</v>
          </cell>
          <cell r="I16">
            <v>673</v>
          </cell>
          <cell r="J16">
            <v>-641</v>
          </cell>
          <cell r="K16">
            <v>120</v>
          </cell>
          <cell r="L16">
            <v>360</v>
          </cell>
          <cell r="O16">
            <v>6.4</v>
          </cell>
          <cell r="P16">
            <v>120</v>
          </cell>
          <cell r="Q16">
            <v>100</v>
          </cell>
          <cell r="R16">
            <v>6.25</v>
          </cell>
          <cell r="S16">
            <v>154.19999999999999</v>
          </cell>
          <cell r="T16">
            <v>211.2</v>
          </cell>
          <cell r="U16">
            <v>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-10</v>
          </cell>
          <cell r="D17">
            <v>844</v>
          </cell>
          <cell r="E17">
            <v>21</v>
          </cell>
          <cell r="F17">
            <v>-9</v>
          </cell>
          <cell r="G17">
            <v>0.2</v>
          </cell>
          <cell r="H17" t="e">
            <v>#N/A</v>
          </cell>
          <cell r="I17">
            <v>1054</v>
          </cell>
          <cell r="J17">
            <v>-1033</v>
          </cell>
          <cell r="K17">
            <v>120</v>
          </cell>
          <cell r="L17">
            <v>360</v>
          </cell>
          <cell r="O17">
            <v>4.2</v>
          </cell>
          <cell r="P17">
            <v>360</v>
          </cell>
          <cell r="Q17">
            <v>197.85714285714286</v>
          </cell>
          <cell r="R17">
            <v>-2.1428571428571428</v>
          </cell>
          <cell r="S17">
            <v>146.80000000000001</v>
          </cell>
          <cell r="T17">
            <v>131</v>
          </cell>
          <cell r="U17">
            <v>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360</v>
          </cell>
          <cell r="AB17" t="e">
            <v>#N/A</v>
          </cell>
          <cell r="AC17">
            <v>30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344.798</v>
          </cell>
          <cell r="D18">
            <v>425.5</v>
          </cell>
          <cell r="E18">
            <v>344.51100000000002</v>
          </cell>
          <cell r="F18">
            <v>418.387</v>
          </cell>
          <cell r="G18" t="str">
            <v>рот2</v>
          </cell>
          <cell r="H18" t="e">
            <v>#N/A</v>
          </cell>
          <cell r="I18">
            <v>351.91199999999998</v>
          </cell>
          <cell r="J18">
            <v>-7.4009999999999536</v>
          </cell>
          <cell r="K18">
            <v>100</v>
          </cell>
          <cell r="L18">
            <v>200</v>
          </cell>
          <cell r="O18">
            <v>68.902200000000008</v>
          </cell>
          <cell r="P18">
            <v>50</v>
          </cell>
          <cell r="Q18">
            <v>11.151850013497389</v>
          </cell>
          <cell r="R18">
            <v>6.0721863743102533</v>
          </cell>
          <cell r="S18">
            <v>64.240200000000002</v>
          </cell>
          <cell r="T18">
            <v>70.160200000000003</v>
          </cell>
          <cell r="U18">
            <v>40.700000000000003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14</v>
          </cell>
          <cell r="AA18">
            <v>50</v>
          </cell>
          <cell r="AB18" t="str">
            <v>увел</v>
          </cell>
          <cell r="AC18">
            <v>13.513513513513512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113.8</v>
          </cell>
          <cell r="D19">
            <v>269.5</v>
          </cell>
          <cell r="E19">
            <v>104.5</v>
          </cell>
          <cell r="F19">
            <v>278.8</v>
          </cell>
          <cell r="G19" t="str">
            <v>рот1</v>
          </cell>
          <cell r="H19" t="e">
            <v>#N/A</v>
          </cell>
          <cell r="I19">
            <v>104</v>
          </cell>
          <cell r="J19">
            <v>0.5</v>
          </cell>
          <cell r="K19">
            <v>0</v>
          </cell>
          <cell r="O19">
            <v>20.9</v>
          </cell>
          <cell r="Q19">
            <v>13.339712918660288</v>
          </cell>
          <cell r="R19">
            <v>13.339712918660288</v>
          </cell>
          <cell r="S19">
            <v>19.8</v>
          </cell>
          <cell r="T19">
            <v>27.4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-6</v>
          </cell>
          <cell r="D20">
            <v>135</v>
          </cell>
          <cell r="E20">
            <v>126</v>
          </cell>
          <cell r="G20">
            <v>0</v>
          </cell>
          <cell r="H20" t="e">
            <v>#N/A</v>
          </cell>
          <cell r="I20">
            <v>153</v>
          </cell>
          <cell r="J20">
            <v>-27</v>
          </cell>
          <cell r="K20">
            <v>120</v>
          </cell>
          <cell r="L20">
            <v>120</v>
          </cell>
          <cell r="O20">
            <v>25.2</v>
          </cell>
          <cell r="P20">
            <v>80</v>
          </cell>
          <cell r="Q20">
            <v>12.698412698412699</v>
          </cell>
          <cell r="R20">
            <v>0</v>
          </cell>
          <cell r="S20">
            <v>34.200000000000003</v>
          </cell>
          <cell r="T20">
            <v>15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80</v>
          </cell>
          <cell r="AB20" t="e">
            <v>#N/A</v>
          </cell>
          <cell r="AC20">
            <v>26.666666666666668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3913</v>
          </cell>
          <cell r="D21">
            <v>2638</v>
          </cell>
          <cell r="E21">
            <v>2488</v>
          </cell>
          <cell r="F21">
            <v>4003</v>
          </cell>
          <cell r="G21" t="str">
            <v>пуд</v>
          </cell>
          <cell r="H21">
            <v>180</v>
          </cell>
          <cell r="I21">
            <v>2511</v>
          </cell>
          <cell r="J21">
            <v>-23</v>
          </cell>
          <cell r="K21">
            <v>0</v>
          </cell>
          <cell r="L21">
            <v>200</v>
          </cell>
          <cell r="O21">
            <v>497.6</v>
          </cell>
          <cell r="P21">
            <v>1200</v>
          </cell>
          <cell r="Q21">
            <v>10.858118971061092</v>
          </cell>
          <cell r="R21">
            <v>8.044614147909968</v>
          </cell>
          <cell r="S21">
            <v>658.4</v>
          </cell>
          <cell r="T21">
            <v>552.6</v>
          </cell>
          <cell r="U21">
            <v>495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3274</v>
          </cell>
          <cell r="D22">
            <v>3704</v>
          </cell>
          <cell r="E22">
            <v>2139</v>
          </cell>
          <cell r="F22">
            <v>4792</v>
          </cell>
          <cell r="G22" t="str">
            <v>яб</v>
          </cell>
          <cell r="H22">
            <v>180</v>
          </cell>
          <cell r="I22">
            <v>2188</v>
          </cell>
          <cell r="J22">
            <v>-49</v>
          </cell>
          <cell r="K22">
            <v>0</v>
          </cell>
          <cell r="O22">
            <v>427.8</v>
          </cell>
          <cell r="Q22">
            <v>11.201496026180457</v>
          </cell>
          <cell r="R22">
            <v>11.201496026180457</v>
          </cell>
          <cell r="S22">
            <v>508.2</v>
          </cell>
          <cell r="T22">
            <v>414.2</v>
          </cell>
          <cell r="U22">
            <v>322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0</v>
          </cell>
          <cell r="AA22">
            <v>0</v>
          </cell>
          <cell r="AB22" t="str">
            <v>ябмай</v>
          </cell>
          <cell r="AC22">
            <v>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2741</v>
          </cell>
          <cell r="D23">
            <v>3639</v>
          </cell>
          <cell r="E23">
            <v>3056</v>
          </cell>
          <cell r="F23">
            <v>3266</v>
          </cell>
          <cell r="G23">
            <v>1</v>
          </cell>
          <cell r="H23">
            <v>180</v>
          </cell>
          <cell r="I23">
            <v>3099</v>
          </cell>
          <cell r="J23">
            <v>-43</v>
          </cell>
          <cell r="K23">
            <v>120</v>
          </cell>
          <cell r="L23">
            <v>360</v>
          </cell>
          <cell r="O23">
            <v>443.2</v>
          </cell>
          <cell r="P23">
            <v>1200</v>
          </cell>
          <cell r="Q23">
            <v>11.159747292418773</v>
          </cell>
          <cell r="R23">
            <v>7.3691335740072201</v>
          </cell>
          <cell r="S23">
            <v>516.6</v>
          </cell>
          <cell r="T23">
            <v>460.4</v>
          </cell>
          <cell r="U23">
            <v>437</v>
          </cell>
          <cell r="V23">
            <v>840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2729</v>
          </cell>
          <cell r="D24">
            <v>1934</v>
          </cell>
          <cell r="E24">
            <v>1845</v>
          </cell>
          <cell r="F24">
            <v>2767</v>
          </cell>
          <cell r="G24">
            <v>1</v>
          </cell>
          <cell r="H24" t="e">
            <v>#N/A</v>
          </cell>
          <cell r="I24">
            <v>1874</v>
          </cell>
          <cell r="J24">
            <v>-29</v>
          </cell>
          <cell r="K24">
            <v>0</v>
          </cell>
          <cell r="L24">
            <v>360</v>
          </cell>
          <cell r="O24">
            <v>369</v>
          </cell>
          <cell r="P24">
            <v>1000</v>
          </cell>
          <cell r="Q24">
            <v>11.184281842818429</v>
          </cell>
          <cell r="R24">
            <v>7.4986449864498645</v>
          </cell>
          <cell r="S24">
            <v>462.8</v>
          </cell>
          <cell r="T24">
            <v>392.2</v>
          </cell>
          <cell r="U24">
            <v>380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2257</v>
          </cell>
          <cell r="D25">
            <v>2700</v>
          </cell>
          <cell r="E25">
            <v>2446</v>
          </cell>
          <cell r="F25">
            <v>2397</v>
          </cell>
          <cell r="G25">
            <v>1</v>
          </cell>
          <cell r="H25" t="e">
            <v>#N/A</v>
          </cell>
          <cell r="I25">
            <v>2559</v>
          </cell>
          <cell r="J25">
            <v>-113</v>
          </cell>
          <cell r="K25">
            <v>300</v>
          </cell>
          <cell r="L25">
            <v>1300</v>
          </cell>
          <cell r="O25">
            <v>489.2</v>
          </cell>
          <cell r="P25">
            <v>1300</v>
          </cell>
          <cell r="Q25">
            <v>10.827882256745708</v>
          </cell>
          <cell r="R25">
            <v>4.8998364677023716</v>
          </cell>
          <cell r="S25">
            <v>364.6</v>
          </cell>
          <cell r="T25">
            <v>407.2</v>
          </cell>
          <cell r="U25">
            <v>414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216</v>
          </cell>
          <cell r="AA25">
            <v>1300</v>
          </cell>
          <cell r="AB25" t="str">
            <v>сниж</v>
          </cell>
          <cell r="AC25">
            <v>216.66666666666666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210</v>
          </cell>
          <cell r="D26">
            <v>696</v>
          </cell>
          <cell r="E26">
            <v>572</v>
          </cell>
          <cell r="F26">
            <v>313</v>
          </cell>
          <cell r="G26" t="str">
            <v>нов</v>
          </cell>
          <cell r="H26" t="e">
            <v>#N/A</v>
          </cell>
          <cell r="I26">
            <v>594</v>
          </cell>
          <cell r="J26">
            <v>-22</v>
          </cell>
          <cell r="K26">
            <v>300</v>
          </cell>
          <cell r="L26">
            <v>480</v>
          </cell>
          <cell r="O26">
            <v>114.4</v>
          </cell>
          <cell r="P26">
            <v>360</v>
          </cell>
          <cell r="Q26">
            <v>12.70104895104895</v>
          </cell>
          <cell r="R26">
            <v>2.7360139860139858</v>
          </cell>
          <cell r="S26">
            <v>61.6</v>
          </cell>
          <cell r="T26">
            <v>62.6</v>
          </cell>
          <cell r="U26">
            <v>66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 t="e">
            <v>#N/A</v>
          </cell>
          <cell r="AC26">
            <v>30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-11</v>
          </cell>
          <cell r="D27">
            <v>179</v>
          </cell>
          <cell r="E27">
            <v>0</v>
          </cell>
          <cell r="F27">
            <v>168</v>
          </cell>
          <cell r="G27" t="str">
            <v>нов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360</v>
          </cell>
          <cell r="O27">
            <v>0</v>
          </cell>
          <cell r="P27">
            <v>180</v>
          </cell>
          <cell r="Q27" t="e">
            <v>#DIV/0!</v>
          </cell>
          <cell r="R27" t="e">
            <v>#DIV/0!</v>
          </cell>
          <cell r="S27">
            <v>2.2000000000000002</v>
          </cell>
          <cell r="T27">
            <v>0</v>
          </cell>
          <cell r="U27">
            <v>89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180</v>
          </cell>
          <cell r="AB27">
            <v>0</v>
          </cell>
          <cell r="AC27">
            <v>15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418</v>
          </cell>
          <cell r="D28">
            <v>589</v>
          </cell>
          <cell r="E28">
            <v>423</v>
          </cell>
          <cell r="F28">
            <v>582</v>
          </cell>
          <cell r="G28" t="str">
            <v>рот0502</v>
          </cell>
          <cell r="H28" t="e">
            <v>#N/A</v>
          </cell>
          <cell r="I28">
            <v>446</v>
          </cell>
          <cell r="J28">
            <v>-23</v>
          </cell>
          <cell r="K28">
            <v>200</v>
          </cell>
          <cell r="O28">
            <v>84.6</v>
          </cell>
          <cell r="P28">
            <v>200</v>
          </cell>
          <cell r="Q28">
            <v>11.607565011820332</v>
          </cell>
          <cell r="R28">
            <v>6.879432624113476</v>
          </cell>
          <cell r="S28">
            <v>64.400000000000006</v>
          </cell>
          <cell r="T28">
            <v>68.599999999999994</v>
          </cell>
          <cell r="U28">
            <v>90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996</v>
          </cell>
          <cell r="D29">
            <v>1127</v>
          </cell>
          <cell r="E29">
            <v>853</v>
          </cell>
          <cell r="F29">
            <v>1242</v>
          </cell>
          <cell r="G29" t="str">
            <v>4рот</v>
          </cell>
          <cell r="H29" t="e">
            <v>#N/A</v>
          </cell>
          <cell r="I29">
            <v>855</v>
          </cell>
          <cell r="J29">
            <v>-2</v>
          </cell>
          <cell r="K29">
            <v>0</v>
          </cell>
          <cell r="L29">
            <v>360</v>
          </cell>
          <cell r="O29">
            <v>170.6</v>
          </cell>
          <cell r="P29">
            <v>280</v>
          </cell>
          <cell r="Q29">
            <v>11.031652989449004</v>
          </cell>
          <cell r="R29">
            <v>7.2801875732708092</v>
          </cell>
          <cell r="S29">
            <v>148.80000000000001</v>
          </cell>
          <cell r="T29">
            <v>168.8</v>
          </cell>
          <cell r="U29">
            <v>203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280</v>
          </cell>
          <cell r="AB29" t="str">
            <v>ябмай</v>
          </cell>
          <cell r="AC29">
            <v>28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272</v>
          </cell>
          <cell r="D30">
            <v>418</v>
          </cell>
          <cell r="E30">
            <v>303</v>
          </cell>
          <cell r="F30">
            <v>369</v>
          </cell>
          <cell r="G30" t="str">
            <v>4рот</v>
          </cell>
          <cell r="H30" t="e">
            <v>#N/A</v>
          </cell>
          <cell r="I30">
            <v>310</v>
          </cell>
          <cell r="J30">
            <v>-7</v>
          </cell>
          <cell r="K30">
            <v>120</v>
          </cell>
          <cell r="L30">
            <v>120</v>
          </cell>
          <cell r="O30">
            <v>60.6</v>
          </cell>
          <cell r="P30">
            <v>120</v>
          </cell>
          <cell r="Q30">
            <v>12.029702970297029</v>
          </cell>
          <cell r="R30">
            <v>6.0891089108910892</v>
          </cell>
          <cell r="S30">
            <v>43.6</v>
          </cell>
          <cell r="T30">
            <v>46.2</v>
          </cell>
          <cell r="U30">
            <v>36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2382</v>
          </cell>
          <cell r="D31">
            <v>1497</v>
          </cell>
          <cell r="E31">
            <v>993</v>
          </cell>
          <cell r="F31">
            <v>2840</v>
          </cell>
          <cell r="G31" t="str">
            <v>4рот</v>
          </cell>
          <cell r="H31" t="e">
            <v>#N/A</v>
          </cell>
          <cell r="I31">
            <v>1047</v>
          </cell>
          <cell r="J31">
            <v>-54</v>
          </cell>
          <cell r="K31">
            <v>0</v>
          </cell>
          <cell r="O31">
            <v>198.6</v>
          </cell>
          <cell r="Q31">
            <v>14.300100704934541</v>
          </cell>
          <cell r="R31">
            <v>14.300100704934541</v>
          </cell>
          <cell r="S31">
            <v>379.4</v>
          </cell>
          <cell r="T31">
            <v>285.8</v>
          </cell>
          <cell r="U31">
            <v>250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0</v>
          </cell>
          <cell r="AA31">
            <v>0</v>
          </cell>
          <cell r="AB31" t="str">
            <v>ябмай</v>
          </cell>
          <cell r="AC31">
            <v>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1458</v>
          </cell>
          <cell r="D32">
            <v>1648</v>
          </cell>
          <cell r="E32">
            <v>1013</v>
          </cell>
          <cell r="F32">
            <v>2034</v>
          </cell>
          <cell r="G32" t="str">
            <v>4рот</v>
          </cell>
          <cell r="H32" t="e">
            <v>#N/A</v>
          </cell>
          <cell r="I32">
            <v>1068</v>
          </cell>
          <cell r="J32">
            <v>-55</v>
          </cell>
          <cell r="K32">
            <v>0</v>
          </cell>
          <cell r="O32">
            <v>202.6</v>
          </cell>
          <cell r="P32">
            <v>200</v>
          </cell>
          <cell r="Q32">
            <v>11.026653504442251</v>
          </cell>
          <cell r="R32">
            <v>10.039486673247779</v>
          </cell>
          <cell r="S32">
            <v>238.2</v>
          </cell>
          <cell r="T32">
            <v>214.6</v>
          </cell>
          <cell r="U32">
            <v>363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200</v>
          </cell>
          <cell r="AB32" t="str">
            <v>ябмай</v>
          </cell>
          <cell r="AC32">
            <v>20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737</v>
          </cell>
          <cell r="D33">
            <v>1047</v>
          </cell>
          <cell r="E33">
            <v>850</v>
          </cell>
          <cell r="F33">
            <v>874</v>
          </cell>
          <cell r="G33" t="str">
            <v>нв1304,</v>
          </cell>
          <cell r="H33" t="e">
            <v>#N/A</v>
          </cell>
          <cell r="I33">
            <v>882</v>
          </cell>
          <cell r="J33">
            <v>-32</v>
          </cell>
          <cell r="K33">
            <v>240</v>
          </cell>
          <cell r="L33">
            <v>480</v>
          </cell>
          <cell r="O33">
            <v>170</v>
          </cell>
          <cell r="P33">
            <v>280</v>
          </cell>
          <cell r="Q33">
            <v>11.023529411764706</v>
          </cell>
          <cell r="R33">
            <v>5.1411764705882357</v>
          </cell>
          <cell r="S33">
            <v>137.6</v>
          </cell>
          <cell r="T33">
            <v>151.80000000000001</v>
          </cell>
          <cell r="U33">
            <v>101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280</v>
          </cell>
          <cell r="AB33" t="e">
            <v>#N/A</v>
          </cell>
          <cell r="AC33">
            <v>28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10</v>
          </cell>
          <cell r="D34">
            <v>1385</v>
          </cell>
          <cell r="E34">
            <v>439</v>
          </cell>
          <cell r="F34">
            <v>918</v>
          </cell>
          <cell r="G34" t="str">
            <v>нов</v>
          </cell>
          <cell r="H34" t="e">
            <v>#N/A</v>
          </cell>
          <cell r="I34">
            <v>573</v>
          </cell>
          <cell r="J34">
            <v>-134</v>
          </cell>
          <cell r="K34">
            <v>0</v>
          </cell>
          <cell r="L34">
            <v>480</v>
          </cell>
          <cell r="O34">
            <v>87.8</v>
          </cell>
          <cell r="P34">
            <v>240</v>
          </cell>
          <cell r="Q34">
            <v>18.656036446469248</v>
          </cell>
          <cell r="R34">
            <v>10.455580865603645</v>
          </cell>
          <cell r="S34">
            <v>0</v>
          </cell>
          <cell r="T34">
            <v>24.2</v>
          </cell>
          <cell r="U34">
            <v>103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240</v>
          </cell>
          <cell r="AB34" t="e">
            <v>#N/A</v>
          </cell>
          <cell r="AC34">
            <v>24</v>
          </cell>
          <cell r="AD34">
            <v>0.6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-6.2</v>
          </cell>
          <cell r="D35">
            <v>33.200000000000003</v>
          </cell>
          <cell r="E35">
            <v>0</v>
          </cell>
          <cell r="G35" t="str">
            <v>выв03,07,</v>
          </cell>
          <cell r="H35" t="e">
            <v>#N/A</v>
          </cell>
          <cell r="I35">
            <v>0</v>
          </cell>
          <cell r="J35">
            <v>0</v>
          </cell>
          <cell r="K35">
            <v>0</v>
          </cell>
          <cell r="O35">
            <v>0</v>
          </cell>
          <cell r="Q35" t="e">
            <v>#DIV/0!</v>
          </cell>
          <cell r="R35" t="e">
            <v>#DIV/0!</v>
          </cell>
          <cell r="S35">
            <v>1.6199999999999999</v>
          </cell>
          <cell r="T35">
            <v>3.78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3071</v>
          </cell>
          <cell r="D36">
            <v>2460</v>
          </cell>
          <cell r="E36">
            <v>2591</v>
          </cell>
          <cell r="F36">
            <v>2720</v>
          </cell>
          <cell r="G36">
            <v>0</v>
          </cell>
          <cell r="H36" t="e">
            <v>#N/A</v>
          </cell>
          <cell r="I36">
            <v>2766</v>
          </cell>
          <cell r="J36">
            <v>-175</v>
          </cell>
          <cell r="K36">
            <v>700</v>
          </cell>
          <cell r="L36">
            <v>1000</v>
          </cell>
          <cell r="O36">
            <v>518.20000000000005</v>
          </cell>
          <cell r="P36">
            <v>1000</v>
          </cell>
          <cell r="Q36">
            <v>10.459282130451562</v>
          </cell>
          <cell r="R36">
            <v>5.2489386337321493</v>
          </cell>
          <cell r="S36">
            <v>443.8</v>
          </cell>
          <cell r="T36">
            <v>453.8</v>
          </cell>
          <cell r="U36">
            <v>360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204</v>
          </cell>
          <cell r="AA36">
            <v>1000</v>
          </cell>
          <cell r="AB36" t="str">
            <v>сниж</v>
          </cell>
          <cell r="AC36">
            <v>200</v>
          </cell>
          <cell r="AD36">
            <v>1</v>
          </cell>
        </row>
        <row r="37">
          <cell r="A37" t="str">
            <v>Пельмени Бульмени с говядиной и свининой СЕВЕРНАЯ КОЛЛЕКЦИЯ 0,7кг ТМ Горячая штучка сфера  ПОКОМ</v>
          </cell>
          <cell r="B37" t="str">
            <v>шт</v>
          </cell>
          <cell r="C37">
            <v>164</v>
          </cell>
          <cell r="D37">
            <v>1155</v>
          </cell>
          <cell r="E37">
            <v>568</v>
          </cell>
          <cell r="F37">
            <v>698</v>
          </cell>
          <cell r="G37" t="str">
            <v>перим</v>
          </cell>
          <cell r="H37" t="e">
            <v>#N/A</v>
          </cell>
          <cell r="I37">
            <v>795</v>
          </cell>
          <cell r="J37">
            <v>-227</v>
          </cell>
          <cell r="K37">
            <v>240</v>
          </cell>
          <cell r="L37">
            <v>240</v>
          </cell>
          <cell r="O37">
            <v>113.6</v>
          </cell>
          <cell r="P37">
            <v>480</v>
          </cell>
          <cell r="Q37">
            <v>14.595070422535212</v>
          </cell>
          <cell r="R37">
            <v>6.144366197183099</v>
          </cell>
          <cell r="S37">
            <v>14</v>
          </cell>
          <cell r="T37">
            <v>69</v>
          </cell>
          <cell r="U37">
            <v>191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48</v>
          </cell>
          <cell r="AA37">
            <v>480</v>
          </cell>
          <cell r="AB37" t="e">
            <v>#N/A</v>
          </cell>
          <cell r="AC37">
            <v>48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1271</v>
          </cell>
          <cell r="D38">
            <v>2471</v>
          </cell>
          <cell r="E38">
            <v>1830</v>
          </cell>
          <cell r="F38">
            <v>1773</v>
          </cell>
          <cell r="G38" t="str">
            <v>бнмарт</v>
          </cell>
          <cell r="H38" t="e">
            <v>#N/A</v>
          </cell>
          <cell r="I38">
            <v>1815</v>
          </cell>
          <cell r="J38">
            <v>15</v>
          </cell>
          <cell r="K38">
            <v>360</v>
          </cell>
          <cell r="L38">
            <v>900</v>
          </cell>
          <cell r="O38">
            <v>366</v>
          </cell>
          <cell r="P38">
            <v>800</v>
          </cell>
          <cell r="Q38">
            <v>10.472677595628415</v>
          </cell>
          <cell r="R38">
            <v>4.8442622950819674</v>
          </cell>
          <cell r="S38">
            <v>267.2</v>
          </cell>
          <cell r="T38">
            <v>307.60000000000002</v>
          </cell>
          <cell r="U38">
            <v>192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2545</v>
          </cell>
          <cell r="D39">
            <v>5424</v>
          </cell>
          <cell r="E39">
            <v>4024</v>
          </cell>
          <cell r="F39">
            <v>3459</v>
          </cell>
          <cell r="G39" t="str">
            <v>бнмай</v>
          </cell>
          <cell r="H39" t="e">
            <v>#N/A</v>
          </cell>
          <cell r="I39">
            <v>4409</v>
          </cell>
          <cell r="J39">
            <v>-385</v>
          </cell>
          <cell r="K39">
            <v>840</v>
          </cell>
          <cell r="L39">
            <v>800</v>
          </cell>
          <cell r="O39">
            <v>584.79999999999995</v>
          </cell>
          <cell r="P39">
            <v>1100</v>
          </cell>
          <cell r="Q39">
            <v>10.600205198358413</v>
          </cell>
          <cell r="R39">
            <v>5.9148426812585502</v>
          </cell>
          <cell r="S39">
            <v>495.2</v>
          </cell>
          <cell r="T39">
            <v>553.6</v>
          </cell>
          <cell r="U39">
            <v>738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108</v>
          </cell>
          <cell r="AA39">
            <v>1100</v>
          </cell>
          <cell r="AB39">
            <v>0</v>
          </cell>
          <cell r="AC39">
            <v>110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1076</v>
          </cell>
          <cell r="D40">
            <v>3019</v>
          </cell>
          <cell r="E40">
            <v>2111</v>
          </cell>
          <cell r="F40">
            <v>1869</v>
          </cell>
          <cell r="G40" t="str">
            <v>4рот</v>
          </cell>
          <cell r="H40" t="e">
            <v>#N/A</v>
          </cell>
          <cell r="I40">
            <v>2082</v>
          </cell>
          <cell r="J40">
            <v>29</v>
          </cell>
          <cell r="K40">
            <v>720</v>
          </cell>
          <cell r="L40">
            <v>1000</v>
          </cell>
          <cell r="O40">
            <v>422.2</v>
          </cell>
          <cell r="P40">
            <v>900</v>
          </cell>
          <cell r="Q40">
            <v>10.632401705352914</v>
          </cell>
          <cell r="R40">
            <v>4.4268119374703936</v>
          </cell>
          <cell r="S40">
            <v>274.60000000000002</v>
          </cell>
          <cell r="T40">
            <v>353.2</v>
          </cell>
          <cell r="U40">
            <v>263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60</v>
          </cell>
          <cell r="AA40">
            <v>900</v>
          </cell>
          <cell r="AB40" t="e">
            <v>#N/A</v>
          </cell>
          <cell r="AC40">
            <v>56.25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4963</v>
          </cell>
          <cell r="D41">
            <v>3672</v>
          </cell>
          <cell r="E41">
            <v>4102</v>
          </cell>
          <cell r="F41">
            <v>4279</v>
          </cell>
          <cell r="G41" t="str">
            <v>4рот</v>
          </cell>
          <cell r="H41" t="e">
            <v>#N/A</v>
          </cell>
          <cell r="I41">
            <v>4345</v>
          </cell>
          <cell r="J41">
            <v>-243</v>
          </cell>
          <cell r="K41">
            <v>900</v>
          </cell>
          <cell r="L41">
            <v>1200</v>
          </cell>
          <cell r="O41">
            <v>770.4</v>
          </cell>
          <cell r="P41">
            <v>1700</v>
          </cell>
          <cell r="Q41">
            <v>10.486760124610592</v>
          </cell>
          <cell r="R41">
            <v>5.5542575285565938</v>
          </cell>
          <cell r="S41">
            <v>703.4</v>
          </cell>
          <cell r="T41">
            <v>679.6</v>
          </cell>
          <cell r="U41">
            <v>941</v>
          </cell>
          <cell r="V41">
            <v>250</v>
          </cell>
          <cell r="W41">
            <v>84</v>
          </cell>
          <cell r="X41">
            <v>12</v>
          </cell>
          <cell r="Y41">
            <v>10</v>
          </cell>
          <cell r="Z41">
            <v>168</v>
          </cell>
          <cell r="AA41">
            <v>1700</v>
          </cell>
          <cell r="AB41" t="str">
            <v>скл м-1400</v>
          </cell>
          <cell r="AC41">
            <v>170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152</v>
          </cell>
          <cell r="D42">
            <v>711</v>
          </cell>
          <cell r="E42">
            <v>515</v>
          </cell>
          <cell r="F42">
            <v>328</v>
          </cell>
          <cell r="G42" t="str">
            <v>нв1304,</v>
          </cell>
          <cell r="H42" t="e">
            <v>#N/A</v>
          </cell>
          <cell r="I42">
            <v>531</v>
          </cell>
          <cell r="J42">
            <v>-16</v>
          </cell>
          <cell r="K42">
            <v>180</v>
          </cell>
          <cell r="L42">
            <v>480</v>
          </cell>
          <cell r="O42">
            <v>103</v>
          </cell>
          <cell r="P42">
            <v>240</v>
          </cell>
          <cell r="Q42">
            <v>11.922330097087379</v>
          </cell>
          <cell r="R42">
            <v>3.1844660194174756</v>
          </cell>
          <cell r="S42">
            <v>50.6</v>
          </cell>
          <cell r="T42">
            <v>64.2</v>
          </cell>
          <cell r="U42">
            <v>90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240</v>
          </cell>
          <cell r="AB42" t="e">
            <v>#N/A</v>
          </cell>
          <cell r="AC42">
            <v>20</v>
          </cell>
          <cell r="AD42">
            <v>0.22</v>
          </cell>
        </row>
        <row r="43">
          <cell r="A43" t="str">
            <v>Пельмени Добросельские со свининой и говядиной ТМ Стародворье флоу-пак клас. форма 0,65 кг.  ПОКОМ</v>
          </cell>
          <cell r="B43" t="str">
            <v>шт</v>
          </cell>
          <cell r="C43">
            <v>158</v>
          </cell>
          <cell r="D43">
            <v>793</v>
          </cell>
          <cell r="E43">
            <v>243</v>
          </cell>
          <cell r="F43">
            <v>699</v>
          </cell>
          <cell r="G43" t="str">
            <v>нов</v>
          </cell>
          <cell r="H43" t="e">
            <v>#N/A</v>
          </cell>
          <cell r="I43">
            <v>248</v>
          </cell>
          <cell r="J43">
            <v>-5</v>
          </cell>
          <cell r="K43">
            <v>0</v>
          </cell>
          <cell r="O43">
            <v>48.6</v>
          </cell>
          <cell r="Q43">
            <v>14.382716049382715</v>
          </cell>
          <cell r="R43">
            <v>14.382716049382715</v>
          </cell>
          <cell r="S43">
            <v>0</v>
          </cell>
          <cell r="T43">
            <v>13</v>
          </cell>
          <cell r="U43">
            <v>21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0.65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90</v>
          </cell>
          <cell r="E44">
            <v>45</v>
          </cell>
          <cell r="F44">
            <v>45</v>
          </cell>
          <cell r="G44">
            <v>0</v>
          </cell>
          <cell r="H44" t="e">
            <v>#N/A</v>
          </cell>
          <cell r="I44">
            <v>61</v>
          </cell>
          <cell r="J44">
            <v>-16</v>
          </cell>
          <cell r="K44">
            <v>0</v>
          </cell>
          <cell r="L44">
            <v>40</v>
          </cell>
          <cell r="O44">
            <v>9</v>
          </cell>
          <cell r="P44">
            <v>40</v>
          </cell>
          <cell r="Q44">
            <v>13.888888888888889</v>
          </cell>
          <cell r="R44">
            <v>5</v>
          </cell>
          <cell r="S44">
            <v>7</v>
          </cell>
          <cell r="T44">
            <v>3</v>
          </cell>
          <cell r="U44">
            <v>5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12</v>
          </cell>
          <cell r="AA44">
            <v>40</v>
          </cell>
          <cell r="AB44" t="str">
            <v>увел</v>
          </cell>
          <cell r="AC44">
            <v>8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73</v>
          </cell>
          <cell r="D45">
            <v>224</v>
          </cell>
          <cell r="E45">
            <v>205</v>
          </cell>
          <cell r="F45">
            <v>78</v>
          </cell>
          <cell r="G45">
            <v>1</v>
          </cell>
          <cell r="H45" t="e">
            <v>#N/A</v>
          </cell>
          <cell r="I45">
            <v>214</v>
          </cell>
          <cell r="J45">
            <v>-9</v>
          </cell>
          <cell r="K45">
            <v>0</v>
          </cell>
          <cell r="L45">
            <v>240</v>
          </cell>
          <cell r="O45">
            <v>41</v>
          </cell>
          <cell r="P45">
            <v>120</v>
          </cell>
          <cell r="Q45">
            <v>10.682926829268293</v>
          </cell>
          <cell r="R45">
            <v>1.9024390243902438</v>
          </cell>
          <cell r="S45">
            <v>32.6</v>
          </cell>
          <cell r="T45">
            <v>25.2</v>
          </cell>
          <cell r="U45">
            <v>20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снял з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40</v>
          </cell>
          <cell r="D46">
            <v>223</v>
          </cell>
          <cell r="E46">
            <v>263</v>
          </cell>
          <cell r="F46">
            <v>-12</v>
          </cell>
          <cell r="G46">
            <v>1</v>
          </cell>
          <cell r="H46" t="e">
            <v>#N/A</v>
          </cell>
          <cell r="I46">
            <v>274</v>
          </cell>
          <cell r="J46">
            <v>-11</v>
          </cell>
          <cell r="K46">
            <v>400</v>
          </cell>
          <cell r="L46">
            <v>400</v>
          </cell>
          <cell r="O46">
            <v>52.6</v>
          </cell>
          <cell r="P46">
            <v>200</v>
          </cell>
          <cell r="Q46">
            <v>18.783269961977187</v>
          </cell>
          <cell r="R46">
            <v>-0.22813688212927757</v>
          </cell>
          <cell r="S46">
            <v>34.4</v>
          </cell>
          <cell r="T46">
            <v>26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24</v>
          </cell>
          <cell r="AA46">
            <v>200</v>
          </cell>
          <cell r="AB46" t="str">
            <v>П1000</v>
          </cell>
          <cell r="AC46">
            <v>25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589</v>
          </cell>
          <cell r="D47">
            <v>1784</v>
          </cell>
          <cell r="E47">
            <v>1123</v>
          </cell>
          <cell r="F47">
            <v>1178</v>
          </cell>
          <cell r="G47" t="str">
            <v>нов</v>
          </cell>
          <cell r="H47" t="e">
            <v>#N/A</v>
          </cell>
          <cell r="I47">
            <v>1180</v>
          </cell>
          <cell r="J47">
            <v>-57</v>
          </cell>
          <cell r="K47">
            <v>120</v>
          </cell>
          <cell r="L47">
            <v>700</v>
          </cell>
          <cell r="O47">
            <v>224.6</v>
          </cell>
          <cell r="P47">
            <v>400</v>
          </cell>
          <cell r="Q47">
            <v>10.676758682101514</v>
          </cell>
          <cell r="R47">
            <v>5.2448797862867318</v>
          </cell>
          <cell r="S47">
            <v>165</v>
          </cell>
          <cell r="T47">
            <v>198.4</v>
          </cell>
          <cell r="U47">
            <v>146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</v>
          </cell>
          <cell r="D48">
            <v>8</v>
          </cell>
          <cell r="E48">
            <v>0</v>
          </cell>
          <cell r="F48">
            <v>5</v>
          </cell>
          <cell r="G48">
            <v>1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10.6</v>
          </cell>
          <cell r="T48">
            <v>6.8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22</v>
          </cell>
          <cell r="E49">
            <v>0</v>
          </cell>
          <cell r="F49">
            <v>22</v>
          </cell>
          <cell r="G49" t="str">
            <v>выв3007</v>
          </cell>
          <cell r="H49" t="e">
            <v>#N/A</v>
          </cell>
          <cell r="I49">
            <v>57</v>
          </cell>
          <cell r="J49">
            <v>-57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1.4</v>
          </cell>
          <cell r="T49">
            <v>0.2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завод снял</v>
          </cell>
          <cell r="AC49">
            <v>0</v>
          </cell>
          <cell r="AD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360</v>
          </cell>
          <cell r="D50">
            <v>1453</v>
          </cell>
          <cell r="E50">
            <v>813</v>
          </cell>
          <cell r="F50">
            <v>942</v>
          </cell>
          <cell r="G50" t="str">
            <v>ак</v>
          </cell>
          <cell r="H50">
            <v>180</v>
          </cell>
          <cell r="I50">
            <v>863</v>
          </cell>
          <cell r="J50">
            <v>-50</v>
          </cell>
          <cell r="K50">
            <v>180</v>
          </cell>
          <cell r="L50">
            <v>240</v>
          </cell>
          <cell r="O50">
            <v>162.6</v>
          </cell>
          <cell r="P50">
            <v>400</v>
          </cell>
          <cell r="Q50">
            <v>10.836408364083642</v>
          </cell>
          <cell r="R50">
            <v>5.7933579335793359</v>
          </cell>
          <cell r="S50">
            <v>106.2</v>
          </cell>
          <cell r="T50">
            <v>145.80000000000001</v>
          </cell>
          <cell r="U50">
            <v>122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400</v>
          </cell>
          <cell r="AB50" t="str">
            <v>бонус</v>
          </cell>
          <cell r="AC50">
            <v>50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247</v>
          </cell>
          <cell r="D51">
            <v>635</v>
          </cell>
          <cell r="E51">
            <v>390</v>
          </cell>
          <cell r="F51">
            <v>467</v>
          </cell>
          <cell r="G51">
            <v>1</v>
          </cell>
          <cell r="H51">
            <v>90</v>
          </cell>
          <cell r="I51">
            <v>415</v>
          </cell>
          <cell r="J51">
            <v>-25</v>
          </cell>
          <cell r="K51">
            <v>60</v>
          </cell>
          <cell r="L51">
            <v>150</v>
          </cell>
          <cell r="O51">
            <v>78</v>
          </cell>
          <cell r="P51">
            <v>200</v>
          </cell>
          <cell r="Q51">
            <v>11.243589743589743</v>
          </cell>
          <cell r="R51">
            <v>5.9871794871794872</v>
          </cell>
          <cell r="S51">
            <v>76</v>
          </cell>
          <cell r="T51">
            <v>78</v>
          </cell>
          <cell r="U51">
            <v>25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200</v>
          </cell>
          <cell r="AB51">
            <v>0</v>
          </cell>
          <cell r="AC51">
            <v>40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316</v>
          </cell>
          <cell r="D52">
            <v>1632</v>
          </cell>
          <cell r="E52">
            <v>820</v>
          </cell>
          <cell r="F52">
            <v>1070</v>
          </cell>
          <cell r="G52">
            <v>1</v>
          </cell>
          <cell r="H52">
            <v>120</v>
          </cell>
          <cell r="I52">
            <v>862</v>
          </cell>
          <cell r="J52">
            <v>-42</v>
          </cell>
          <cell r="K52">
            <v>0</v>
          </cell>
          <cell r="L52">
            <v>300</v>
          </cell>
          <cell r="O52">
            <v>164</v>
          </cell>
          <cell r="P52">
            <v>400</v>
          </cell>
          <cell r="Q52">
            <v>10.792682926829269</v>
          </cell>
          <cell r="R52">
            <v>6.524390243902439</v>
          </cell>
          <cell r="S52">
            <v>134</v>
          </cell>
          <cell r="T52">
            <v>160.19999999999999</v>
          </cell>
          <cell r="U52">
            <v>93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84</v>
          </cell>
          <cell r="AA52">
            <v>400</v>
          </cell>
          <cell r="AB52">
            <v>0</v>
          </cell>
          <cell r="AC52">
            <v>80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105</v>
          </cell>
          <cell r="D53">
            <v>402</v>
          </cell>
          <cell r="E53">
            <v>187</v>
          </cell>
          <cell r="F53">
            <v>308</v>
          </cell>
          <cell r="G53">
            <v>1</v>
          </cell>
          <cell r="H53" t="e">
            <v>#N/A</v>
          </cell>
          <cell r="I53">
            <v>193</v>
          </cell>
          <cell r="J53">
            <v>-6</v>
          </cell>
          <cell r="K53">
            <v>0</v>
          </cell>
          <cell r="O53">
            <v>37.4</v>
          </cell>
          <cell r="P53">
            <v>80</v>
          </cell>
          <cell r="Q53">
            <v>10.37433155080214</v>
          </cell>
          <cell r="R53">
            <v>8.2352941176470598</v>
          </cell>
          <cell r="S53">
            <v>29.6</v>
          </cell>
          <cell r="T53">
            <v>37.799999999999997</v>
          </cell>
          <cell r="U53">
            <v>69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 t="str">
            <v>увел</v>
          </cell>
          <cell r="AC53">
            <v>10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48</v>
          </cell>
          <cell r="E54">
            <v>1</v>
          </cell>
          <cell r="F54">
            <v>47</v>
          </cell>
          <cell r="G54" t="str">
            <v>выв04,06</v>
          </cell>
          <cell r="H54" t="e">
            <v>#N/A</v>
          </cell>
          <cell r="I54">
            <v>4</v>
          </cell>
          <cell r="J54">
            <v>-3</v>
          </cell>
          <cell r="K54">
            <v>0</v>
          </cell>
          <cell r="O54">
            <v>0.2</v>
          </cell>
          <cell r="Q54">
            <v>235</v>
          </cell>
          <cell r="R54">
            <v>235</v>
          </cell>
          <cell r="S54">
            <v>0.2</v>
          </cell>
          <cell r="T54">
            <v>0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89.78</v>
          </cell>
          <cell r="D55">
            <v>270.10000000000002</v>
          </cell>
          <cell r="E55">
            <v>148.001</v>
          </cell>
          <cell r="F55">
            <v>200.779</v>
          </cell>
          <cell r="G55" t="str">
            <v>рот</v>
          </cell>
          <cell r="H55" t="e">
            <v>#N/A</v>
          </cell>
          <cell r="I55">
            <v>158.60300000000001</v>
          </cell>
          <cell r="J55">
            <v>-10.602000000000004</v>
          </cell>
          <cell r="K55">
            <v>0</v>
          </cell>
          <cell r="L55">
            <v>80</v>
          </cell>
          <cell r="O55">
            <v>29.600200000000001</v>
          </cell>
          <cell r="P55">
            <v>40</v>
          </cell>
          <cell r="Q55">
            <v>10.837055155032736</v>
          </cell>
          <cell r="R55">
            <v>6.7830284930507219</v>
          </cell>
          <cell r="S55">
            <v>17.762</v>
          </cell>
          <cell r="T55">
            <v>28.862000000000002</v>
          </cell>
          <cell r="U55">
            <v>40.71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40</v>
          </cell>
          <cell r="AB55" t="e">
            <v>#N/A</v>
          </cell>
          <cell r="AC55">
            <v>10.810810810810811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1.04</v>
          </cell>
          <cell r="D56">
            <v>209.52</v>
          </cell>
          <cell r="E56">
            <v>31.36</v>
          </cell>
          <cell r="F56">
            <v>31.36</v>
          </cell>
          <cell r="G56">
            <v>0</v>
          </cell>
          <cell r="H56" t="e">
            <v>#N/A</v>
          </cell>
          <cell r="I56">
            <v>83.8</v>
          </cell>
          <cell r="J56">
            <v>-52.44</v>
          </cell>
          <cell r="K56">
            <v>30</v>
          </cell>
          <cell r="L56">
            <v>200</v>
          </cell>
          <cell r="O56">
            <v>6.2720000000000002</v>
          </cell>
          <cell r="P56">
            <v>120</v>
          </cell>
          <cell r="Q56">
            <v>60.803571428571431</v>
          </cell>
          <cell r="R56">
            <v>5</v>
          </cell>
          <cell r="S56">
            <v>0</v>
          </cell>
          <cell r="T56">
            <v>0.44800000000000006</v>
          </cell>
          <cell r="U56">
            <v>0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56</v>
          </cell>
          <cell r="AA56">
            <v>120</v>
          </cell>
          <cell r="AB56" t="e">
            <v>#N/A</v>
          </cell>
          <cell r="AC56">
            <v>53.571428571428569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14</v>
          </cell>
          <cell r="D57">
            <v>10</v>
          </cell>
          <cell r="E57">
            <v>0</v>
          </cell>
          <cell r="F57">
            <v>19</v>
          </cell>
          <cell r="G57">
            <v>1</v>
          </cell>
          <cell r="H57">
            <v>180</v>
          </cell>
          <cell r="I57">
            <v>100.5</v>
          </cell>
          <cell r="J57">
            <v>-100.5</v>
          </cell>
          <cell r="K57">
            <v>0</v>
          </cell>
          <cell r="L57">
            <v>30</v>
          </cell>
          <cell r="O57">
            <v>0</v>
          </cell>
          <cell r="P57">
            <v>30</v>
          </cell>
          <cell r="Q57" t="e">
            <v>#DIV/0!</v>
          </cell>
          <cell r="R57" t="e">
            <v>#DIV/0!</v>
          </cell>
          <cell r="S57">
            <v>11</v>
          </cell>
          <cell r="T57">
            <v>14.2</v>
          </cell>
          <cell r="U57">
            <v>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30</v>
          </cell>
          <cell r="AB57" t="str">
            <v>увел</v>
          </cell>
          <cell r="AC57">
            <v>6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293</v>
          </cell>
          <cell r="D58">
            <v>890</v>
          </cell>
          <cell r="E58">
            <v>429</v>
          </cell>
          <cell r="F58">
            <v>713</v>
          </cell>
          <cell r="G58" t="str">
            <v>нов1</v>
          </cell>
          <cell r="H58" t="e">
            <v>#N/A</v>
          </cell>
          <cell r="I58">
            <v>377</v>
          </cell>
          <cell r="J58">
            <v>52</v>
          </cell>
          <cell r="K58">
            <v>0</v>
          </cell>
          <cell r="O58">
            <v>85.8</v>
          </cell>
          <cell r="P58">
            <v>240</v>
          </cell>
          <cell r="Q58">
            <v>11.107226107226108</v>
          </cell>
          <cell r="R58">
            <v>8.3100233100233112</v>
          </cell>
          <cell r="S58">
            <v>52.2</v>
          </cell>
          <cell r="T58">
            <v>63.4</v>
          </cell>
          <cell r="U58">
            <v>215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D59">
            <v>341</v>
          </cell>
          <cell r="E59">
            <v>335</v>
          </cell>
          <cell r="F59">
            <v>1</v>
          </cell>
          <cell r="G59" t="str">
            <v>нов</v>
          </cell>
          <cell r="H59" t="e">
            <v>#N/A</v>
          </cell>
          <cell r="I59">
            <v>418</v>
          </cell>
          <cell r="J59">
            <v>-83</v>
          </cell>
          <cell r="K59">
            <v>120</v>
          </cell>
          <cell r="L59">
            <v>480</v>
          </cell>
          <cell r="O59">
            <v>67</v>
          </cell>
          <cell r="P59">
            <v>180</v>
          </cell>
          <cell r="Q59">
            <v>11.656716417910447</v>
          </cell>
          <cell r="R59">
            <v>1.4925373134328358E-2</v>
          </cell>
          <cell r="S59">
            <v>1.6</v>
          </cell>
          <cell r="T59">
            <v>0.2</v>
          </cell>
          <cell r="U59">
            <v>2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180</v>
          </cell>
          <cell r="AB59" t="e">
            <v>#N/A</v>
          </cell>
          <cell r="AC59">
            <v>15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3390</v>
          </cell>
          <cell r="D60">
            <v>3373</v>
          </cell>
          <cell r="E60">
            <v>3093</v>
          </cell>
          <cell r="F60">
            <v>3529</v>
          </cell>
          <cell r="G60" t="str">
            <v>пуд,яб</v>
          </cell>
          <cell r="H60">
            <v>180</v>
          </cell>
          <cell r="I60">
            <v>3238</v>
          </cell>
          <cell r="J60">
            <v>-145</v>
          </cell>
          <cell r="K60">
            <v>120</v>
          </cell>
          <cell r="L60">
            <v>1000</v>
          </cell>
          <cell r="O60">
            <v>546.6</v>
          </cell>
          <cell r="P60">
            <v>1100</v>
          </cell>
          <cell r="Q60">
            <v>10.517746066593487</v>
          </cell>
          <cell r="R60">
            <v>6.456275155506769</v>
          </cell>
          <cell r="S60">
            <v>622.20000000000005</v>
          </cell>
          <cell r="T60">
            <v>525.20000000000005</v>
          </cell>
          <cell r="U60">
            <v>656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D61">
            <v>336</v>
          </cell>
          <cell r="E61">
            <v>330</v>
          </cell>
          <cell r="F61">
            <v>6</v>
          </cell>
          <cell r="G61">
            <v>1</v>
          </cell>
          <cell r="H61">
            <v>180</v>
          </cell>
          <cell r="I61">
            <v>573</v>
          </cell>
          <cell r="J61">
            <v>-243</v>
          </cell>
          <cell r="K61">
            <v>150</v>
          </cell>
          <cell r="L61">
            <v>720</v>
          </cell>
          <cell r="O61">
            <v>66</v>
          </cell>
          <cell r="P61">
            <v>480</v>
          </cell>
          <cell r="Q61">
            <v>20.545454545454547</v>
          </cell>
          <cell r="R61">
            <v>9.0909090909090912E-2</v>
          </cell>
          <cell r="S61">
            <v>4.4000000000000004</v>
          </cell>
          <cell r="T61">
            <v>2.4</v>
          </cell>
          <cell r="U61">
            <v>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D62">
            <v>339</v>
          </cell>
          <cell r="E62">
            <v>319</v>
          </cell>
          <cell r="F62">
            <v>17</v>
          </cell>
          <cell r="G62">
            <v>1</v>
          </cell>
          <cell r="H62">
            <v>180</v>
          </cell>
          <cell r="I62">
            <v>503</v>
          </cell>
          <cell r="J62">
            <v>-184</v>
          </cell>
          <cell r="K62">
            <v>150</v>
          </cell>
          <cell r="L62">
            <v>720</v>
          </cell>
          <cell r="O62">
            <v>63.8</v>
          </cell>
          <cell r="P62">
            <v>480</v>
          </cell>
          <cell r="Q62">
            <v>21.426332288401255</v>
          </cell>
          <cell r="R62">
            <v>0.2664576802507837</v>
          </cell>
          <cell r="S62">
            <v>0.6</v>
          </cell>
          <cell r="T62">
            <v>0</v>
          </cell>
          <cell r="U62">
            <v>15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>
            <v>0</v>
          </cell>
          <cell r="AC62">
            <v>40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205</v>
          </cell>
          <cell r="D63">
            <v>621</v>
          </cell>
          <cell r="E63">
            <v>468</v>
          </cell>
          <cell r="F63">
            <v>342</v>
          </cell>
          <cell r="G63">
            <v>1</v>
          </cell>
          <cell r="H63">
            <v>180</v>
          </cell>
          <cell r="I63">
            <v>462</v>
          </cell>
          <cell r="J63">
            <v>6</v>
          </cell>
          <cell r="K63">
            <v>240</v>
          </cell>
          <cell r="L63">
            <v>320</v>
          </cell>
          <cell r="O63">
            <v>93.6</v>
          </cell>
          <cell r="P63">
            <v>140</v>
          </cell>
          <cell r="Q63">
            <v>11.132478632478634</v>
          </cell>
          <cell r="R63">
            <v>3.6538461538461542</v>
          </cell>
          <cell r="S63">
            <v>51.8</v>
          </cell>
          <cell r="T63">
            <v>58.4</v>
          </cell>
          <cell r="U63">
            <v>174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140</v>
          </cell>
          <cell r="AB63">
            <v>0</v>
          </cell>
          <cell r="AC63">
            <v>10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2008</v>
          </cell>
          <cell r="D64">
            <v>4051</v>
          </cell>
          <cell r="E64">
            <v>2983</v>
          </cell>
          <cell r="F64">
            <v>2993</v>
          </cell>
          <cell r="G64">
            <v>1</v>
          </cell>
          <cell r="H64">
            <v>180</v>
          </cell>
          <cell r="I64">
            <v>3044</v>
          </cell>
          <cell r="J64">
            <v>-61</v>
          </cell>
          <cell r="K64">
            <v>360</v>
          </cell>
          <cell r="L64">
            <v>1400</v>
          </cell>
          <cell r="O64">
            <v>572.6</v>
          </cell>
          <cell r="P64">
            <v>1200</v>
          </cell>
          <cell r="Q64">
            <v>10.396437303527767</v>
          </cell>
          <cell r="R64">
            <v>5.2270345791128188</v>
          </cell>
          <cell r="S64">
            <v>480.6</v>
          </cell>
          <cell r="T64">
            <v>516.20000000000005</v>
          </cell>
          <cell r="U64">
            <v>504</v>
          </cell>
          <cell r="V64">
            <v>120</v>
          </cell>
          <cell r="W64">
            <v>70</v>
          </cell>
          <cell r="X64">
            <v>14</v>
          </cell>
          <cell r="Y64">
            <v>12</v>
          </cell>
          <cell r="Z64">
            <v>98</v>
          </cell>
          <cell r="AA64">
            <v>1200</v>
          </cell>
          <cell r="AB64">
            <v>0</v>
          </cell>
          <cell r="AC64">
            <v>100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455</v>
          </cell>
          <cell r="D65">
            <v>891</v>
          </cell>
          <cell r="E65">
            <v>738</v>
          </cell>
          <cell r="F65">
            <v>576</v>
          </cell>
          <cell r="G65">
            <v>0</v>
          </cell>
          <cell r="H65">
            <v>0</v>
          </cell>
          <cell r="I65">
            <v>767</v>
          </cell>
          <cell r="J65">
            <v>-29</v>
          </cell>
          <cell r="K65">
            <v>240</v>
          </cell>
          <cell r="L65">
            <v>360</v>
          </cell>
          <cell r="O65">
            <v>147.6</v>
          </cell>
          <cell r="P65">
            <v>480</v>
          </cell>
          <cell r="Q65">
            <v>11.219512195121952</v>
          </cell>
          <cell r="R65">
            <v>3.9024390243902443</v>
          </cell>
          <cell r="S65">
            <v>97.6</v>
          </cell>
          <cell r="T65">
            <v>110.2</v>
          </cell>
          <cell r="U65">
            <v>97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84</v>
          </cell>
          <cell r="AA65">
            <v>480</v>
          </cell>
          <cell r="AB65">
            <v>0</v>
          </cell>
          <cell r="AC65">
            <v>80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5226</v>
          </cell>
          <cell r="D66">
            <v>5081</v>
          </cell>
          <cell r="E66">
            <v>4677</v>
          </cell>
          <cell r="F66">
            <v>5493</v>
          </cell>
          <cell r="G66">
            <v>1</v>
          </cell>
          <cell r="H66">
            <v>180</v>
          </cell>
          <cell r="I66">
            <v>4794</v>
          </cell>
          <cell r="J66">
            <v>-117</v>
          </cell>
          <cell r="K66">
            <v>480</v>
          </cell>
          <cell r="L66">
            <v>1500</v>
          </cell>
          <cell r="O66">
            <v>911.4</v>
          </cell>
          <cell r="P66">
            <v>2100</v>
          </cell>
          <cell r="Q66">
            <v>10.503620803159974</v>
          </cell>
          <cell r="R66">
            <v>6.0269914417379855</v>
          </cell>
          <cell r="S66">
            <v>948.6</v>
          </cell>
          <cell r="T66">
            <v>854.6</v>
          </cell>
          <cell r="U66">
            <v>1049</v>
          </cell>
          <cell r="V66">
            <v>120</v>
          </cell>
          <cell r="W66">
            <v>70</v>
          </cell>
          <cell r="X66">
            <v>14</v>
          </cell>
          <cell r="Y66">
            <v>12</v>
          </cell>
          <cell r="Z66">
            <v>182</v>
          </cell>
          <cell r="AA66">
            <v>2100</v>
          </cell>
          <cell r="AB66">
            <v>0</v>
          </cell>
          <cell r="AC66">
            <v>175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287</v>
          </cell>
          <cell r="D67">
            <v>797</v>
          </cell>
          <cell r="E67">
            <v>615</v>
          </cell>
          <cell r="F67">
            <v>440</v>
          </cell>
          <cell r="G67">
            <v>0</v>
          </cell>
          <cell r="H67">
            <v>0</v>
          </cell>
          <cell r="I67">
            <v>641</v>
          </cell>
          <cell r="J67">
            <v>-26</v>
          </cell>
          <cell r="K67">
            <v>240</v>
          </cell>
          <cell r="L67">
            <v>360</v>
          </cell>
          <cell r="O67">
            <v>123</v>
          </cell>
          <cell r="P67">
            <v>320</v>
          </cell>
          <cell r="Q67">
            <v>11.056910569105691</v>
          </cell>
          <cell r="R67">
            <v>3.5772357723577235</v>
          </cell>
          <cell r="S67">
            <v>74.8</v>
          </cell>
          <cell r="T67">
            <v>88.6</v>
          </cell>
          <cell r="U67">
            <v>99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56</v>
          </cell>
          <cell r="AA67">
            <v>320</v>
          </cell>
          <cell r="AB67">
            <v>0</v>
          </cell>
          <cell r="AC67">
            <v>53.333333333333336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18.2</v>
          </cell>
          <cell r="D68">
            <v>40.5</v>
          </cell>
          <cell r="E68">
            <v>5.4</v>
          </cell>
          <cell r="F68">
            <v>53.3</v>
          </cell>
          <cell r="G68">
            <v>1</v>
          </cell>
          <cell r="H68" t="e">
            <v>#N/A</v>
          </cell>
          <cell r="I68">
            <v>5.4</v>
          </cell>
          <cell r="J68">
            <v>0</v>
          </cell>
          <cell r="K68">
            <v>0</v>
          </cell>
          <cell r="O68">
            <v>1.08</v>
          </cell>
          <cell r="Q68">
            <v>49.351851851851848</v>
          </cell>
          <cell r="R68">
            <v>49.351851851851848</v>
          </cell>
          <cell r="S68">
            <v>1.08</v>
          </cell>
          <cell r="T68">
            <v>3.2399999999999998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12</v>
          </cell>
          <cell r="D69">
            <v>1375</v>
          </cell>
          <cell r="E69">
            <v>1105</v>
          </cell>
          <cell r="F69">
            <v>225</v>
          </cell>
          <cell r="G69">
            <v>1</v>
          </cell>
          <cell r="H69" t="e">
            <v>#N/A</v>
          </cell>
          <cell r="I69">
            <v>1246.5</v>
          </cell>
          <cell r="J69">
            <v>-141.5</v>
          </cell>
          <cell r="K69">
            <v>400</v>
          </cell>
          <cell r="L69">
            <v>1000</v>
          </cell>
          <cell r="O69">
            <v>221</v>
          </cell>
          <cell r="P69">
            <v>800</v>
          </cell>
          <cell r="Q69">
            <v>10.972850678733032</v>
          </cell>
          <cell r="R69">
            <v>1.0180995475113122</v>
          </cell>
          <cell r="S69">
            <v>169</v>
          </cell>
          <cell r="T69">
            <v>155.6</v>
          </cell>
          <cell r="U69">
            <v>170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156</v>
          </cell>
          <cell r="AA69">
            <v>800</v>
          </cell>
          <cell r="AB69" t="str">
            <v>оконч</v>
          </cell>
          <cell r="AC69">
            <v>160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14.08.2025 - 20.08.2025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631.01499999999999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8.0500000000000007</v>
          </cell>
          <cell r="F8">
            <v>1704.0150000000001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3434.471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1706</v>
          </cell>
          <cell r="F10">
            <v>5471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30</v>
          </cell>
          <cell r="F12">
            <v>6534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1528</v>
          </cell>
          <cell r="F13">
            <v>7251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111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477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441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</v>
          </cell>
          <cell r="F17">
            <v>1855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14</v>
          </cell>
          <cell r="F18">
            <v>560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696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736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658.01300000000003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55</v>
          </cell>
          <cell r="F23">
            <v>6402.7749999999996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14.4</v>
          </cell>
          <cell r="F24">
            <v>404.28800000000001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1989.28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14.45</v>
          </cell>
          <cell r="F26">
            <v>729.75699999999995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10.1</v>
          </cell>
          <cell r="F28">
            <v>220.60900000000001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200.7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</v>
          </cell>
          <cell r="F30">
            <v>601.31200000000001</v>
          </cell>
        </row>
        <row r="31">
          <cell r="A31" t="str">
            <v xml:space="preserve"> 247  Сардельки Нежные, ВЕС.  ПОКОМ</v>
          </cell>
          <cell r="F31">
            <v>141.57499999999999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1.4</v>
          </cell>
          <cell r="F32">
            <v>199.86199999999999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5.45</v>
          </cell>
          <cell r="F33">
            <v>1968.8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135.066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396.12400000000002</v>
          </cell>
        </row>
        <row r="36">
          <cell r="A36" t="str">
            <v xml:space="preserve"> 263  Шпикачки Стародворские, ВЕС.  ПОКОМ</v>
          </cell>
          <cell r="F36">
            <v>155.054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25.155000000000001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0.93100000000000005</v>
          </cell>
          <cell r="F38">
            <v>15.831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1638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48</v>
          </cell>
          <cell r="F41">
            <v>4601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39</v>
          </cell>
          <cell r="F42">
            <v>7069</v>
          </cell>
        </row>
        <row r="43">
          <cell r="A43" t="str">
            <v xml:space="preserve"> 283  Сосиски Сочинки, ВЕС, ТМ Стародворье ПОКОМ</v>
          </cell>
          <cell r="D43">
            <v>4.05</v>
          </cell>
          <cell r="F43">
            <v>538.16300000000001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5</v>
          </cell>
          <cell r="F44">
            <v>1119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20</v>
          </cell>
          <cell r="F45">
            <v>1474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1.4</v>
          </cell>
          <cell r="F46">
            <v>1379.8530000000001</v>
          </cell>
        </row>
        <row r="47">
          <cell r="A47" t="str">
            <v xml:space="preserve"> 298  Колбаса Сливушка ТМ Вязанка, 0,375кг,  ПОКОМ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33</v>
          </cell>
          <cell r="F48">
            <v>1480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34</v>
          </cell>
          <cell r="F49">
            <v>3760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1.4</v>
          </cell>
          <cell r="F50">
            <v>208.184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3.8</v>
          </cell>
          <cell r="F51">
            <v>713.048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13</v>
          </cell>
          <cell r="F52">
            <v>1592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22</v>
          </cell>
          <cell r="F53">
            <v>2493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1868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392.26900000000001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13.2</v>
          </cell>
          <cell r="F56">
            <v>1780.4349999999999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2.6</v>
          </cell>
          <cell r="F57">
            <v>48.4</v>
          </cell>
        </row>
        <row r="58">
          <cell r="A58" t="str">
            <v xml:space="preserve"> 318  Сосиски Датские ТМ Зареченские, ВЕС  ПОКОМ</v>
          </cell>
          <cell r="D58">
            <v>4.0999999999999996</v>
          </cell>
          <cell r="F58">
            <v>6139.1490000000003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1535</v>
          </cell>
          <cell r="F59">
            <v>4946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44</v>
          </cell>
          <cell r="F60">
            <v>4766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1515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496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450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1067.9829999999999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5</v>
          </cell>
          <cell r="F65">
            <v>837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484.41699999999997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11</v>
          </cell>
          <cell r="F67">
            <v>3972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</v>
          </cell>
          <cell r="F68">
            <v>3585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2.6</v>
          </cell>
          <cell r="F69">
            <v>597.33600000000001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234.86099999999999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1.7</v>
          </cell>
          <cell r="F71">
            <v>631.90599999999995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339.31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</v>
          </cell>
          <cell r="F74">
            <v>423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627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246.27600000000001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1080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</v>
          </cell>
          <cell r="F78">
            <v>1080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</v>
          </cell>
          <cell r="F79">
            <v>798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</v>
          </cell>
          <cell r="F80">
            <v>1244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</v>
          </cell>
          <cell r="F81">
            <v>808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350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638</v>
          </cell>
          <cell r="F83">
            <v>6034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46</v>
          </cell>
          <cell r="F84">
            <v>11138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800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829.86199999999997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385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80.209999999999994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</v>
          </cell>
          <cell r="F90">
            <v>1079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552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1.6</v>
          </cell>
          <cell r="F92">
            <v>532.11599999999999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5319.1750000000002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92.58</v>
          </cell>
          <cell r="F94">
            <v>6275.0720000000001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90</v>
          </cell>
          <cell r="F95">
            <v>9267.027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2.6</v>
          </cell>
          <cell r="F96">
            <v>240.02600000000001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201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31.103000000000002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213</v>
          </cell>
          <cell r="F99">
            <v>1739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11</v>
          </cell>
          <cell r="F100">
            <v>922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211</v>
          </cell>
          <cell r="F101">
            <v>1433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5</v>
          </cell>
          <cell r="F102">
            <v>887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750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497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325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1094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1124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</v>
          </cell>
          <cell r="F111">
            <v>951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48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217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4</v>
          </cell>
          <cell r="F114">
            <v>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7.1</v>
          </cell>
          <cell r="F115">
            <v>7.1</v>
          </cell>
        </row>
        <row r="116">
          <cell r="A116" t="str">
            <v>0447 Сыр Голландский 45% Нарезка 125г ТМ Папа может ОСТАНКИНО</v>
          </cell>
          <cell r="D116">
            <v>112</v>
          </cell>
          <cell r="F116">
            <v>112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157</v>
          </cell>
          <cell r="F117">
            <v>157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7.5</v>
          </cell>
          <cell r="F118">
            <v>7.5</v>
          </cell>
        </row>
        <row r="119">
          <cell r="A119" t="str">
            <v>3215 ВЕТЧ.МЯСНАЯ Папа может п/о 0.4кг 8шт.    ОСТАНКИНО</v>
          </cell>
          <cell r="D119">
            <v>1103</v>
          </cell>
          <cell r="F119">
            <v>1104</v>
          </cell>
        </row>
        <row r="120">
          <cell r="A120" t="str">
            <v>3684 ПРЕСИЖН с/к в/у 1/250 8шт.   ОСТАНКИНО</v>
          </cell>
          <cell r="D120">
            <v>159</v>
          </cell>
          <cell r="F120">
            <v>159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1965.05</v>
          </cell>
          <cell r="F122">
            <v>1970.6</v>
          </cell>
        </row>
        <row r="123">
          <cell r="A123" t="str">
            <v>4117 ЭКСТРА Папа может с/к в/у_Л   ОСТАНКИНО</v>
          </cell>
          <cell r="D123">
            <v>85.4</v>
          </cell>
          <cell r="F123">
            <v>85.4</v>
          </cell>
        </row>
        <row r="124">
          <cell r="A124" t="str">
            <v>4163 Сыр Боккончини копченый 40% 100 гр.  ОСТАНКИНО</v>
          </cell>
          <cell r="D124">
            <v>222</v>
          </cell>
          <cell r="F124">
            <v>222</v>
          </cell>
        </row>
        <row r="125">
          <cell r="A125" t="str">
            <v>4170 Сыр Скаморца свежий 40% 100 гр.  ОСТАНКИНО</v>
          </cell>
          <cell r="D125">
            <v>290</v>
          </cell>
          <cell r="F125">
            <v>290</v>
          </cell>
        </row>
        <row r="126">
          <cell r="A126" t="str">
            <v>4187 Сыр Чечил свежий 45% 100г/6шт ТМ Папа Может  ОСТАНКИНО</v>
          </cell>
          <cell r="D126">
            <v>345</v>
          </cell>
          <cell r="F126">
            <v>345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2</v>
          </cell>
          <cell r="F127">
            <v>2</v>
          </cell>
        </row>
        <row r="128">
          <cell r="A128" t="str">
            <v>4194 Сыр Чечил копченый 43% 100г/6шт ТМ Папа Может  ОСТАНКИНО</v>
          </cell>
          <cell r="D128">
            <v>356</v>
          </cell>
          <cell r="F128">
            <v>356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129.9</v>
          </cell>
          <cell r="F129">
            <v>129.9</v>
          </cell>
        </row>
        <row r="130">
          <cell r="A130" t="str">
            <v>4813 ФИЛЕЙНАЯ Папа может вар п/о_Л   ОСТАНКИНО</v>
          </cell>
          <cell r="D130">
            <v>600.4</v>
          </cell>
          <cell r="F130">
            <v>608.54999999999995</v>
          </cell>
        </row>
        <row r="131">
          <cell r="A131" t="str">
            <v>4819 Сыр "Пармезан" 40% кусок 180 гр  ОСТАНКИНО</v>
          </cell>
          <cell r="D131">
            <v>11</v>
          </cell>
          <cell r="F131">
            <v>11</v>
          </cell>
        </row>
        <row r="132">
          <cell r="A132" t="str">
            <v>4903 Сыр Перлини 40% 100гр (8шт)  ОСТАНКИНО</v>
          </cell>
          <cell r="D132">
            <v>129</v>
          </cell>
          <cell r="F132">
            <v>129</v>
          </cell>
        </row>
        <row r="133">
          <cell r="A133" t="str">
            <v>4910 Сыр Перлини копченый 40% 100гр (8шт)  ОСТАНКИНО</v>
          </cell>
          <cell r="D133">
            <v>82</v>
          </cell>
          <cell r="F133">
            <v>82</v>
          </cell>
        </row>
        <row r="134">
          <cell r="A134" t="str">
            <v>4927 Сыр Перлини со вкусом Васаби 40% 100гр (8шт)  ОСТАНКИНО</v>
          </cell>
          <cell r="D134">
            <v>60</v>
          </cell>
          <cell r="F134">
            <v>60</v>
          </cell>
        </row>
        <row r="135">
          <cell r="A135" t="str">
            <v>4993 САЛЯМИ ИТАЛЬЯНСКАЯ с/к в/у 1/250*8_120c ОСТАНКИНО</v>
          </cell>
          <cell r="D135">
            <v>622</v>
          </cell>
          <cell r="F135">
            <v>623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100.4</v>
          </cell>
          <cell r="F136">
            <v>100.4</v>
          </cell>
        </row>
        <row r="137">
          <cell r="A137" t="str">
            <v>5235 Сыр полутвердый "Голландский" 45%, брус ВЕС  ОСТАНКИНО</v>
          </cell>
          <cell r="D137">
            <v>55.6</v>
          </cell>
          <cell r="F137">
            <v>55.6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12.5</v>
          </cell>
          <cell r="F138">
            <v>12.5</v>
          </cell>
        </row>
        <row r="139">
          <cell r="A139" t="str">
            <v>5246 ДОКТОРСКАЯ ПРЕМИУМ вар б/о мгс_30с ОСТАНКИНО</v>
          </cell>
          <cell r="D139">
            <v>128.4</v>
          </cell>
          <cell r="F139">
            <v>128.4</v>
          </cell>
        </row>
        <row r="140">
          <cell r="A140" t="str">
            <v>5247 РУССКАЯ ПРЕМИУМ вар б/о мгс_30с ОСТАНКИНО</v>
          </cell>
          <cell r="D140">
            <v>62.7</v>
          </cell>
          <cell r="F140">
            <v>62.7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1359</v>
          </cell>
          <cell r="F142">
            <v>1359</v>
          </cell>
        </row>
        <row r="143">
          <cell r="A143" t="str">
            <v>5544 Сервелат Финский в/к в/у_45с НОВАЯ ОСТАНКИНО</v>
          </cell>
          <cell r="D143">
            <v>1350.8</v>
          </cell>
          <cell r="F143">
            <v>1352.4</v>
          </cell>
        </row>
        <row r="144">
          <cell r="A144" t="str">
            <v>5679 САЛЯМИ ИТАЛЬЯНСКАЯ с/к в/у 1/150_60с ОСТАНКИНО</v>
          </cell>
          <cell r="D144">
            <v>697</v>
          </cell>
          <cell r="F144">
            <v>697</v>
          </cell>
        </row>
        <row r="145">
          <cell r="A145" t="str">
            <v>5682 САЛЯМИ МЕЛКОЗЕРНЕНАЯ с/к в/у 1/120_60с   ОСТАНКИНО</v>
          </cell>
          <cell r="D145">
            <v>3537</v>
          </cell>
          <cell r="F145">
            <v>3538</v>
          </cell>
        </row>
        <row r="146">
          <cell r="A146" t="str">
            <v>5706 АРОМАТНАЯ Папа может с/к в/у 1/250 8шт.  ОСТАНКИНО</v>
          </cell>
          <cell r="D146">
            <v>1044</v>
          </cell>
          <cell r="F146">
            <v>1045</v>
          </cell>
        </row>
        <row r="147">
          <cell r="A147" t="str">
            <v>5708 ПОСОЛЬСКАЯ Папа может с/к в/у ОСТАНКИНО</v>
          </cell>
          <cell r="D147">
            <v>73.400000000000006</v>
          </cell>
          <cell r="F147">
            <v>73.400000000000006</v>
          </cell>
        </row>
        <row r="148">
          <cell r="A148" t="str">
            <v>5851 ЭКСТРА Папа может вар п/о   ОСТАНКИНО</v>
          </cell>
          <cell r="D148">
            <v>323.10000000000002</v>
          </cell>
          <cell r="F148">
            <v>323.10000000000002</v>
          </cell>
        </row>
        <row r="149">
          <cell r="A149" t="str">
            <v>5931 ОХОТНИЧЬЯ Папа может с/к в/у 1/220 8шт.   ОСТАНКИНО</v>
          </cell>
          <cell r="D149">
            <v>2060</v>
          </cell>
          <cell r="F149">
            <v>2061</v>
          </cell>
        </row>
        <row r="150">
          <cell r="A150" t="str">
            <v>5992 ВРЕМЯ ОКРОШКИ Папа может вар п/о 0.4кг   ОСТАНКИНО</v>
          </cell>
          <cell r="D150">
            <v>1535</v>
          </cell>
          <cell r="F150">
            <v>1535</v>
          </cell>
        </row>
        <row r="151">
          <cell r="A151" t="str">
            <v>6004 РАГУ СВИНОЕ 1кг 8шт.зам_120с ОСТАНКИНО</v>
          </cell>
          <cell r="D151">
            <v>194</v>
          </cell>
          <cell r="F151">
            <v>194</v>
          </cell>
        </row>
        <row r="152">
          <cell r="A152" t="str">
            <v>6221 НЕАПОЛИТАНСКИЙ ДУЭТ с/к с/н мгс 1/90  ОСТАНКИНО</v>
          </cell>
          <cell r="D152">
            <v>1146</v>
          </cell>
          <cell r="F152">
            <v>1146</v>
          </cell>
        </row>
        <row r="153">
          <cell r="A153" t="str">
            <v>6228 МЯСНОЕ АССОРТИ к/з с/н мгс 1/90 10шт.  ОСТАНКИНО</v>
          </cell>
          <cell r="D153">
            <v>582</v>
          </cell>
          <cell r="F153">
            <v>582</v>
          </cell>
        </row>
        <row r="154">
          <cell r="A154" t="str">
            <v>6247 ДОМАШНЯЯ Папа может вар п/о 0,4кг 8шт.  ОСТАНКИНО</v>
          </cell>
          <cell r="D154">
            <v>165</v>
          </cell>
          <cell r="F154">
            <v>165</v>
          </cell>
        </row>
        <row r="155">
          <cell r="A155" t="str">
            <v>6268 ГОВЯЖЬЯ Папа может вар п/о 0,4кг 8 шт.  ОСТАНКИНО</v>
          </cell>
          <cell r="D155">
            <v>1448</v>
          </cell>
          <cell r="F155">
            <v>1449</v>
          </cell>
        </row>
        <row r="156">
          <cell r="A156" t="str">
            <v>6279 КОРЕЙКА ПО-ОСТ.к/в в/с с/н в/у 1/150_45с  ОСТАНКИНО</v>
          </cell>
          <cell r="D156">
            <v>1056</v>
          </cell>
          <cell r="F156">
            <v>1056</v>
          </cell>
        </row>
        <row r="157">
          <cell r="A157" t="str">
            <v>6303 МЯСНЫЕ Папа может сос п/о мгс 1.5*3  ОСТАНКИНО</v>
          </cell>
          <cell r="D157">
            <v>549.5</v>
          </cell>
          <cell r="F157">
            <v>549.5</v>
          </cell>
        </row>
        <row r="158">
          <cell r="A158" t="str">
            <v>6324 ДОКТОРСКАЯ ГОСТ вар п/о 0.4кг 8шт.  ОСТАНКИНО</v>
          </cell>
          <cell r="D158">
            <v>93</v>
          </cell>
          <cell r="F158">
            <v>93</v>
          </cell>
        </row>
        <row r="159">
          <cell r="A159" t="str">
            <v>6325 ДОКТОРСКАЯ ПРЕМИУМ вар п/о 0.4кг 8шт.  ОСТАНКИНО</v>
          </cell>
          <cell r="D159">
            <v>2203</v>
          </cell>
          <cell r="F159">
            <v>2203</v>
          </cell>
        </row>
        <row r="160">
          <cell r="A160" t="str">
            <v>6333 МЯСНАЯ Папа может вар п/о 0.4кг 8шт.  ОСТАНКИНО</v>
          </cell>
          <cell r="D160">
            <v>4997</v>
          </cell>
          <cell r="F160">
            <v>4998</v>
          </cell>
        </row>
        <row r="161">
          <cell r="A161" t="str">
            <v>6340 ДОМАШНИЙ РЕЦЕПТ Коровино 0.5кг 8шт.  ОСТАНКИНО</v>
          </cell>
          <cell r="D161">
            <v>357</v>
          </cell>
          <cell r="F161">
            <v>357</v>
          </cell>
        </row>
        <row r="162">
          <cell r="A162" t="str">
            <v>6353 ЭКСТРА Папа может вар п/о 0.4кг 8шт.  ОСТАНКИНО</v>
          </cell>
          <cell r="D162">
            <v>1755</v>
          </cell>
          <cell r="F162">
            <v>1755</v>
          </cell>
        </row>
        <row r="163">
          <cell r="A163" t="str">
            <v>6392 ФИЛЕЙНАЯ Папа может вар п/о 0.4кг. ОСТАНКИНО</v>
          </cell>
          <cell r="D163">
            <v>4635</v>
          </cell>
          <cell r="F163">
            <v>4636</v>
          </cell>
        </row>
        <row r="164">
          <cell r="A164" t="str">
            <v>6448 СВИНИНА МАДЕРА с/к с/н в/у 1/100 10шт.   ОСТАНКИНО</v>
          </cell>
          <cell r="D164">
            <v>217</v>
          </cell>
          <cell r="F164">
            <v>217</v>
          </cell>
        </row>
        <row r="165">
          <cell r="A165" t="str">
            <v>6453 ЭКСТРА Папа может с/к с/н в/у 1/100 14шт.   ОСТАНКИНО</v>
          </cell>
          <cell r="D165">
            <v>3806</v>
          </cell>
          <cell r="F165">
            <v>3807</v>
          </cell>
        </row>
        <row r="166">
          <cell r="A166" t="str">
            <v>6454 АРОМАТНАЯ с/к с/н в/у 1/100 10шт.  ОСТАНКИНО</v>
          </cell>
          <cell r="D166">
            <v>3040</v>
          </cell>
          <cell r="F166">
            <v>3041</v>
          </cell>
        </row>
        <row r="167">
          <cell r="A167" t="str">
            <v>6459 СЕРВЕЛАТ ШВЕЙЦАРСК. в/к с/н в/у 1/100*10  ОСТАНКИНО</v>
          </cell>
          <cell r="D167">
            <v>1929</v>
          </cell>
          <cell r="F167">
            <v>1931</v>
          </cell>
        </row>
        <row r="168">
          <cell r="A168" t="str">
            <v>6470 ВЕТЧ.МРАМОРНАЯ в/у_45с  ОСТАНКИНО</v>
          </cell>
          <cell r="D168">
            <v>90.8</v>
          </cell>
          <cell r="F168">
            <v>90.8</v>
          </cell>
        </row>
        <row r="169">
          <cell r="A169" t="str">
            <v>6495 ВЕТЧ.МРАМОРНАЯ в/у срез 0.3кг 6шт_45с  ОСТАНКИНО</v>
          </cell>
          <cell r="D169">
            <v>313</v>
          </cell>
          <cell r="F169">
            <v>313</v>
          </cell>
        </row>
        <row r="170">
          <cell r="A170" t="str">
            <v>6527 ШПИКАЧКИ СОЧНЫЕ ПМ сар б/о мгс 1*3 45с ОСТАНКИНО</v>
          </cell>
          <cell r="D170">
            <v>483.5</v>
          </cell>
          <cell r="F170">
            <v>485.5</v>
          </cell>
        </row>
        <row r="171">
          <cell r="A171" t="str">
            <v>6528 ШПИКАЧКИ СОЧНЫЕ ПМ сар б/о мгс 0.4кг 45с  ОСТАНКИНО</v>
          </cell>
          <cell r="D171">
            <v>90</v>
          </cell>
          <cell r="F171">
            <v>90</v>
          </cell>
        </row>
        <row r="172">
          <cell r="A172" t="str">
            <v>6586 МРАМОРНАЯ И БАЛЫКОВАЯ в/к с/н мгс 1/90 ОСТАНКИНО</v>
          </cell>
          <cell r="D172">
            <v>327</v>
          </cell>
          <cell r="F172">
            <v>327</v>
          </cell>
        </row>
        <row r="173">
          <cell r="A173" t="str">
            <v>6609 С ГОВЯДИНОЙ ПМ сар б/о мгс 0.4кг_45с ОСТАНКИНО</v>
          </cell>
          <cell r="D173">
            <v>107</v>
          </cell>
          <cell r="F173">
            <v>107</v>
          </cell>
        </row>
        <row r="174">
          <cell r="A174" t="str">
            <v>6616 МОЛОЧНЫЕ КЛАССИЧЕСКИЕ сос п/о в/у 0.3кг  ОСТАНКИНО</v>
          </cell>
          <cell r="D174">
            <v>3313</v>
          </cell>
          <cell r="F174">
            <v>3313</v>
          </cell>
        </row>
        <row r="175">
          <cell r="A175" t="str">
            <v>6697 СЕРВЕЛАТ ФИНСКИЙ ПМ в/к в/у 0,35кг 8шт.  ОСТАНКИНО</v>
          </cell>
          <cell r="D175">
            <v>6350</v>
          </cell>
          <cell r="F175">
            <v>6353</v>
          </cell>
        </row>
        <row r="176">
          <cell r="A176" t="str">
            <v>6713 СОЧНЫЙ ГРИЛЬ ПМ сос п/о мгс 0.41кг 8шт.  ОСТАНКИНО</v>
          </cell>
          <cell r="D176">
            <v>2199</v>
          </cell>
          <cell r="F176">
            <v>2199</v>
          </cell>
        </row>
        <row r="177">
          <cell r="A177" t="str">
            <v>6724 МОЛОЧНЫЕ ПМ сос п/о мгс 0.41кг 10шт.  ОСТАНКИНО</v>
          </cell>
          <cell r="D177">
            <v>1321</v>
          </cell>
          <cell r="F177">
            <v>1323</v>
          </cell>
        </row>
        <row r="178">
          <cell r="A178" t="str">
            <v>6765 РУБЛЕНЫЕ сос ц/о мгс 0.36кг 6шт.  ОСТАНКИНО</v>
          </cell>
          <cell r="D178">
            <v>709</v>
          </cell>
          <cell r="F178">
            <v>709</v>
          </cell>
        </row>
        <row r="179">
          <cell r="A179" t="str">
            <v>6785 ВЕНСКАЯ САЛЯМИ п/к в/у 0.33кг 8шт.  ОСТАНКИНО</v>
          </cell>
          <cell r="D179">
            <v>221</v>
          </cell>
          <cell r="F179">
            <v>221</v>
          </cell>
        </row>
        <row r="180">
          <cell r="A180" t="str">
            <v>6787 СЕРВЕЛАТ КРЕМЛЕВСКИЙ в/к в/у 0,33кг 8шт.  ОСТАНКИНО</v>
          </cell>
          <cell r="D180">
            <v>306</v>
          </cell>
          <cell r="F180">
            <v>306</v>
          </cell>
        </row>
        <row r="181">
          <cell r="A181" t="str">
            <v>6793 БАЛЫКОВАЯ в/к в/у 0,33кг 8шт.  ОСТАНКИНО</v>
          </cell>
          <cell r="D181">
            <v>633</v>
          </cell>
          <cell r="F181">
            <v>633</v>
          </cell>
        </row>
        <row r="182">
          <cell r="A182" t="str">
            <v>6829 МОЛОЧНЫЕ КЛАССИЧЕСКИЕ сос п/о мгс 2*4_С  ОСТАНКИНО</v>
          </cell>
          <cell r="D182">
            <v>1166.4000000000001</v>
          </cell>
          <cell r="F182">
            <v>1168.4000000000001</v>
          </cell>
        </row>
        <row r="183">
          <cell r="A183" t="str">
            <v>6837 ФИЛЕЙНЫЕ Папа Может сос ц/о мгс 0.4кг  ОСТАНКИНО</v>
          </cell>
          <cell r="D183">
            <v>1597</v>
          </cell>
          <cell r="F183">
            <v>1597</v>
          </cell>
        </row>
        <row r="184">
          <cell r="A184" t="str">
            <v>6842 ДЫМОВИЦА ИЗ ОКОРОКА к/в мл/к в/у 0,3кг  ОСТАНКИНО</v>
          </cell>
          <cell r="D184">
            <v>349</v>
          </cell>
          <cell r="F184">
            <v>349</v>
          </cell>
        </row>
        <row r="185">
          <cell r="A185" t="str">
            <v>6861 ДОМАШНИЙ РЕЦЕПТ Коровино вар п/о  ОСТАНКИНО</v>
          </cell>
          <cell r="D185">
            <v>556</v>
          </cell>
          <cell r="F185">
            <v>558.1</v>
          </cell>
        </row>
        <row r="186">
          <cell r="A186" t="str">
            <v>6866 ВЕТЧ.НЕЖНАЯ Коровино п/о_Маяк  ОСТАНКИНО</v>
          </cell>
          <cell r="D186">
            <v>271.2</v>
          </cell>
          <cell r="F186">
            <v>272.7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7001 КЛАССИЧЕСКИЕ Папа может сар б/о мгс 1*3  ОСТАНКИНО</v>
          </cell>
          <cell r="D188">
            <v>251</v>
          </cell>
          <cell r="F188">
            <v>251</v>
          </cell>
        </row>
        <row r="189">
          <cell r="A189" t="str">
            <v>7040 С ИНДЕЙКОЙ ПМ сос ц/о в/у 1/270 8шт.  ОСТАНКИНО</v>
          </cell>
          <cell r="D189">
            <v>252</v>
          </cell>
          <cell r="F189">
            <v>252</v>
          </cell>
        </row>
        <row r="190">
          <cell r="A190" t="str">
            <v>7059 ШПИКАЧКИ СОЧНЫЕ С БЕК. п/о мгс 0.3кг_60с  ОСТАНКИНО</v>
          </cell>
          <cell r="D190">
            <v>625</v>
          </cell>
          <cell r="F190">
            <v>625</v>
          </cell>
        </row>
        <row r="191">
          <cell r="A191" t="str">
            <v>7064 СОЧНЫЕ ПМ сос п/о в/у 1/350 8 шт_50с ОСТАНКИНО</v>
          </cell>
          <cell r="D191">
            <v>11</v>
          </cell>
          <cell r="F191">
            <v>11</v>
          </cell>
        </row>
        <row r="192">
          <cell r="A192" t="str">
            <v>7066 СОЧНЫЕ ПМ сос п/о мгс 0.41кг 10шт_50с  ОСТАНКИНО</v>
          </cell>
          <cell r="D192">
            <v>9483</v>
          </cell>
          <cell r="F192">
            <v>9485</v>
          </cell>
        </row>
        <row r="193">
          <cell r="A193" t="str">
            <v>7070 СОЧНЫЕ ПМ сос п/о мгс 1.5*4_А_50с  ОСТАНКИНО</v>
          </cell>
          <cell r="D193">
            <v>5192.3770000000004</v>
          </cell>
          <cell r="F193">
            <v>5193.8770000000004</v>
          </cell>
        </row>
        <row r="194">
          <cell r="A194" t="str">
            <v>7073 МОЛОЧ.ПРЕМИУМ ПМ сос п/о в/у 1/350_50с  ОСТАНКИНО</v>
          </cell>
          <cell r="D194">
            <v>2608</v>
          </cell>
          <cell r="F194">
            <v>2608</v>
          </cell>
        </row>
        <row r="195">
          <cell r="A195" t="str">
            <v>7074 МОЛОЧ.ПРЕМИУМ ПМ сос п/о мгс 0.6кг_50с  ОСТАНКИНО</v>
          </cell>
          <cell r="D195">
            <v>121</v>
          </cell>
          <cell r="F195">
            <v>121</v>
          </cell>
        </row>
        <row r="196">
          <cell r="A196" t="str">
            <v>7075 МОЛОЧ.ПРЕМИУМ ПМ сос п/о мгс 1.5*4_О_50с  ОСТАНКИНО</v>
          </cell>
          <cell r="D196">
            <v>141.69999999999999</v>
          </cell>
          <cell r="F196">
            <v>141.69999999999999</v>
          </cell>
        </row>
        <row r="197">
          <cell r="A197" t="str">
            <v>7077 МЯСНЫЕ С ГОВЯД.ПМ сос п/о мгс 0.4кг_50с  ОСТАНКИНО</v>
          </cell>
          <cell r="D197">
            <v>2944</v>
          </cell>
          <cell r="F197">
            <v>2945</v>
          </cell>
        </row>
        <row r="198">
          <cell r="A198" t="str">
            <v>7080 СЛИВОЧНЫЕ ПМ сос п/о мгс 0.41кг 10шт. 50с  ОСТАНКИНО</v>
          </cell>
          <cell r="D198">
            <v>6431</v>
          </cell>
          <cell r="F198">
            <v>6432</v>
          </cell>
        </row>
        <row r="199">
          <cell r="A199" t="str">
            <v>7082 СЛИВОЧНЫЕ ПМ сос п/о мгс 1.5*4_50с  ОСТАНКИНО</v>
          </cell>
          <cell r="D199">
            <v>206.4</v>
          </cell>
          <cell r="F199">
            <v>206.4</v>
          </cell>
        </row>
        <row r="200">
          <cell r="A200" t="str">
            <v>7087 ШПИК С ЧЕСНОК.И ПЕРЦЕМ к/в в/у 0.3кг_50с  ОСТАНКИНО</v>
          </cell>
          <cell r="D200">
            <v>426</v>
          </cell>
          <cell r="F200">
            <v>426</v>
          </cell>
        </row>
        <row r="201">
          <cell r="A201" t="str">
            <v>7090 СВИНИНА ПО-ДОМ. к/в мл/к в/у 0.3кг_50с  ОСТАНКИНО</v>
          </cell>
          <cell r="D201">
            <v>931</v>
          </cell>
          <cell r="F201">
            <v>931</v>
          </cell>
        </row>
        <row r="202">
          <cell r="A202" t="str">
            <v>7092 БЕКОН Папа может с/к с/н в/у 1/140_50с  ОСТАНКИНО</v>
          </cell>
          <cell r="D202">
            <v>1457</v>
          </cell>
          <cell r="F202">
            <v>1459</v>
          </cell>
        </row>
        <row r="203">
          <cell r="A203" t="str">
            <v>7106 ТОСКАНО с/к с/н мгс 1/90 12шт.  ОСТАНКИНО</v>
          </cell>
          <cell r="D203">
            <v>13</v>
          </cell>
          <cell r="F203">
            <v>13</v>
          </cell>
        </row>
        <row r="204">
          <cell r="A204" t="str">
            <v>7107 САН-РЕМО с/в с/н мгс 1/90 12шт.  ОСТАНКИНО</v>
          </cell>
          <cell r="D204">
            <v>91</v>
          </cell>
          <cell r="F204">
            <v>91</v>
          </cell>
        </row>
        <row r="205">
          <cell r="A205" t="str">
            <v>7147 САЛЬЧИЧОН Останкино с/к в/у 1/220 8шт.  ОСТАНКИНО</v>
          </cell>
          <cell r="D205">
            <v>18</v>
          </cell>
          <cell r="F205">
            <v>18</v>
          </cell>
        </row>
        <row r="206">
          <cell r="A206" t="str">
            <v>7149 БАЛЫКОВАЯ Коровино п/к в/у 0.84кг_50с  ОСТАНКИНО</v>
          </cell>
          <cell r="D206">
            <v>50</v>
          </cell>
          <cell r="F206">
            <v>50</v>
          </cell>
        </row>
        <row r="207">
          <cell r="A207" t="str">
            <v>7150 САЛЬЧИЧОН Папа может с/к в/у ОСТАНКИНО</v>
          </cell>
          <cell r="D207">
            <v>4</v>
          </cell>
          <cell r="F207">
            <v>4</v>
          </cell>
        </row>
        <row r="208">
          <cell r="A208" t="str">
            <v>7154 СЕРВЕЛАТ ЗЕРНИСТЫЙ ПМ в/к в/у 0.35кг_50с  ОСТАНКИНО</v>
          </cell>
          <cell r="D208">
            <v>3484</v>
          </cell>
          <cell r="F208">
            <v>3487</v>
          </cell>
        </row>
        <row r="209">
          <cell r="A209" t="str">
            <v>7166 СЕРВЕЛТ ОХОТНИЧИЙ ПМ в/к в/у_50с  ОСТАНКИНО</v>
          </cell>
          <cell r="D209">
            <v>484.8</v>
          </cell>
          <cell r="F209">
            <v>486.2</v>
          </cell>
        </row>
        <row r="210">
          <cell r="A210" t="str">
            <v>7169 СЕРВЕЛАТ ОХОТНИЧИЙ ПМ в/к в/у 0.35кг_50с  ОСТАНКИНО</v>
          </cell>
          <cell r="D210">
            <v>5018</v>
          </cell>
          <cell r="F210">
            <v>5021</v>
          </cell>
        </row>
        <row r="211">
          <cell r="A211" t="str">
            <v>7187 ГРУДИНКА ПРЕМИУМ к/в мл/к в/у 0,3кг_50с ОСТАНКИНО</v>
          </cell>
          <cell r="D211">
            <v>1340</v>
          </cell>
          <cell r="F211">
            <v>1340</v>
          </cell>
        </row>
        <row r="212">
          <cell r="A212" t="str">
            <v>7226 ЧОРИЗО ПРЕМИУМ Останкино с/к в/у 1/180  ОСТАНКИНО</v>
          </cell>
          <cell r="D212">
            <v>3</v>
          </cell>
          <cell r="F212">
            <v>3</v>
          </cell>
        </row>
        <row r="213">
          <cell r="A213" t="str">
            <v>7227 САЛЯМИ ФИНСКАЯ Папа может с/к в/у 1/180  ОСТАНКИНО</v>
          </cell>
          <cell r="D213">
            <v>6</v>
          </cell>
          <cell r="F213">
            <v>6</v>
          </cell>
        </row>
        <row r="214">
          <cell r="A214" t="str">
            <v>7231 КЛАССИЧЕСКАЯ ПМ вар п/о 0,3кг 8шт_209к ОСТАНКИНО</v>
          </cell>
          <cell r="D214">
            <v>1484</v>
          </cell>
          <cell r="F214">
            <v>1484</v>
          </cell>
        </row>
        <row r="215">
          <cell r="A215" t="str">
            <v>7232 БОЯNСКАЯ ПМ п/к в/у 0,28кг 8шт_209к ОСТАНКИНО</v>
          </cell>
          <cell r="D215">
            <v>2056</v>
          </cell>
          <cell r="F215">
            <v>2059</v>
          </cell>
        </row>
        <row r="216">
          <cell r="A216" t="str">
            <v>7235 ВЕТЧ.КЛАССИЧЕСКАЯ ПМ п/о 0,35кг 8шт_209к ОСТАНКИНО</v>
          </cell>
          <cell r="D216">
            <v>81</v>
          </cell>
          <cell r="F216">
            <v>81</v>
          </cell>
        </row>
        <row r="217">
          <cell r="A217" t="str">
            <v>7236 СЕРВЕЛАТ КАРЕЛЬСКИЙ в/к в/у 0,28кг_209к ОСТАНКИНО</v>
          </cell>
          <cell r="D217">
            <v>4259</v>
          </cell>
          <cell r="F217">
            <v>4262</v>
          </cell>
        </row>
        <row r="218">
          <cell r="A218" t="str">
            <v>7241 САЛЯМИ Папа может п/к в/у 0,28кг_209к ОСТАНКИНО</v>
          </cell>
          <cell r="D218">
            <v>1349</v>
          </cell>
          <cell r="F218">
            <v>1349</v>
          </cell>
        </row>
        <row r="219">
          <cell r="A219" t="str">
            <v>7245 ВЕТЧ.ФИЛЕЙНАЯ ПМ п/о 0,4кг 8шт ОСТАНКИНО</v>
          </cell>
          <cell r="D219">
            <v>142</v>
          </cell>
          <cell r="F219">
            <v>142</v>
          </cell>
        </row>
        <row r="220">
          <cell r="A220" t="str">
            <v>7252 СЕРВЕЛАТ ФИНСКИЙ ПМ в/к с/н мгс 1/100*12  ОСТАНКИНО</v>
          </cell>
          <cell r="D220">
            <v>487</v>
          </cell>
          <cell r="F220">
            <v>487</v>
          </cell>
        </row>
        <row r="221">
          <cell r="A221" t="str">
            <v>7271 МЯСНЫЕ С ГОВЯДИНОЙ ПМ сос п/о мгс 1.5*4 ВЕС  ОСТАНКИНО</v>
          </cell>
          <cell r="D221">
            <v>186.9</v>
          </cell>
          <cell r="F221">
            <v>191.4</v>
          </cell>
        </row>
        <row r="222">
          <cell r="A222" t="str">
            <v>7284 ДЛЯ ДЕТЕЙ сос п/о мгс 0,33кг 6шт  ОСТАНКИНО</v>
          </cell>
          <cell r="D222">
            <v>330</v>
          </cell>
          <cell r="F222">
            <v>330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278</v>
          </cell>
          <cell r="F223">
            <v>280</v>
          </cell>
        </row>
        <row r="224">
          <cell r="A224" t="str">
            <v>8391 Сыр творожный с зеленью 60% Папа может 140 гр.  ОСТАНКИНО</v>
          </cell>
          <cell r="D224">
            <v>110</v>
          </cell>
          <cell r="F224">
            <v>112</v>
          </cell>
        </row>
        <row r="225">
          <cell r="A225" t="str">
            <v>8398 Сыр ПАПА МОЖЕТ "Тильзитер" 45% 180 г  ОСТАНКИНО</v>
          </cell>
          <cell r="D225">
            <v>429</v>
          </cell>
          <cell r="F225">
            <v>429</v>
          </cell>
        </row>
        <row r="226">
          <cell r="A226" t="str">
            <v>8411 Сыр ПАПА МОЖЕТ "Гауда Голд" 45% 180 г  ОСТАНКИНО</v>
          </cell>
          <cell r="D226">
            <v>461</v>
          </cell>
          <cell r="F226">
            <v>461</v>
          </cell>
        </row>
        <row r="227">
          <cell r="A227" t="str">
            <v>8421 Творожный Сыр 60% С маринованными огурчиками и укропом 140 гр  ОСТАНКИНО</v>
          </cell>
          <cell r="D227">
            <v>2</v>
          </cell>
          <cell r="F227">
            <v>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1306</v>
          </cell>
          <cell r="F228">
            <v>1307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46</v>
          </cell>
          <cell r="F229">
            <v>47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35</v>
          </cell>
          <cell r="F230">
            <v>36</v>
          </cell>
        </row>
        <row r="231">
          <cell r="A231" t="str">
            <v>8452 Сыр колбасный копченый Папа Может 400 гр  ОСТАНКИНО</v>
          </cell>
          <cell r="D231">
            <v>12</v>
          </cell>
          <cell r="F231">
            <v>12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1199</v>
          </cell>
          <cell r="F232">
            <v>1200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15</v>
          </cell>
          <cell r="F233">
            <v>15</v>
          </cell>
        </row>
        <row r="234">
          <cell r="A234" t="str">
            <v>8619 Сыр Папа Может "Тильзитер", 45% брусок ВЕС   ОСТАНКИНО</v>
          </cell>
          <cell r="D234">
            <v>3</v>
          </cell>
          <cell r="F234">
            <v>3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26</v>
          </cell>
          <cell r="F235">
            <v>26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91</v>
          </cell>
          <cell r="F236">
            <v>93</v>
          </cell>
        </row>
        <row r="237">
          <cell r="A237" t="str">
            <v>8831 Сыр ПАПА МОЖЕТ "Министерский" 180гр, 45 %  ОСТАНКИНО</v>
          </cell>
          <cell r="D237">
            <v>143</v>
          </cell>
          <cell r="F237">
            <v>144</v>
          </cell>
        </row>
        <row r="238">
          <cell r="A238" t="str">
            <v>8855 Сыр ПАПА МОЖЕТ "Папин завтрак" 180гр, 45 %  ОСТАНКИНО</v>
          </cell>
          <cell r="D238">
            <v>86</v>
          </cell>
          <cell r="F238">
            <v>87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369</v>
          </cell>
          <cell r="F239">
            <v>369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374</v>
          </cell>
          <cell r="F240">
            <v>374</v>
          </cell>
        </row>
        <row r="241">
          <cell r="A241" t="str">
            <v>Балыковая с/к 200 гр. срез "Эликатессе" термоформ.пак.  СПК</v>
          </cell>
          <cell r="D241">
            <v>244</v>
          </cell>
          <cell r="F241">
            <v>244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133</v>
          </cell>
          <cell r="F242">
            <v>133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48</v>
          </cell>
          <cell r="F243">
            <v>48</v>
          </cell>
        </row>
        <row r="244">
          <cell r="A244" t="str">
            <v>БОНУС СОЧНЫЕ Папа может сос п/о мгс 1.5*4 (6954)  ОСТАНКИНО</v>
          </cell>
          <cell r="D244">
            <v>432</v>
          </cell>
          <cell r="F244">
            <v>432</v>
          </cell>
        </row>
        <row r="245">
          <cell r="A245" t="str">
            <v>БОНУС СОЧНЫЕ сос п/о мгс 0.41кг_UZ (6087)  ОСТАНКИНО</v>
          </cell>
          <cell r="D245">
            <v>328</v>
          </cell>
          <cell r="F245">
            <v>328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712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3081</v>
          </cell>
        </row>
        <row r="248">
          <cell r="A248" t="str">
            <v>Бутербродная вареная 0,47 кг шт.  СПК</v>
          </cell>
          <cell r="D248">
            <v>67</v>
          </cell>
          <cell r="F248">
            <v>67</v>
          </cell>
        </row>
        <row r="249">
          <cell r="A249" t="str">
            <v>Вацлавская п/к (черева) 390 гр.шт. термоус.пак  СПК</v>
          </cell>
          <cell r="D249">
            <v>60</v>
          </cell>
          <cell r="F249">
            <v>60</v>
          </cell>
        </row>
        <row r="250">
          <cell r="A250" t="str">
            <v>Ветчина Альтаирская Столовая (для ХОРЕКА)  СПК</v>
          </cell>
          <cell r="D250">
            <v>1</v>
          </cell>
          <cell r="F250">
            <v>1</v>
          </cell>
        </row>
        <row r="251">
          <cell r="A251" t="str">
            <v>Готовые бельмеши сочные с мясом ТМ Горячая штучка 0,3кг зам  ПОКОМ</v>
          </cell>
          <cell r="F251">
            <v>479</v>
          </cell>
        </row>
        <row r="252">
          <cell r="A252" t="str">
            <v>Готовые чебупели острые с мясом 0,24кг ТМ Горячая штучка  ПОКОМ</v>
          </cell>
          <cell r="F252">
            <v>314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</v>
          </cell>
          <cell r="F253">
            <v>13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1441</v>
          </cell>
          <cell r="F254">
            <v>3940</v>
          </cell>
        </row>
        <row r="255">
          <cell r="A255" t="str">
            <v>Готовые чебупели сочные с мясом ТМ Горячая штучка  0,3кг зам  ПОКОМ</v>
          </cell>
          <cell r="F255">
            <v>1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965</v>
          </cell>
          <cell r="F256">
            <v>3178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30</v>
          </cell>
          <cell r="F257">
            <v>736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42</v>
          </cell>
          <cell r="F259">
            <v>42</v>
          </cell>
        </row>
        <row r="260">
          <cell r="A260" t="str">
            <v>Гуцульская с/к "КолбасГрад" 160 гр.шт. термоус. пак  СПК</v>
          </cell>
          <cell r="D260">
            <v>189</v>
          </cell>
          <cell r="F260">
            <v>189</v>
          </cell>
        </row>
        <row r="261">
          <cell r="A261" t="str">
            <v>Дельгаро с/в "Эликатессе" 140 гр.шт.  СПК</v>
          </cell>
          <cell r="D261">
            <v>94</v>
          </cell>
          <cell r="F261">
            <v>94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301</v>
          </cell>
          <cell r="F262">
            <v>301</v>
          </cell>
        </row>
        <row r="263">
          <cell r="A263" t="str">
            <v>Докторская вареная в/с 0,47 кг шт.  СПК</v>
          </cell>
          <cell r="D263">
            <v>38</v>
          </cell>
          <cell r="F263">
            <v>38</v>
          </cell>
        </row>
        <row r="264">
          <cell r="A264" t="str">
            <v>Докторская вареная термоус.пак. "Высокий вкус"  СПК</v>
          </cell>
          <cell r="D264">
            <v>210.3</v>
          </cell>
          <cell r="F264">
            <v>210.3</v>
          </cell>
        </row>
        <row r="265">
          <cell r="A265" t="str">
            <v>Европоддон (невозвратный)</v>
          </cell>
          <cell r="F265">
            <v>150</v>
          </cell>
        </row>
        <row r="266">
          <cell r="A266" t="str">
            <v>ЖАР-ладушки с клубникой и вишней ТМ Стародворье 0,2 кг ПОКОМ</v>
          </cell>
          <cell r="F266">
            <v>70</v>
          </cell>
        </row>
        <row r="267">
          <cell r="A267" t="str">
            <v>ЖАР-ладушки с мясом 0,2кг ТМ Стародворье  ПОКОМ</v>
          </cell>
          <cell r="D267">
            <v>7</v>
          </cell>
          <cell r="F267">
            <v>578</v>
          </cell>
        </row>
        <row r="268">
          <cell r="A268" t="str">
            <v>ЖАР-ладушки с яблоком и грушей ТМ Стародворье 0,2 кг. ПОКОМ</v>
          </cell>
          <cell r="F268">
            <v>65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506</v>
          </cell>
          <cell r="F269">
            <v>506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1658</v>
          </cell>
          <cell r="F270">
            <v>1658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277.89999999999998</v>
          </cell>
          <cell r="F271">
            <v>286.89999999999998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98.2</v>
          </cell>
          <cell r="F272">
            <v>98.2</v>
          </cell>
        </row>
        <row r="273">
          <cell r="A273" t="str">
            <v>Карбонад Юбилейный термоус.пак.  СПК</v>
          </cell>
          <cell r="D273">
            <v>77.513000000000005</v>
          </cell>
          <cell r="F273">
            <v>77.513000000000005</v>
          </cell>
        </row>
        <row r="274">
          <cell r="A274" t="str">
            <v>Классическая вареная 400 гр.шт.  СПК</v>
          </cell>
          <cell r="D274">
            <v>12</v>
          </cell>
          <cell r="F274">
            <v>12</v>
          </cell>
        </row>
        <row r="275">
          <cell r="A275" t="str">
            <v>Классическая с/к 80 гр.шт.нар. (лоток с ср.защ.атм.)  СПК</v>
          </cell>
          <cell r="D275">
            <v>452</v>
          </cell>
          <cell r="F275">
            <v>452</v>
          </cell>
        </row>
        <row r="276">
          <cell r="A276" t="str">
            <v>Колбаски ПодПивасики оригинальные с/к 0,10 кг.шт. термофор.пак.  СПК</v>
          </cell>
          <cell r="D276">
            <v>1215</v>
          </cell>
          <cell r="F276">
            <v>1215</v>
          </cell>
        </row>
        <row r="277">
          <cell r="A277" t="str">
            <v>Колбаски ПодПивасики острые с/к 0,10 кг.шт. термофор.пак.  СПК</v>
          </cell>
          <cell r="D277">
            <v>992</v>
          </cell>
          <cell r="F277">
            <v>992</v>
          </cell>
        </row>
        <row r="278">
          <cell r="A278" t="str">
            <v>Колбаски ПодПивасики с сыром с/к 100 гр.шт. (в ср.защ.атм.)  СПК</v>
          </cell>
          <cell r="D278">
            <v>284</v>
          </cell>
          <cell r="F278">
            <v>284</v>
          </cell>
        </row>
        <row r="279">
          <cell r="A279" t="str">
            <v>Круггетсы с сырным соусом ТМ Горячая штучка ТС Круггетсы флоу-пак 0,2 кг  ПОКОМ</v>
          </cell>
          <cell r="F279">
            <v>835</v>
          </cell>
        </row>
        <row r="280">
          <cell r="A280" t="str">
            <v>Круггетсы сочные ТМ Горячая штучка ТС Круггетсы 0,25 кг зам  ПОКОМ</v>
          </cell>
          <cell r="F280">
            <v>3</v>
          </cell>
        </row>
        <row r="281">
          <cell r="A281" t="str">
            <v>Круггетсы сочные ТМ Горячая штучка ТС Круггетсы флоу-пак 0,2 кг.  ПОКОМ</v>
          </cell>
          <cell r="D281">
            <v>1800</v>
          </cell>
          <cell r="F281">
            <v>1976</v>
          </cell>
        </row>
        <row r="282">
          <cell r="A282" t="str">
            <v>Купеческая п/к 0,38 кг.шт. термофор.пак.  СПК</v>
          </cell>
          <cell r="D282">
            <v>1</v>
          </cell>
          <cell r="F282">
            <v>1</v>
          </cell>
        </row>
        <row r="283">
          <cell r="A283" t="str">
            <v>Ла Фаворте с/в "Эликатессе" 140 гр.шт.  СПК</v>
          </cell>
          <cell r="D283">
            <v>165</v>
          </cell>
          <cell r="F283">
            <v>165</v>
          </cell>
        </row>
        <row r="284">
          <cell r="A284" t="str">
            <v>Ливерная Печеночная "Просто выгодно" 0,3 кг.шт.  СПК</v>
          </cell>
          <cell r="D284">
            <v>2</v>
          </cell>
          <cell r="F284">
            <v>2</v>
          </cell>
        </row>
        <row r="285">
          <cell r="A285" t="str">
            <v>Ливерная Печеночная 250 гр.шт.  СПК</v>
          </cell>
          <cell r="D285">
            <v>92</v>
          </cell>
          <cell r="F285">
            <v>92</v>
          </cell>
        </row>
        <row r="286">
          <cell r="A286" t="str">
            <v>Любительская вареная термоус.пак. "Высокий вкус"  СПК</v>
          </cell>
          <cell r="D286">
            <v>59.2</v>
          </cell>
          <cell r="F286">
            <v>59.2</v>
          </cell>
        </row>
        <row r="287">
          <cell r="A287" t="str">
            <v>Мини-сосиски в тесте "Фрайпики" 3,7кг ВЕС, ТМ Зареченские  ПОКОМ</v>
          </cell>
          <cell r="F287">
            <v>11.1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294.80200000000002</v>
          </cell>
        </row>
        <row r="289">
          <cell r="A289" t="str">
            <v>Мини-чебуречки с мясом ВЕС 5,5кг ТМ Зареченские  ПОКОМ</v>
          </cell>
          <cell r="D289">
            <v>5.5</v>
          </cell>
          <cell r="F289">
            <v>110</v>
          </cell>
        </row>
        <row r="290">
          <cell r="A290" t="str">
            <v>Мини-шарики с курочкой и сыром ТМ Зареченские ВЕС  ПОКОМ</v>
          </cell>
          <cell r="F290">
            <v>201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1455</v>
          </cell>
          <cell r="F291">
            <v>4393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676</v>
          </cell>
          <cell r="F292">
            <v>2816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1204</v>
          </cell>
          <cell r="F293">
            <v>3847</v>
          </cell>
        </row>
        <row r="294">
          <cell r="A294" t="str">
            <v>Наггетсы с куриным филе и сыром ТМ Вязанка 0,25 кг ПОКОМ</v>
          </cell>
          <cell r="D294">
            <v>1442</v>
          </cell>
          <cell r="F294">
            <v>3763</v>
          </cell>
        </row>
        <row r="295">
          <cell r="A295" t="str">
            <v>Наггетсы хрустящие п/ф ЗАО "Мясная галерея" ВЕС ПОКОМ</v>
          </cell>
          <cell r="F295">
            <v>6</v>
          </cell>
        </row>
        <row r="296">
          <cell r="A296" t="str">
            <v>Наггетсы Хрустящие ТМ Зареченские. ВЕС ПОКОМ</v>
          </cell>
          <cell r="F296">
            <v>2519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1</v>
          </cell>
          <cell r="F297">
            <v>543</v>
          </cell>
        </row>
        <row r="298">
          <cell r="A298" t="str">
            <v>Оригинальная с перцем с/к  СПК</v>
          </cell>
          <cell r="D298">
            <v>213.8</v>
          </cell>
          <cell r="F298">
            <v>213.8</v>
          </cell>
        </row>
        <row r="299">
          <cell r="A299" t="str">
            <v>Паштет печеночный 140 гр.шт.  СПК</v>
          </cell>
          <cell r="D299">
            <v>46</v>
          </cell>
          <cell r="F299">
            <v>46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1</v>
          </cell>
          <cell r="F300">
            <v>642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439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24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1106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288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1200</v>
          </cell>
          <cell r="F305">
            <v>2582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1121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F308">
            <v>783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4</v>
          </cell>
          <cell r="F309">
            <v>673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5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5</v>
          </cell>
          <cell r="F312">
            <v>2538</v>
          </cell>
        </row>
        <row r="313">
          <cell r="A313" t="str">
            <v>Пельмени Бульмени с говядиной и свининой СЕВЕРНАЯ КОЛЛЕКЦИЯ 0,7кг ТМ Горячая штучка сфера  ПОКОМ</v>
          </cell>
          <cell r="F313">
            <v>594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15</v>
          </cell>
          <cell r="F314">
            <v>1655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1521</v>
          </cell>
          <cell r="F315">
            <v>4817</v>
          </cell>
        </row>
        <row r="316">
          <cell r="A316" t="str">
            <v>Пельмени Бульмени со сливочным маслом Горячая штучка 0,9 кг  ПОКОМ</v>
          </cell>
          <cell r="F316">
            <v>2</v>
          </cell>
        </row>
        <row r="317">
          <cell r="A317" t="str">
            <v>Пельмени Бульмени со сливочным маслом ТМ Горячая шт. 0,43 кг  ПОКОМ</v>
          </cell>
          <cell r="F317">
            <v>1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13</v>
          </cell>
          <cell r="F318">
            <v>2072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2021</v>
          </cell>
          <cell r="F319">
            <v>5940</v>
          </cell>
        </row>
        <row r="320">
          <cell r="A320" t="str">
            <v>Пельмени Бульмени хрустящие с мясом 0,22 кг ТМ Горячая штучка  ПОКОМ</v>
          </cell>
          <cell r="F320">
            <v>431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151</v>
          </cell>
        </row>
        <row r="322">
          <cell r="A322" t="str">
            <v>Пельмени Зареченские сфера 5 кг.  ПОКОМ</v>
          </cell>
          <cell r="F322">
            <v>26</v>
          </cell>
        </row>
        <row r="323">
          <cell r="A323" t="str">
            <v>Пельмени Медвежьи ушки с фермерскими сливками 0,7кг  ПОКОМ</v>
          </cell>
          <cell r="F323">
            <v>220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234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9</v>
          </cell>
          <cell r="F325">
            <v>1096</v>
          </cell>
        </row>
        <row r="326">
          <cell r="A326" t="str">
            <v>Пельмени Мясорубские ТМ Стародворье фоупак равиоли 0,7 кг  ПОКОМ</v>
          </cell>
          <cell r="F326">
            <v>27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11</v>
          </cell>
          <cell r="F327">
            <v>741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368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1</v>
          </cell>
          <cell r="F329">
            <v>767</v>
          </cell>
        </row>
        <row r="330">
          <cell r="A330" t="str">
            <v>Пельмени Сочные сфера 0,8 кг ТМ Стародворье  ПОКОМ</v>
          </cell>
          <cell r="D330">
            <v>2</v>
          </cell>
          <cell r="F330">
            <v>240</v>
          </cell>
        </row>
        <row r="331">
          <cell r="A331" t="str">
            <v>Пирожки с мясом 3,7кг ВЕС ТМ Зареченские  ПОКОМ</v>
          </cell>
          <cell r="F331">
            <v>125.813</v>
          </cell>
        </row>
        <row r="332">
          <cell r="A332" t="str">
            <v>Ричеза с/к 230 гр.шт.  СПК</v>
          </cell>
          <cell r="D332">
            <v>181</v>
          </cell>
          <cell r="F332">
            <v>181</v>
          </cell>
        </row>
        <row r="333">
          <cell r="A333" t="str">
            <v>Сальчетти с/к 230 гр.шт.  СПК</v>
          </cell>
          <cell r="D333">
            <v>475</v>
          </cell>
          <cell r="F333">
            <v>475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149</v>
          </cell>
          <cell r="F334">
            <v>149</v>
          </cell>
        </row>
        <row r="335">
          <cell r="A335" t="str">
            <v>Салями с/к 100 гр.шт.нар. (лоток с ср.защ.атм.)  СПК</v>
          </cell>
          <cell r="D335">
            <v>518</v>
          </cell>
          <cell r="F335">
            <v>518</v>
          </cell>
        </row>
        <row r="336">
          <cell r="A336" t="str">
            <v>Салями Трюфель с/в "Эликатессе" 0,16 кг.шт.  СПК</v>
          </cell>
          <cell r="D336">
            <v>199</v>
          </cell>
          <cell r="F336">
            <v>199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117.6</v>
          </cell>
          <cell r="F337">
            <v>117.6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44.482999999999997</v>
          </cell>
          <cell r="F338">
            <v>44.482999999999997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8</v>
          </cell>
          <cell r="F339">
            <v>8</v>
          </cell>
        </row>
        <row r="340">
          <cell r="A340" t="str">
            <v>Семейная с чесночком вареная (СПК+СКМ)  СПК</v>
          </cell>
          <cell r="D340">
            <v>18</v>
          </cell>
          <cell r="F340">
            <v>18</v>
          </cell>
        </row>
        <row r="341">
          <cell r="A341" t="str">
            <v>Семейная с чесночком Экстра вареная  СПК</v>
          </cell>
          <cell r="D341">
            <v>25</v>
          </cell>
          <cell r="F341">
            <v>25</v>
          </cell>
        </row>
        <row r="342">
          <cell r="A342" t="str">
            <v>Сервелат Европейский в/к, в/с 0,38 кг.шт.термофор.пак  СПК</v>
          </cell>
          <cell r="D342">
            <v>66</v>
          </cell>
          <cell r="F342">
            <v>66</v>
          </cell>
        </row>
        <row r="343">
          <cell r="A343" t="str">
            <v>Сервелат Коньячный в/к 0,38 кг.шт термофор.пак  СПК</v>
          </cell>
          <cell r="D343">
            <v>1</v>
          </cell>
          <cell r="F343">
            <v>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67</v>
          </cell>
          <cell r="F344">
            <v>67</v>
          </cell>
        </row>
        <row r="345">
          <cell r="A345" t="str">
            <v>Сервелат Финский в/к 0,38 кг.шт. термофор.пак.  СПК</v>
          </cell>
          <cell r="D345">
            <v>64</v>
          </cell>
          <cell r="F345">
            <v>64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334</v>
          </cell>
          <cell r="F346">
            <v>334</v>
          </cell>
        </row>
        <row r="347">
          <cell r="A347" t="str">
            <v>Сервелат Фирменный в/к 0,38 кг.шт. термофор.пак.  СПК</v>
          </cell>
          <cell r="D347">
            <v>2</v>
          </cell>
          <cell r="F347">
            <v>2</v>
          </cell>
        </row>
        <row r="348">
          <cell r="A348" t="str">
            <v>Сервелат Фирменный в/к 250 гр.шт. термоформ.пак.  СПК</v>
          </cell>
          <cell r="D348">
            <v>60</v>
          </cell>
          <cell r="F348">
            <v>60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388</v>
          </cell>
          <cell r="F349">
            <v>388</v>
          </cell>
        </row>
        <row r="350">
          <cell r="A350" t="str">
            <v>Сибирская особая с/к 0,235 кг шт.  СПК</v>
          </cell>
          <cell r="D350">
            <v>245</v>
          </cell>
          <cell r="F350">
            <v>245</v>
          </cell>
        </row>
        <row r="351">
          <cell r="A351" t="str">
            <v>Сосиски "Баварские" 0,36 кг.шт. вак.упак.  СПК</v>
          </cell>
          <cell r="D351">
            <v>12</v>
          </cell>
          <cell r="F351">
            <v>12</v>
          </cell>
        </row>
        <row r="352">
          <cell r="A352" t="str">
            <v>Сосиски "Молочные"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Баварские особые "Сибирский стандарт" (в ср.защ.атм.)  СПК</v>
          </cell>
          <cell r="D353">
            <v>2</v>
          </cell>
          <cell r="F353">
            <v>2</v>
          </cell>
        </row>
        <row r="354">
          <cell r="A354" t="str">
            <v>Сосиски Классические (в ср.защ.атм.) СПК</v>
          </cell>
          <cell r="D354">
            <v>6</v>
          </cell>
          <cell r="F354">
            <v>6</v>
          </cell>
        </row>
        <row r="355">
          <cell r="A355" t="str">
            <v>Сосиски Мусульманские "Просто выгодно" (в ср.защ.атм.)  СПК</v>
          </cell>
          <cell r="D355">
            <v>21</v>
          </cell>
          <cell r="F355">
            <v>21</v>
          </cell>
        </row>
        <row r="356">
          <cell r="A356" t="str">
            <v>Сосиски Хот-дог подкопченные (лоток с ср.защ.атм.)  СПК</v>
          </cell>
          <cell r="D356">
            <v>31</v>
          </cell>
          <cell r="F356">
            <v>31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166.96</v>
          </cell>
        </row>
        <row r="358">
          <cell r="A358" t="str">
            <v>Торо Неро с/в "Эликатессе" 140 гр.шт.  СПК</v>
          </cell>
          <cell r="D358">
            <v>161</v>
          </cell>
          <cell r="F358">
            <v>161</v>
          </cell>
        </row>
        <row r="359">
          <cell r="A359" t="str">
            <v>Утренняя вареная ВЕС СПК</v>
          </cell>
          <cell r="D359">
            <v>6</v>
          </cell>
          <cell r="F359">
            <v>6</v>
          </cell>
        </row>
        <row r="360">
          <cell r="A360" t="str">
            <v>Уши свиные копченые к пиву 0,15кг нар. д/ф шт.  СПК</v>
          </cell>
          <cell r="D360">
            <v>39</v>
          </cell>
          <cell r="F360">
            <v>39</v>
          </cell>
        </row>
        <row r="361">
          <cell r="A361" t="str">
            <v>Фестивальная пора с/к 100 гр.шт.нар. (лоток с ср.защ.атм.)  СПК</v>
          </cell>
          <cell r="D361">
            <v>300</v>
          </cell>
          <cell r="F361">
            <v>300</v>
          </cell>
        </row>
        <row r="362">
          <cell r="A362" t="str">
            <v>Фестивальная пора с/к 235 гр.шт.  СПК</v>
          </cell>
          <cell r="D362">
            <v>467</v>
          </cell>
          <cell r="F362">
            <v>467</v>
          </cell>
        </row>
        <row r="363">
          <cell r="A363" t="str">
            <v>Фестивальная пора с/к термоус.пак  СПК</v>
          </cell>
          <cell r="D363">
            <v>29.4</v>
          </cell>
          <cell r="F363">
            <v>29.4</v>
          </cell>
        </row>
        <row r="364">
          <cell r="A364" t="str">
            <v>Фирменная с/к 200 гр. срез "Эликатессе" термоформ.пак.  СПК</v>
          </cell>
          <cell r="D364">
            <v>218</v>
          </cell>
          <cell r="F364">
            <v>218</v>
          </cell>
        </row>
        <row r="365">
          <cell r="A365" t="str">
            <v>Фуэт с/в "Эликатессе" 160 гр.шт.  СПК</v>
          </cell>
          <cell r="D365">
            <v>262</v>
          </cell>
          <cell r="F365">
            <v>262</v>
          </cell>
        </row>
        <row r="366">
          <cell r="A366" t="str">
            <v>Хинкали Классические ТМ Зареченские ВЕС ПОКОМ</v>
          </cell>
          <cell r="F366">
            <v>90.5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597</v>
          </cell>
        </row>
        <row r="368">
          <cell r="A368" t="str">
            <v>Хотстеры с сыром 0,25кг ТМ Горячая штучка  ПОКОМ</v>
          </cell>
          <cell r="F368">
            <v>585</v>
          </cell>
        </row>
        <row r="369">
          <cell r="A369" t="str">
            <v>Хотстеры ТМ Горячая штучка ТС Хотстеры 0,25 кг зам  ПОКОМ</v>
          </cell>
          <cell r="D369">
            <v>1213</v>
          </cell>
          <cell r="F369">
            <v>4128</v>
          </cell>
        </row>
        <row r="370">
          <cell r="A370" t="str">
            <v>Хрустящие крылышки острые к пиву ТМ Горячая штучка 0,3кг зам  ПОКОМ</v>
          </cell>
          <cell r="F370">
            <v>994</v>
          </cell>
        </row>
        <row r="371">
          <cell r="A371" t="str">
            <v>Хрустящие крылышки ТМ Горячая штучка 0,3 кг зам  ПОКОМ</v>
          </cell>
          <cell r="D371">
            <v>2</v>
          </cell>
          <cell r="F371">
            <v>1052</v>
          </cell>
        </row>
        <row r="372">
          <cell r="A372" t="str">
            <v>Чебупели Курочка гриль ТМ Горячая штучка, 0,3 кг зам  ПОКОМ</v>
          </cell>
          <cell r="F372">
            <v>509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1816</v>
          </cell>
          <cell r="F373">
            <v>4950</v>
          </cell>
        </row>
        <row r="374">
          <cell r="A374" t="str">
            <v>Чебупицца Маргарита 0,2кг ТМ Горячая штучка ТС Foodgital  ПОКОМ</v>
          </cell>
          <cell r="F374">
            <v>731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2415</v>
          </cell>
          <cell r="F375">
            <v>7607</v>
          </cell>
        </row>
        <row r="376">
          <cell r="A376" t="str">
            <v>Чебупицца со вкусом 4 сыра 0,2кг ТМ Горячая штучка ТС Foodgital  ПОКОМ</v>
          </cell>
          <cell r="F376">
            <v>610</v>
          </cell>
        </row>
        <row r="377">
          <cell r="A377" t="str">
            <v>Чебуреки Мясные вес 2,7 кг ТМ Зареченские ВЕС ПОКОМ</v>
          </cell>
          <cell r="F377">
            <v>35.1</v>
          </cell>
        </row>
        <row r="378">
          <cell r="A378" t="str">
            <v>Чебуреки сочные ВЕС ТМ Зареченские  ПОКОМ</v>
          </cell>
          <cell r="F378">
            <v>1229</v>
          </cell>
        </row>
        <row r="379">
          <cell r="A379" t="str">
            <v>Шпикачки Русские (черева) (в ср.защ.атм.) "Высокий вкус"  СПК</v>
          </cell>
          <cell r="D379">
            <v>56.6</v>
          </cell>
          <cell r="F379">
            <v>56.6</v>
          </cell>
        </row>
        <row r="380">
          <cell r="A380" t="str">
            <v>Эликапреза с/в "Эликатессе" 85 гр.шт. нарезка (лоток с ср.защ.атм.)  СПК</v>
          </cell>
          <cell r="D380">
            <v>16</v>
          </cell>
          <cell r="F380">
            <v>16</v>
          </cell>
        </row>
        <row r="381">
          <cell r="A381" t="str">
            <v>Юбилейная с/к 0,235 кг.шт.  СПК</v>
          </cell>
          <cell r="D381">
            <v>941</v>
          </cell>
          <cell r="F381">
            <v>941</v>
          </cell>
        </row>
        <row r="382">
          <cell r="A382" t="str">
            <v>Итого</v>
          </cell>
          <cell r="D382">
            <v>164224.72700000001</v>
          </cell>
          <cell r="F382">
            <v>392021.58100000001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48.921999999999997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378.58100000000002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104.58499999999999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847.80499999999995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53.283000000000001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285.02699999999999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112.628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39.652000000000001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28.201000000000001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107.53100000000001</v>
          </cell>
        </row>
        <row r="29">
          <cell r="A29" t="str">
            <v xml:space="preserve"> 247  Сардельки Нежные, ВЕС.  ПОКОМ</v>
          </cell>
          <cell r="D29">
            <v>31.399000000000001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51.322000000000003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233.096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16.053999999999998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27.856999999999999</v>
          </cell>
        </row>
        <row r="34">
          <cell r="A34" t="str">
            <v xml:space="preserve"> 263  Шпикачки Стародворские, ВЕС.  ПОКОМ</v>
          </cell>
          <cell r="D34">
            <v>17.449000000000002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1.865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229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1234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1044</v>
          </cell>
        </row>
        <row r="39">
          <cell r="A39" t="str">
            <v xml:space="preserve"> 283  Сосиски Сочинки, ВЕС, ТМ Стародворье ПОКОМ</v>
          </cell>
          <cell r="D39">
            <v>121.211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341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237.166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337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624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37.182000000000002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134.76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376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523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551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73.001000000000005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213.70599999999999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5.976</v>
          </cell>
        </row>
        <row r="53">
          <cell r="A53" t="str">
            <v xml:space="preserve"> 318  Сосиски Датские ТМ Зареченские, ВЕС  ПОКОМ</v>
          </cell>
          <cell r="D53">
            <v>455.55599999999998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645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876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210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123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131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81.605999999999995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201</v>
          </cell>
        </row>
        <row r="61">
          <cell r="A61" t="str">
            <v xml:space="preserve"> 335  Колбаса Сливушка ТМ Вязанка. ВЕС.  ПОКОМ </v>
          </cell>
          <cell r="D61">
            <v>87.325000000000003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888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725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162.416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65.173000000000002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129.291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87.983999999999995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53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41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41.923999999999999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133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167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70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180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57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845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1463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176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147.983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89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15.907999999999999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193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39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64.677999999999997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693.40800000000002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1004.204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1672.441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60.777999999999999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36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10.125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365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238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229</v>
          </cell>
        </row>
        <row r="97">
          <cell r="A97" t="str">
            <v xml:space="preserve"> 519  Грудинка 0,12 кг нарезка ТМ Стародворье  ПОКОМ</v>
          </cell>
          <cell r="D97">
            <v>191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139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125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320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349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304</v>
          </cell>
        </row>
        <row r="103">
          <cell r="A103" t="str">
            <v xml:space="preserve"> 527  Окорок Прошутто выдержанный нарезка 0,055кг ТМ Стародворье  ПОКОМ</v>
          </cell>
          <cell r="D103">
            <v>109</v>
          </cell>
        </row>
        <row r="104">
          <cell r="A104" t="str">
            <v>3215 ВЕТЧ.МЯСНАЯ Папа может п/о 0.4кг 8шт.    ОСТАНКИНО</v>
          </cell>
          <cell r="D104">
            <v>254</v>
          </cell>
        </row>
        <row r="105">
          <cell r="A105" t="str">
            <v>3684 ПРЕСИЖН с/к в/у 1/250 8шт.   ОСТАНКИНО</v>
          </cell>
          <cell r="D105">
            <v>26</v>
          </cell>
        </row>
        <row r="106">
          <cell r="A106" t="str">
            <v>4063 МЯСНАЯ Папа может вар п/о_Л   ОСТАНКИНО</v>
          </cell>
          <cell r="D106">
            <v>194.30099999999999</v>
          </cell>
        </row>
        <row r="107">
          <cell r="A107" t="str">
            <v>4117 ЭКСТРА Папа может с/к в/у_Л   ОСТАНКИНО</v>
          </cell>
          <cell r="D107">
            <v>5.3940000000000001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23.962</v>
          </cell>
        </row>
        <row r="109">
          <cell r="A109" t="str">
            <v>4813 ФИЛЕЙНАЯ Папа может вар п/о_Л   ОСТАНКИНО</v>
          </cell>
          <cell r="D109">
            <v>60.505000000000003</v>
          </cell>
        </row>
        <row r="110">
          <cell r="A110" t="str">
            <v>4993 САЛЯМИ ИТАЛЬЯНСКАЯ с/к в/у 1/250*8_120c ОСТАНКИНО</v>
          </cell>
          <cell r="D110">
            <v>161</v>
          </cell>
        </row>
        <row r="111">
          <cell r="A111" t="str">
            <v>5246 ДОКТОРСКАЯ ПРЕМИУМ вар б/о мгс_30с ОСТАНКИНО</v>
          </cell>
          <cell r="D111">
            <v>25.388999999999999</v>
          </cell>
        </row>
        <row r="112">
          <cell r="A112" t="str">
            <v>5483 ЭКСТРА Папа может с/к в/у 1/250 8шт.   ОСТАНКИНО</v>
          </cell>
          <cell r="D112">
            <v>261</v>
          </cell>
        </row>
        <row r="113">
          <cell r="A113" t="str">
            <v>5544 Сервелат Финский в/к в/у_45с НОВАЯ ОСТАНКИНО</v>
          </cell>
          <cell r="D113">
            <v>91.896000000000001</v>
          </cell>
        </row>
        <row r="114">
          <cell r="A114" t="str">
            <v>5679 САЛЯМИ ИТАЛЬЯНСКАЯ с/к в/у 1/150_60с ОСТАНКИНО</v>
          </cell>
          <cell r="D114">
            <v>156</v>
          </cell>
        </row>
        <row r="115">
          <cell r="A115" t="str">
            <v>5682 САЛЯМИ МЕЛКОЗЕРНЕНАЯ с/к в/у 1/120_60с   ОСТАНКИНО</v>
          </cell>
          <cell r="D115">
            <v>491</v>
          </cell>
        </row>
        <row r="116">
          <cell r="A116" t="str">
            <v>5706 АРОМАТНАЯ Папа может с/к в/у 1/250 8шт.  ОСТАНКИНО</v>
          </cell>
          <cell r="D116">
            <v>251</v>
          </cell>
        </row>
        <row r="117">
          <cell r="A117" t="str">
            <v>5708 ПОСОЛЬСКАЯ Папа может с/к в/у ОСТАНКИНО</v>
          </cell>
          <cell r="D117">
            <v>7.5529999999999999</v>
          </cell>
        </row>
        <row r="118">
          <cell r="A118" t="str">
            <v>5851 ЭКСТРА Папа может вар п/о   ОСТАНКИНО</v>
          </cell>
          <cell r="D118">
            <v>45.226999999999997</v>
          </cell>
        </row>
        <row r="119">
          <cell r="A119" t="str">
            <v>5931 ОХОТНИЧЬЯ Папа может с/к в/у 1/220 8шт.   ОСТАНКИНО</v>
          </cell>
          <cell r="D119">
            <v>301</v>
          </cell>
        </row>
        <row r="120">
          <cell r="A120" t="str">
            <v>5992 ВРЕМЯ ОКРОШКИ Папа может вар п/о 0.4кг   ОСТАНКИНО</v>
          </cell>
          <cell r="D120">
            <v>62</v>
          </cell>
        </row>
        <row r="121">
          <cell r="A121" t="str">
            <v>6004 РАГУ СВИНОЕ 1кг 8шт.зам_120с ОСТАНКИНО</v>
          </cell>
          <cell r="D121">
            <v>56</v>
          </cell>
        </row>
        <row r="122">
          <cell r="A122" t="str">
            <v>6221 НЕАПОЛИТАНСКИЙ ДУЭТ с/к с/н мгс 1/90  ОСТАНКИНО</v>
          </cell>
          <cell r="D122">
            <v>80</v>
          </cell>
        </row>
        <row r="123">
          <cell r="A123" t="str">
            <v>6228 МЯСНОЕ АССОРТИ к/з с/н мгс 1/90 10шт.  ОСТАНКИНО</v>
          </cell>
          <cell r="D123">
            <v>93</v>
          </cell>
        </row>
        <row r="124">
          <cell r="A124" t="str">
            <v>6247 ДОМАШНЯЯ Папа может вар п/о 0,4кг 8шт.  ОСТАНКИНО</v>
          </cell>
          <cell r="D124">
            <v>15</v>
          </cell>
        </row>
        <row r="125">
          <cell r="A125" t="str">
            <v>6268 ГОВЯЖЬЯ Папа может вар п/о 0,4кг 8 шт.  ОСТАНКИНО</v>
          </cell>
          <cell r="D125">
            <v>292</v>
          </cell>
        </row>
        <row r="126">
          <cell r="A126" t="str">
            <v>6279 КОРЕЙКА ПО-ОСТ.к/в в/с с/н в/у 1/150_45с  ОСТАНКИНО</v>
          </cell>
          <cell r="D126">
            <v>178</v>
          </cell>
        </row>
        <row r="127">
          <cell r="A127" t="str">
            <v>6303 МЯСНЫЕ Папа может сос п/о мгс 1.5*3  ОСТАНКИНО</v>
          </cell>
          <cell r="D127">
            <v>145.6</v>
          </cell>
        </row>
        <row r="128">
          <cell r="A128" t="str">
            <v>6324 ДОКТОРСКАЯ ГОСТ вар п/о 0.4кг 8шт.  ОСТАНКИНО</v>
          </cell>
          <cell r="D128">
            <v>37</v>
          </cell>
        </row>
        <row r="129">
          <cell r="A129" t="str">
            <v>6325 ДОКТОРСКАЯ ПРЕМИУМ вар п/о 0.4кг 8шт.  ОСТАНКИНО</v>
          </cell>
          <cell r="D129">
            <v>498</v>
          </cell>
        </row>
        <row r="130">
          <cell r="A130" t="str">
            <v>6333 МЯСНАЯ Папа может вар п/о 0.4кг 8шт.  ОСТАНКИНО</v>
          </cell>
          <cell r="D130">
            <v>746</v>
          </cell>
        </row>
        <row r="131">
          <cell r="A131" t="str">
            <v>6340 ДОМАШНИЙ РЕЦЕПТ Коровино 0.5кг 8шт.  ОСТАНКИНО</v>
          </cell>
          <cell r="D131">
            <v>63</v>
          </cell>
        </row>
        <row r="132">
          <cell r="A132" t="str">
            <v>6353 ЭКСТРА Папа может вар п/о 0.4кг 8шт.  ОСТАНКИНО</v>
          </cell>
          <cell r="D132">
            <v>291</v>
          </cell>
        </row>
        <row r="133">
          <cell r="A133" t="str">
            <v>6392 ФИЛЕЙНАЯ Папа может вар п/о 0.4кг. ОСТАНКИНО</v>
          </cell>
          <cell r="D133">
            <v>785</v>
          </cell>
        </row>
        <row r="134">
          <cell r="A134" t="str">
            <v>6448 СВИНИНА МАДЕРА с/к с/н в/у 1/100 10шт.   ОСТАНКИНО</v>
          </cell>
          <cell r="D134">
            <v>64</v>
          </cell>
        </row>
        <row r="135">
          <cell r="A135" t="str">
            <v>6453 ЭКСТРА Папа может с/к с/н в/у 1/100 14шт.   ОСТАНКИНО</v>
          </cell>
          <cell r="D135">
            <v>772</v>
          </cell>
        </row>
        <row r="136">
          <cell r="A136" t="str">
            <v>6454 АРОМАТНАЯ с/к с/н в/у 1/100 10шт.  ОСТАНКИНО</v>
          </cell>
          <cell r="D136">
            <v>565</v>
          </cell>
        </row>
        <row r="137">
          <cell r="A137" t="str">
            <v>6459 СЕРВЕЛАТ ШВЕЙЦАРСК. в/к с/н в/у 1/100*10  ОСТАНКИНО</v>
          </cell>
          <cell r="D137">
            <v>272</v>
          </cell>
        </row>
        <row r="138">
          <cell r="A138" t="str">
            <v>6470 ВЕТЧ.МРАМОРНАЯ в/у_45с  ОСТАНКИНО</v>
          </cell>
          <cell r="D138">
            <v>14.46</v>
          </cell>
        </row>
        <row r="139">
          <cell r="A139" t="str">
            <v>6495 ВЕТЧ.МРАМОРНАЯ в/у срез 0.3кг 6шт_45с  ОСТАНКИНО</v>
          </cell>
          <cell r="D139">
            <v>62</v>
          </cell>
        </row>
        <row r="140">
          <cell r="A140" t="str">
            <v>6527 ШПИКАЧКИ СОЧНЫЕ ПМ сар б/о мгс 1*3 45с ОСТАНКИНО</v>
          </cell>
          <cell r="D140">
            <v>97.12</v>
          </cell>
        </row>
        <row r="141">
          <cell r="A141" t="str">
            <v>6528 ШПИКАЧКИ СОЧНЫЕ ПМ сар б/о мгс 0.4кг 45с  ОСТАНКИНО</v>
          </cell>
          <cell r="D141">
            <v>45</v>
          </cell>
        </row>
        <row r="142">
          <cell r="A142" t="str">
            <v>6609 С ГОВЯДИНОЙ ПМ сар б/о мгс 0.4кг_45с ОСТАНКИНО</v>
          </cell>
          <cell r="D142">
            <v>40</v>
          </cell>
        </row>
        <row r="143">
          <cell r="A143" t="str">
            <v>6616 МОЛОЧНЫЕ КЛАССИЧЕСКИЕ сос п/о в/у 0.3кг  ОСТАНКИНО</v>
          </cell>
          <cell r="D143">
            <v>395</v>
          </cell>
        </row>
        <row r="144">
          <cell r="A144" t="str">
            <v>6697 СЕРВЕЛАТ ФИНСКИЙ ПМ в/к в/у 0,35кг 8шт.  ОСТАНКИНО</v>
          </cell>
          <cell r="D144">
            <v>1023</v>
          </cell>
        </row>
        <row r="145">
          <cell r="A145" t="str">
            <v>6713 СОЧНЫЙ ГРИЛЬ ПМ сос п/о мгс 0.41кг 8шт.  ОСТАНКИНО</v>
          </cell>
          <cell r="D145">
            <v>361</v>
          </cell>
        </row>
        <row r="146">
          <cell r="A146" t="str">
            <v>6724 МОЛОЧНЫЕ ПМ сос п/о мгс 0.41кг 10шт.  ОСТАНКИНО</v>
          </cell>
          <cell r="D146">
            <v>338</v>
          </cell>
        </row>
        <row r="147">
          <cell r="A147" t="str">
            <v>6765 РУБЛЕНЫЕ сос ц/о мгс 0.36кг 6шт.  ОСТАНКИНО</v>
          </cell>
          <cell r="D147">
            <v>180</v>
          </cell>
        </row>
        <row r="148">
          <cell r="A148" t="str">
            <v>6785 ВЕНСКАЯ САЛЯМИ п/к в/у 0.33кг 8шт.  ОСТАНКИНО</v>
          </cell>
          <cell r="D148">
            <v>40</v>
          </cell>
        </row>
        <row r="149">
          <cell r="A149" t="str">
            <v>6787 СЕРВЕЛАТ КРЕМЛЕВСКИЙ в/к в/у 0,33кг 8шт.  ОСТАНКИНО</v>
          </cell>
          <cell r="D149">
            <v>41</v>
          </cell>
        </row>
        <row r="150">
          <cell r="A150" t="str">
            <v>6793 БАЛЫКОВАЯ в/к в/у 0,33кг 8шт.  ОСТАНКИНО</v>
          </cell>
          <cell r="D150">
            <v>106</v>
          </cell>
        </row>
        <row r="151">
          <cell r="A151" t="str">
            <v>6829 МОЛОЧНЫЕ КЛАССИЧЕСКИЕ сос п/о мгс 2*4_С  ОСТАНКИНО</v>
          </cell>
          <cell r="D151">
            <v>170.24700000000001</v>
          </cell>
        </row>
        <row r="152">
          <cell r="A152" t="str">
            <v>6837 ФИЛЕЙНЫЕ Папа Может сос ц/о мгс 0.4кг  ОСТАНКИНО</v>
          </cell>
          <cell r="D152">
            <v>266</v>
          </cell>
        </row>
        <row r="153">
          <cell r="A153" t="str">
            <v>6842 ДЫМОВИЦА ИЗ ОКОРОКА к/в мл/к в/у 0,3кг  ОСТАНКИНО</v>
          </cell>
          <cell r="D153">
            <v>12</v>
          </cell>
        </row>
        <row r="154">
          <cell r="A154" t="str">
            <v>6861 ДОМАШНИЙ РЕЦЕПТ Коровино вар п/о  ОСТАНКИНО</v>
          </cell>
          <cell r="D154">
            <v>29.893999999999998</v>
          </cell>
        </row>
        <row r="155">
          <cell r="A155" t="str">
            <v>6866 ВЕТЧ.НЕЖНАЯ Коровино п/о_Маяк  ОСТАНКИНО</v>
          </cell>
          <cell r="D155">
            <v>22.561</v>
          </cell>
        </row>
        <row r="156">
          <cell r="A156" t="str">
            <v>7001 КЛАССИЧЕСКИЕ Папа может сар б/о мгс 1*3  ОСТАНКИНО</v>
          </cell>
          <cell r="D156">
            <v>50.207999999999998</v>
          </cell>
        </row>
        <row r="157">
          <cell r="A157" t="str">
            <v>7040 С ИНДЕЙКОЙ ПМ сос ц/о в/у 1/270 8шт.  ОСТАНКИНО</v>
          </cell>
          <cell r="D157">
            <v>48</v>
          </cell>
        </row>
        <row r="158">
          <cell r="A158" t="str">
            <v>7059 ШПИКАЧКИ СОЧНЫЕ С БЕК. п/о мгс 0.3кг_60с  ОСТАНКИНО</v>
          </cell>
          <cell r="D158">
            <v>179</v>
          </cell>
        </row>
        <row r="159">
          <cell r="A159" t="str">
            <v>7064 СОЧНЫЕ ПМ сос п/о в/у 1/350 8 шт_50с ОСТАНКИНО</v>
          </cell>
          <cell r="D159">
            <v>6</v>
          </cell>
        </row>
        <row r="160">
          <cell r="A160" t="str">
            <v>7066 СОЧНЫЕ ПМ сос п/о мгс 0.41кг 10шт_50с  ОСТАНКИНО</v>
          </cell>
          <cell r="D160">
            <v>1282</v>
          </cell>
        </row>
        <row r="161">
          <cell r="A161" t="str">
            <v>7070 СОЧНЫЕ ПМ сос п/о мгс 1.5*4_А_50с  ОСТАНКИНО</v>
          </cell>
          <cell r="D161">
            <v>412.108</v>
          </cell>
        </row>
        <row r="162">
          <cell r="A162" t="str">
            <v>7073 МОЛОЧ.ПРЕМИУМ ПМ сос п/о в/у 1/350_50с  ОСТАНКИНО</v>
          </cell>
          <cell r="D162">
            <v>442</v>
          </cell>
        </row>
        <row r="163">
          <cell r="A163" t="str">
            <v>7074 МОЛОЧ.ПРЕМИУМ ПМ сос п/о мгс 0.6кг_50с  ОСТАНКИНО</v>
          </cell>
          <cell r="D163">
            <v>14</v>
          </cell>
        </row>
        <row r="164">
          <cell r="A164" t="str">
            <v>7075 МОЛОЧ.ПРЕМИУМ ПМ сос п/о мгс 1.5*4_О_50с  ОСТАНКИНО</v>
          </cell>
          <cell r="D164">
            <v>26.138000000000002</v>
          </cell>
        </row>
        <row r="165">
          <cell r="A165" t="str">
            <v>7077 МЯСНЫЕ С ГОВЯД.ПМ сос п/о мгс 0.4кг_50с  ОСТАНКИНО</v>
          </cell>
          <cell r="D165">
            <v>641</v>
          </cell>
        </row>
        <row r="166">
          <cell r="A166" t="str">
            <v>7080 СЛИВОЧНЫЕ ПМ сос п/о мгс 0.41кг 10шт. 50с  ОСТАНКИНО</v>
          </cell>
          <cell r="D166">
            <v>1006</v>
          </cell>
        </row>
        <row r="167">
          <cell r="A167" t="str">
            <v>7082 СЛИВОЧНЫЕ ПМ сос п/о мгс 1.5*4_50с  ОСТАНКИНО</v>
          </cell>
          <cell r="D167">
            <v>46.408000000000001</v>
          </cell>
        </row>
        <row r="168">
          <cell r="A168" t="str">
            <v>7087 ШПИК С ЧЕСНОК.И ПЕРЦЕМ к/в в/у 0.3кг_50с  ОСТАНКИНО</v>
          </cell>
          <cell r="D168">
            <v>40</v>
          </cell>
        </row>
        <row r="169">
          <cell r="A169" t="str">
            <v>7090 СВИНИНА ПО-ДОМ. к/в мл/к в/у 0.3кг_50с  ОСТАНКИНО</v>
          </cell>
          <cell r="D169">
            <v>122</v>
          </cell>
        </row>
        <row r="170">
          <cell r="A170" t="str">
            <v>7092 БЕКОН Папа может с/к с/н в/у 1/140_50с  ОСТАНКИНО</v>
          </cell>
          <cell r="D170">
            <v>356</v>
          </cell>
        </row>
        <row r="171">
          <cell r="A171" t="str">
            <v>7107 САН-РЕМО с/в с/н мгс 1/90 12шт.  ОСТАНКИНО</v>
          </cell>
          <cell r="D171">
            <v>8</v>
          </cell>
        </row>
        <row r="172">
          <cell r="A172" t="str">
            <v>7147 САЛЬЧИЧОН Останкино с/к в/у 1/220 8шт.  ОСТАНКИНО</v>
          </cell>
          <cell r="D172">
            <v>10</v>
          </cell>
        </row>
        <row r="173">
          <cell r="A173" t="str">
            <v>7149 БАЛЫКОВАЯ Коровино п/к в/у 0.84кг_50с  ОСТАНКИНО</v>
          </cell>
          <cell r="D173">
            <v>10</v>
          </cell>
        </row>
        <row r="174">
          <cell r="A174" t="str">
            <v>7154 СЕРВЕЛАТ ЗЕРНИСТЫЙ ПМ в/к в/у 0.35кг_50с  ОСТАНКИНО</v>
          </cell>
          <cell r="D174">
            <v>658</v>
          </cell>
        </row>
        <row r="175">
          <cell r="A175" t="str">
            <v>7166 СЕРВЕЛТ ОХОТНИЧИЙ ПМ в/к в/у_50с  ОСТАНКИНО</v>
          </cell>
          <cell r="D175">
            <v>50.347999999999999</v>
          </cell>
        </row>
        <row r="176">
          <cell r="A176" t="str">
            <v>7169 СЕРВЕЛАТ ОХОТНИЧИЙ ПМ в/к в/у 0.35кг_50с  ОСТАНКИНО</v>
          </cell>
          <cell r="D176">
            <v>839</v>
          </cell>
        </row>
        <row r="177">
          <cell r="A177" t="str">
            <v>7187 ГРУДИНКА ПРЕМИУМ к/в мл/к в/у 0,3кг_50с ОСТАНКИНО</v>
          </cell>
          <cell r="D177">
            <v>195</v>
          </cell>
        </row>
        <row r="178">
          <cell r="A178" t="str">
            <v>7231 КЛАССИЧЕСКАЯ ПМ вар п/о 0,3кг 8шт_209к ОСТАНКИНО</v>
          </cell>
          <cell r="D178">
            <v>156</v>
          </cell>
        </row>
        <row r="179">
          <cell r="A179" t="str">
            <v>7232 БОЯNСКАЯ ПМ п/к в/у 0,28кг 8шт_209к ОСТАНКИНО</v>
          </cell>
          <cell r="D179">
            <v>475</v>
          </cell>
        </row>
        <row r="180">
          <cell r="A180" t="str">
            <v>7235 ВЕТЧ.КЛАССИЧЕСКАЯ ПМ п/о 0,35кг 8шт_209к ОСТАНКИНО</v>
          </cell>
          <cell r="D180">
            <v>14</v>
          </cell>
        </row>
        <row r="181">
          <cell r="A181" t="str">
            <v>7236 СЕРВЕЛАТ КАРЕЛЬСКИЙ в/к в/у 0,28кг_209к ОСТАНКИНО</v>
          </cell>
          <cell r="D181">
            <v>715</v>
          </cell>
        </row>
        <row r="182">
          <cell r="A182" t="str">
            <v>7241 САЛЯМИ Папа может п/к в/у 0,28кг_209к ОСТАНКИНО</v>
          </cell>
          <cell r="D182">
            <v>280</v>
          </cell>
        </row>
        <row r="183">
          <cell r="A183" t="str">
            <v>7245 ВЕТЧ.ФИЛЕЙНАЯ ПМ п/о 0,4кг 8шт ОСТАНКИНО</v>
          </cell>
          <cell r="D183">
            <v>45</v>
          </cell>
        </row>
        <row r="184">
          <cell r="A184" t="str">
            <v>7252 СЕРВЕЛАТ ФИНСКИЙ ПМ в/к с/н мгс 1/100*12  ОСТАНКИНО</v>
          </cell>
          <cell r="D184">
            <v>345</v>
          </cell>
        </row>
        <row r="185">
          <cell r="A185" t="str">
            <v>7271 МЯСНЫЕ С ГОВЯДИНОЙ ПМ сос п/о мгс 1.5*4 ВЕС  ОСТАНКИНО</v>
          </cell>
          <cell r="D185">
            <v>13.936</v>
          </cell>
        </row>
        <row r="186">
          <cell r="A186" t="str">
            <v>7284 ДЛЯ ДЕТЕЙ сос п/о мгс 0,33кг 6шт  ОСТАНКИНО</v>
          </cell>
          <cell r="D186">
            <v>81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13</v>
          </cell>
        </row>
        <row r="188">
          <cell r="A188" t="str">
            <v>Балыковая с/к 200 гр. срез "Эликатессе" термоформ.пак.  СПК</v>
          </cell>
          <cell r="D188">
            <v>22</v>
          </cell>
        </row>
        <row r="189">
          <cell r="A189" t="str">
            <v>БОНУС МОЛОЧНЫЕ КЛАССИЧЕСКИЕ сос п/о в/у 0.3кг (6084)  ОСТАНКИНО</v>
          </cell>
          <cell r="D189">
            <v>26</v>
          </cell>
        </row>
        <row r="190">
          <cell r="A190" t="str">
            <v>БОНУС МОЛОЧНЫЕ КЛАССИЧЕСКИЕ сос п/о мгс 2*4_С (4980)  ОСТАНКИНО</v>
          </cell>
          <cell r="D190">
            <v>4.1740000000000004</v>
          </cell>
        </row>
        <row r="191">
          <cell r="A191" t="str">
            <v>БОНУС СОЧНЫЕ сос п/о мгс 0.41кг_UZ (6087)  ОСТАНКИНО</v>
          </cell>
          <cell r="D191">
            <v>60</v>
          </cell>
        </row>
        <row r="192">
          <cell r="A192" t="str">
            <v>БОНУС_307 Колбаса Сервелат Мясорубский с мелкорубленным окороком 0,35 кг срез ТМ Стародворье   Поком</v>
          </cell>
          <cell r="D192">
            <v>174</v>
          </cell>
        </row>
        <row r="193">
          <cell r="A193" t="str">
            <v>БОНУС_319  Колбаса вареная Филейская ТМ Вязанка ТС Классическая, 0,45 кг. ПОКОМ</v>
          </cell>
          <cell r="D193">
            <v>674</v>
          </cell>
        </row>
        <row r="194">
          <cell r="A194" t="str">
            <v>Бутербродная вареная 0,47 кг шт.  СПК</v>
          </cell>
          <cell r="D194">
            <v>2</v>
          </cell>
        </row>
        <row r="195">
          <cell r="A195" t="str">
            <v>Вацлавская п/к (черева) 390 гр.шт. термоус.пак  СПК</v>
          </cell>
          <cell r="D195">
            <v>5</v>
          </cell>
        </row>
        <row r="196">
          <cell r="A196" t="str">
            <v>Готовые бельмеши сочные с мясом ТМ Горячая штучка 0,3кг зам  ПОКОМ</v>
          </cell>
          <cell r="D196">
            <v>106</v>
          </cell>
        </row>
        <row r="197">
          <cell r="A197" t="str">
            <v>Готовые чебупели острые с мясом 0,24кг ТМ Горячая штучка  ПОКОМ</v>
          </cell>
          <cell r="D197">
            <v>25</v>
          </cell>
        </row>
        <row r="198">
          <cell r="A198" t="str">
            <v>Готовые чебупели с ветчиной и сыром ТМ Горячая штучка флоу-пак 0,24 кг.  ПОКОМ</v>
          </cell>
          <cell r="D198">
            <v>456</v>
          </cell>
        </row>
        <row r="199">
          <cell r="A199" t="str">
            <v>Готовые чебупели сочные с мясом ТМ Горячая штучка флоу-пак 0,24 кг  ПОКОМ</v>
          </cell>
          <cell r="D199">
            <v>574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192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3</v>
          </cell>
        </row>
        <row r="202">
          <cell r="A202" t="str">
            <v>Гуцульская с/к "КолбасГрад" 160 гр.шт. термоус. пак  СПК</v>
          </cell>
          <cell r="D202">
            <v>6</v>
          </cell>
        </row>
        <row r="203">
          <cell r="A203" t="str">
            <v>Дельгаро с/в "Эликатессе" 140 гр.шт.  СПК</v>
          </cell>
          <cell r="D203">
            <v>6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24</v>
          </cell>
        </row>
        <row r="205">
          <cell r="A205" t="str">
            <v>Докторская вареная в/с 0,47 кг шт.  СПК</v>
          </cell>
          <cell r="D205">
            <v>2</v>
          </cell>
        </row>
        <row r="206">
          <cell r="A206" t="str">
            <v>Докторская вареная термоус.пак. "Высокий вкус"  СПК</v>
          </cell>
          <cell r="D206">
            <v>6.28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2</v>
          </cell>
        </row>
        <row r="208">
          <cell r="A208" t="str">
            <v>ЖАР-ладушки с мясом 0,2кг ТМ Стародворье  ПОКОМ</v>
          </cell>
          <cell r="D208">
            <v>116</v>
          </cell>
        </row>
        <row r="209">
          <cell r="A209" t="str">
            <v>ЖАР-ладушки с яблоком и грушей ТМ Стародворье 0,2 кг. ПОКОМ</v>
          </cell>
          <cell r="D209">
            <v>3</v>
          </cell>
        </row>
        <row r="210">
          <cell r="A210" t="str">
            <v>Карбонад Юбилейный термоус.пак.  СПК</v>
          </cell>
          <cell r="D210">
            <v>6.97</v>
          </cell>
        </row>
        <row r="211">
          <cell r="A211" t="str">
            <v>Классическая вареная 400 гр.шт.  СПК</v>
          </cell>
          <cell r="D211">
            <v>6</v>
          </cell>
        </row>
        <row r="212">
          <cell r="A212" t="str">
            <v>Классическая с/к 80 гр.шт.нар. (лоток с ср.защ.атм.)  СПК</v>
          </cell>
          <cell r="D212">
            <v>6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140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33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72</v>
          </cell>
        </row>
        <row r="217">
          <cell r="A217" t="str">
            <v>Ла Фаворте с/в "Эликатессе" 140 гр.шт.  СПК</v>
          </cell>
          <cell r="D217">
            <v>10</v>
          </cell>
        </row>
        <row r="218">
          <cell r="A218" t="str">
            <v>Любительская вареная термоус.пак. "Высокий вкус"  СПК</v>
          </cell>
          <cell r="D218">
            <v>6.0170000000000003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70.3</v>
          </cell>
        </row>
        <row r="220">
          <cell r="A220" t="str">
            <v>Мини-чебуречки с мясом ВЕС 5,5кг ТМ Зареченские  ПОКОМ</v>
          </cell>
          <cell r="D220">
            <v>27.5</v>
          </cell>
        </row>
        <row r="221">
          <cell r="A221" t="str">
            <v>Мини-шарики с курочкой и сыром ТМ Зареченские ВЕС  ПОКОМ</v>
          </cell>
          <cell r="D221">
            <v>108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546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422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437</v>
          </cell>
        </row>
        <row r="225">
          <cell r="A225" t="str">
            <v>Наггетсы с куриным филе и сыром ТМ Вязанка 0,25 кг ПОКОМ</v>
          </cell>
          <cell r="D225">
            <v>395</v>
          </cell>
        </row>
        <row r="226">
          <cell r="A226" t="str">
            <v>Наггетсы Хрустящие ТМ Зареченские. ВЕС ПОКОМ</v>
          </cell>
          <cell r="D226">
            <v>510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129</v>
          </cell>
        </row>
        <row r="228">
          <cell r="A228" t="str">
            <v>Оригинальная с перцем с/к  СПК</v>
          </cell>
          <cell r="D228">
            <v>31.396999999999998</v>
          </cell>
        </row>
        <row r="229">
          <cell r="A229" t="str">
            <v>Пекерсы с индейкой в сливочном соусе ТМ Горячая штучка 0,25 кг зам  ПОКОМ</v>
          </cell>
          <cell r="D229">
            <v>102</v>
          </cell>
        </row>
        <row r="230">
          <cell r="A230" t="str">
            <v>Пельмени Grandmeni с говядиной и свининой 0,7кг ТМ Горячая штучка  ПОКОМ</v>
          </cell>
          <cell r="D230">
            <v>9</v>
          </cell>
        </row>
        <row r="231">
          <cell r="A231" t="str">
            <v>Пельмени Бигбули #МЕГАВКУСИЩЕ с сочной грудинкой ТМ Горячая штучка 0,7 кг. ПОКОМ</v>
          </cell>
          <cell r="D231">
            <v>64</v>
          </cell>
        </row>
        <row r="232">
          <cell r="A232" t="str">
            <v>Пельмени Бигбули с мясом ТМ Горячая штучка. флоу-пак сфера 0,4 кг. ПОКОМ</v>
          </cell>
          <cell r="D232">
            <v>91</v>
          </cell>
        </row>
        <row r="233">
          <cell r="A233" t="str">
            <v>Пельмени Бигбули с мясом ТМ Горячая штучка. флоу-пак сфера 0,7 кг ПОКОМ</v>
          </cell>
          <cell r="D233">
            <v>96</v>
          </cell>
        </row>
        <row r="234">
          <cell r="A234" t="str">
            <v>Пельмени Бигбули со сливочным маслом ТМ Горячая штучка, флоу-пак сфера 0,7. ПОКОМ</v>
          </cell>
          <cell r="D234">
            <v>113</v>
          </cell>
        </row>
        <row r="235">
          <cell r="A235" t="str">
            <v>Пельмени Бульмени мини с мясом и оливковым маслом 0,7 кг ТМ Горячая штучка  ПОКОМ</v>
          </cell>
          <cell r="D235">
            <v>218</v>
          </cell>
        </row>
        <row r="236">
          <cell r="A236" t="str">
            <v>Пельмени Бульмени Нейробуст с мясом ТМ Горячая штучка ТС Бульмени ГШ сфера флоу-пак 0,6 кг.  ПОКОМ</v>
          </cell>
          <cell r="D236">
            <v>143</v>
          </cell>
        </row>
        <row r="237">
          <cell r="A237" t="str">
            <v>Пельмени Бульмени с говядиной и свининой Наваристые 5кг Горячая штучка ВЕС  ПОКОМ</v>
          </cell>
          <cell r="D237">
            <v>605</v>
          </cell>
        </row>
        <row r="238">
          <cell r="A238" t="str">
            <v>Пельмени Бульмени с говядиной и свининой СЕВЕРНАЯ КОЛЛЕКЦИЯ 0,7кг ТМ Горячая штучка сфера  ПОКОМ</v>
          </cell>
          <cell r="D238">
            <v>28</v>
          </cell>
        </row>
        <row r="239">
          <cell r="A239" t="str">
            <v>Пельмени Бульмени с говядиной и свининой ТМ Горячая штучка. флоу-пак сфера 0,4 кг ПОКОМ</v>
          </cell>
          <cell r="D239">
            <v>523</v>
          </cell>
        </row>
        <row r="240">
          <cell r="A240" t="str">
            <v>Пельмени Бульмени с говядиной и свининой ТМ Горячая штучка. флоу-пак сфера 0,7 кг ПОКОМ</v>
          </cell>
          <cell r="D240">
            <v>576</v>
          </cell>
        </row>
        <row r="241">
          <cell r="A241" t="str">
            <v>Пельмени Бульмени со сливочным маслом ТМ Горячая штучка. флоу-пак сфера 0,4 кг. ПОКОМ</v>
          </cell>
          <cell r="D241">
            <v>554</v>
          </cell>
        </row>
        <row r="242">
          <cell r="A242" t="str">
            <v>Пельмени Бульмени со сливочным маслом ТМ Горячая штучка.флоу-пак сфера 0,7 кг. ПОКОМ</v>
          </cell>
          <cell r="D242">
            <v>666</v>
          </cell>
        </row>
        <row r="243">
          <cell r="A243" t="str">
            <v>Пельмени Бульмени хрустящие с мясом 0,22 кг ТМ Горячая штучка  ПОКОМ</v>
          </cell>
          <cell r="D243">
            <v>95</v>
          </cell>
        </row>
        <row r="244">
          <cell r="A244" t="str">
            <v>Пельмени Добросельские со свининой и говядиной ТМ Стародворье флоу-пак клас. форма 0,65 кг.  ПОКОМ</v>
          </cell>
          <cell r="D244">
            <v>25</v>
          </cell>
        </row>
        <row r="245">
          <cell r="A245" t="str">
            <v>Пельмени Медвежьи ушки с фермерскими сливками 0,7кг  ПОКОМ</v>
          </cell>
          <cell r="D245">
            <v>45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132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275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189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120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199</v>
          </cell>
        </row>
        <row r="251">
          <cell r="A251" t="str">
            <v>Пельмени Сочные сфера 0,8 кг ТМ Стародворье  ПОКОМ</v>
          </cell>
          <cell r="D251">
            <v>48</v>
          </cell>
        </row>
        <row r="252">
          <cell r="A252" t="str">
            <v>Пирожки с мясом 3,7кг ВЕС ТМ Зареченские  ПОКОМ</v>
          </cell>
          <cell r="D252">
            <v>40.700000000000003</v>
          </cell>
        </row>
        <row r="253">
          <cell r="A253" t="str">
            <v>Ричеза с/к 230 гр.шт.  СПК</v>
          </cell>
          <cell r="D253">
            <v>12</v>
          </cell>
        </row>
        <row r="254">
          <cell r="A254" t="str">
            <v>Сальчетти с/к 230 гр.шт.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</v>
          </cell>
        </row>
        <row r="256">
          <cell r="A256" t="str">
            <v>Салями с/к 100 гр.шт.нар. (лоток с ср.защ.атм.)  СПК</v>
          </cell>
          <cell r="D256">
            <v>14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17.994</v>
          </cell>
        </row>
        <row r="259">
          <cell r="A259" t="str">
            <v>Семейная с чесночком Экстра вареная  СПК</v>
          </cell>
          <cell r="D259">
            <v>2.4449999999999998</v>
          </cell>
        </row>
        <row r="260">
          <cell r="A260" t="str">
            <v>Сервелат Европейский в/к, в/с 0,38 кг.шт.термофор.пак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1</v>
          </cell>
        </row>
        <row r="264">
          <cell r="A264" t="str">
            <v>Сервелат Фирменный в/к 250 гр.шт. термоформ.пак.  СПК</v>
          </cell>
          <cell r="D264">
            <v>13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31</v>
          </cell>
        </row>
        <row r="266">
          <cell r="A266" t="str">
            <v>Сибирская особая с/к 0,235 кг шт.  СПК</v>
          </cell>
          <cell r="D266">
            <v>28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11.092000000000001</v>
          </cell>
        </row>
        <row r="270">
          <cell r="A270" t="str">
            <v>Сосиски Хот-дог подкопченные (лоток с ср.защ.атм.)  СПК</v>
          </cell>
          <cell r="D270">
            <v>4.7480000000000002</v>
          </cell>
        </row>
        <row r="271">
          <cell r="A271" t="str">
            <v>Сочный мегачебурек ТМ Зареченские ВЕС ПОКОМ</v>
          </cell>
          <cell r="D271">
            <v>53.76</v>
          </cell>
        </row>
        <row r="272">
          <cell r="A272" t="str">
            <v>Торо Неро с/в "Эликатессе" 140 гр.шт.  СПК</v>
          </cell>
          <cell r="D272">
            <v>2</v>
          </cell>
        </row>
        <row r="273">
          <cell r="A273" t="str">
            <v>Утренняя вареная ВЕС СПК</v>
          </cell>
          <cell r="D273">
            <v>2.4420000000000002</v>
          </cell>
        </row>
        <row r="274">
          <cell r="A274" t="str">
            <v>Уши свиные копченые к пиву 0,15кг нар. д/ф шт.  СПК</v>
          </cell>
          <cell r="D274">
            <v>8</v>
          </cell>
        </row>
        <row r="275">
          <cell r="A275" t="str">
            <v>Фестивальная пора с/к 100 гр.шт.нар. (лоток с ср.защ.атм.)  СПК</v>
          </cell>
          <cell r="D275">
            <v>20</v>
          </cell>
        </row>
        <row r="276">
          <cell r="A276" t="str">
            <v>Фестивальная пора с/к 235 гр.шт.  СПК</v>
          </cell>
          <cell r="D276">
            <v>66</v>
          </cell>
        </row>
        <row r="277">
          <cell r="A277" t="str">
            <v>Фирменная с/к 200 гр. срез "Эликатессе" термоформ.пак.  СПК</v>
          </cell>
          <cell r="D277">
            <v>11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69</v>
          </cell>
        </row>
        <row r="280">
          <cell r="A280" t="str">
            <v>Хотстеры с сыром 0,25кг ТМ Горячая штучка  ПОКОМ</v>
          </cell>
          <cell r="D280">
            <v>255</v>
          </cell>
        </row>
        <row r="281">
          <cell r="A281" t="str">
            <v>Хотстеры ТМ Горячая штучка ТС Хотстеры 0,25 кг зам  ПОКОМ</v>
          </cell>
          <cell r="D281">
            <v>481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154</v>
          </cell>
        </row>
        <row r="283">
          <cell r="A283" t="str">
            <v>Хрустящие крылышки ТМ Горячая штучка 0,3 кг зам  ПОКОМ</v>
          </cell>
          <cell r="D283">
            <v>229</v>
          </cell>
        </row>
        <row r="284">
          <cell r="A284" t="str">
            <v>Чебупели Курочка гриль ТМ Горячая штучка, 0,3 кг зам  ПОКОМ</v>
          </cell>
          <cell r="D284">
            <v>65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699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152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735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94</v>
          </cell>
        </row>
        <row r="289">
          <cell r="A289" t="str">
            <v>Чебуреки сочные ВЕС ТМ Зареченские  ПОКОМ</v>
          </cell>
          <cell r="D289">
            <v>235</v>
          </cell>
        </row>
        <row r="290">
          <cell r="A290" t="str">
            <v>Шпикачки Русские (черева) (в ср.защ.атм.) "Высокий вкус"  СПК</v>
          </cell>
          <cell r="D290">
            <v>6.5880000000000001</v>
          </cell>
        </row>
        <row r="291">
          <cell r="A291" t="str">
            <v>Юбилейная с/к 0,235 кг.шт.  СПК</v>
          </cell>
          <cell r="D291">
            <v>68</v>
          </cell>
        </row>
        <row r="292">
          <cell r="A292" t="str">
            <v>Итого</v>
          </cell>
          <cell r="D292">
            <v>60878.046000000002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18.08.2025 - 19.08.2025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201  Ветчина Нежная ТМ Особый рецепт, (2,5кг), ПОКОМ</v>
          </cell>
          <cell r="D9">
            <v>44.834000000000003</v>
          </cell>
        </row>
        <row r="10">
          <cell r="A10" t="str">
            <v xml:space="preserve"> 319  Колбаса вареная Филейская ТМ Вязанка ТС Классическая, 0,45 кг. ПОКОМ</v>
          </cell>
          <cell r="D10">
            <v>1500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600</v>
          </cell>
        </row>
        <row r="12">
          <cell r="A12" t="str">
            <v xml:space="preserve"> 456  Колбаса Филейная ТМ Особый рецепт ВЕС большой батон  ПОКОМ</v>
          </cell>
          <cell r="D12">
            <v>76.387</v>
          </cell>
        </row>
        <row r="13">
          <cell r="A13" t="str">
            <v xml:space="preserve"> 457  Колбаса Молочная ТМ Особый рецепт ВЕС большой батон  ПОКОМ</v>
          </cell>
          <cell r="D13">
            <v>62.887999999999998</v>
          </cell>
        </row>
        <row r="14">
          <cell r="A14" t="str">
            <v xml:space="preserve"> 495  Колбаса Сочинка по-европейски с сочной грудинкой 0,3кг ТМ Стародворье  ПОКОМ</v>
          </cell>
          <cell r="D14">
            <v>204</v>
          </cell>
        </row>
        <row r="15">
          <cell r="A15" t="str">
            <v xml:space="preserve"> 497  Колбаса Сочинка зернистая с сочной грудинкой 0,3кг ТМ Стародворье  ПОКОМ</v>
          </cell>
          <cell r="D15">
            <v>204</v>
          </cell>
        </row>
        <row r="16">
          <cell r="A16" t="str">
            <v>Готовые чебупели с ветчиной и сыром ТМ Горячая штучка флоу-пак 0,24 кг.  ПОКОМ</v>
          </cell>
          <cell r="D16">
            <v>1440</v>
          </cell>
        </row>
        <row r="17">
          <cell r="A17" t="str">
            <v>Готовые чебупели сочные с мясом ТМ Горячая штучка флоу-пак 0,24 кг  ПОКОМ</v>
          </cell>
          <cell r="D17">
            <v>960</v>
          </cell>
        </row>
        <row r="18">
          <cell r="A18" t="str">
            <v>Наггетсы из печи 0,25кг ТМ Вязанка ТС Няняггетсы Сливушки замор.  ПОКОМ</v>
          </cell>
          <cell r="D18">
            <v>1440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660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D20">
            <v>1200</v>
          </cell>
        </row>
        <row r="21">
          <cell r="A21" t="str">
            <v>Наггетсы с куриным филе и сыром ТМ Вязанка 0,25 кг ПОКОМ</v>
          </cell>
          <cell r="D21">
            <v>1440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1200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2000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1800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23132.109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2" sqref="AA2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83203125" style="5" customWidth="1"/>
    <col min="14" max="14" width="1.5" style="5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8320312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71</v>
      </c>
      <c r="H4" s="9" t="s">
        <v>72</v>
      </c>
      <c r="I4" s="9" t="s">
        <v>73</v>
      </c>
      <c r="J4" s="9" t="s">
        <v>74</v>
      </c>
      <c r="K4" s="9" t="s">
        <v>75</v>
      </c>
      <c r="L4" s="9" t="s">
        <v>75</v>
      </c>
      <c r="M4" s="9" t="s">
        <v>75</v>
      </c>
      <c r="N4" s="1" t="s">
        <v>76</v>
      </c>
      <c r="O4" s="1" t="s">
        <v>77</v>
      </c>
      <c r="P4" s="10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1" t="s">
        <v>82</v>
      </c>
      <c r="X4" s="12" t="s">
        <v>83</v>
      </c>
      <c r="Y4" s="13" t="s">
        <v>84</v>
      </c>
      <c r="Z4" s="14" t="s">
        <v>85</v>
      </c>
      <c r="AA4" s="10" t="s">
        <v>86</v>
      </c>
      <c r="AB4" s="1" t="s">
        <v>87</v>
      </c>
      <c r="AC4" s="10" t="s">
        <v>88</v>
      </c>
      <c r="AD4" s="1" t="s">
        <v>89</v>
      </c>
      <c r="AE4" s="1" t="s">
        <v>90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91</v>
      </c>
      <c r="L5" s="5" t="s">
        <v>92</v>
      </c>
      <c r="N5" s="19" t="s">
        <v>92</v>
      </c>
      <c r="P5" s="19" t="s">
        <v>95</v>
      </c>
      <c r="S5" s="19" t="s">
        <v>93</v>
      </c>
      <c r="T5" s="19" t="s">
        <v>94</v>
      </c>
      <c r="U5" s="19" t="s">
        <v>91</v>
      </c>
    </row>
    <row r="6" spans="1:34" ht="11.1" customHeight="1" x14ac:dyDescent="0.2">
      <c r="A6" s="6"/>
      <c r="B6" s="6"/>
      <c r="C6" s="3"/>
      <c r="D6" s="3"/>
      <c r="E6" s="15">
        <f>SUM(E7:E103)</f>
        <v>77580.512999999992</v>
      </c>
      <c r="F6" s="15">
        <f>SUM(F7:F103)</f>
        <v>52681.777999999998</v>
      </c>
      <c r="I6" s="15">
        <f t="shared" ref="I6:P6" si="0">SUM(I7:I103)</f>
        <v>83619.175000000003</v>
      </c>
      <c r="J6" s="15">
        <f t="shared" si="0"/>
        <v>-6038.6620000000003</v>
      </c>
      <c r="K6" s="15">
        <f t="shared" si="0"/>
        <v>27320</v>
      </c>
      <c r="L6" s="15">
        <f t="shared" si="0"/>
        <v>15630</v>
      </c>
      <c r="M6" s="15">
        <f t="shared" si="0"/>
        <v>0</v>
      </c>
      <c r="N6" s="15">
        <f t="shared" si="0"/>
        <v>0</v>
      </c>
      <c r="O6" s="15">
        <f t="shared" si="0"/>
        <v>12068.102599999998</v>
      </c>
      <c r="P6" s="15">
        <f t="shared" si="0"/>
        <v>28470</v>
      </c>
      <c r="S6" s="15">
        <f>SUM(S7:S103)</f>
        <v>10270.710200000001</v>
      </c>
      <c r="T6" s="15">
        <f>SUM(T7:T103)</f>
        <v>11324.354400000002</v>
      </c>
      <c r="U6" s="15">
        <f>SUM(U7:U103)</f>
        <v>12369.26</v>
      </c>
      <c r="V6" s="15">
        <f>SUM(V7:V103)</f>
        <v>17240</v>
      </c>
      <c r="Z6" s="15">
        <f>SUM(Z7:Z103)</f>
        <v>2936</v>
      </c>
      <c r="AA6" s="15">
        <f>SUM(AA7:AA103)</f>
        <v>28470</v>
      </c>
      <c r="AE6" s="15">
        <f>SUM(AE7:AE103)</f>
        <v>11901.359999999997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28</v>
      </c>
      <c r="D7" s="8">
        <v>979</v>
      </c>
      <c r="E7" s="8">
        <v>303</v>
      </c>
      <c r="F7" s="8">
        <v>533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479</v>
      </c>
      <c r="J7" s="16">
        <f>E7-I7</f>
        <v>-176</v>
      </c>
      <c r="K7" s="16">
        <f>VLOOKUP(A:A,[1]TDSheet!$A:$P,16,0)</f>
        <v>720</v>
      </c>
      <c r="L7" s="16">
        <v>120</v>
      </c>
      <c r="M7" s="16"/>
      <c r="N7" s="16"/>
      <c r="O7" s="16">
        <f>(E7-V7)/5</f>
        <v>60.6</v>
      </c>
      <c r="P7" s="20">
        <v>120</v>
      </c>
      <c r="Q7" s="21">
        <f>(F7+K7+L7+P7)/O7</f>
        <v>24.636963696369637</v>
      </c>
      <c r="R7" s="16">
        <f>F7/O7</f>
        <v>8.7953795379537958</v>
      </c>
      <c r="S7" s="16">
        <f>VLOOKUP(A:A,[1]TDSheet!$A:$T,20,0)</f>
        <v>4.2</v>
      </c>
      <c r="T7" s="16">
        <f>VLOOKUP(A:A,[1]TDSheet!$A:$O,15,0)</f>
        <v>34</v>
      </c>
      <c r="U7" s="16">
        <f>VLOOKUP(A:A,[3]TDSheet!$A:$D,4,0)</f>
        <v>106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2">
        <f t="shared" ref="Z7:Z15" si="1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3">
        <f>VLOOKUP(A:A,[1]TDSheet!$A:$AD,30,0)</f>
        <v>0.3</v>
      </c>
      <c r="AE7" s="16">
        <f t="shared" ref="AE7:AE8" si="2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-6</v>
      </c>
      <c r="D8" s="8">
        <v>287</v>
      </c>
      <c r="E8" s="8">
        <v>234</v>
      </c>
      <c r="F8" s="8">
        <v>42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314</v>
      </c>
      <c r="J8" s="16">
        <f t="shared" ref="J8:J67" si="3">E8-I8</f>
        <v>-80</v>
      </c>
      <c r="K8" s="16">
        <f>VLOOKUP(A:A,[1]TDSheet!$A:$P,16,0)</f>
        <v>120</v>
      </c>
      <c r="L8" s="16">
        <v>360</v>
      </c>
      <c r="M8" s="16"/>
      <c r="N8" s="16"/>
      <c r="O8" s="16">
        <f t="shared" ref="O8:O67" si="4">(E8-V8)/5</f>
        <v>46.8</v>
      </c>
      <c r="P8" s="20">
        <v>360</v>
      </c>
      <c r="Q8" s="21">
        <f t="shared" ref="Q8:Q67" si="5">(F8+K8+L8+P8)/O8</f>
        <v>18.846153846153847</v>
      </c>
      <c r="R8" s="16">
        <f t="shared" ref="R8:R67" si="6">F8/O8</f>
        <v>0.89743589743589747</v>
      </c>
      <c r="S8" s="16">
        <f>VLOOKUP(A:A,[1]TDSheet!$A:$T,20,0)</f>
        <v>60.8</v>
      </c>
      <c r="T8" s="16">
        <f>VLOOKUP(A:A,[1]TDSheet!$A:$O,15,0)</f>
        <v>1.2</v>
      </c>
      <c r="U8" s="16">
        <f>VLOOKUP(A:A,[3]TDSheet!$A:$D,4,0)</f>
        <v>25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2">
        <f t="shared" si="1"/>
        <v>28</v>
      </c>
      <c r="AA8" s="16">
        <f t="shared" ref="AA8:AA67" si="7">P8+0</f>
        <v>360</v>
      </c>
      <c r="AB8" s="16" t="e">
        <f>VLOOKUP(A:A,[1]TDSheet!$A:$AB,28,0)</f>
        <v>#N/A</v>
      </c>
      <c r="AC8" s="16">
        <f>AA8/12</f>
        <v>30</v>
      </c>
      <c r="AD8" s="23">
        <f>VLOOKUP(A:A,[1]TDSheet!$A:$AD,30,0)</f>
        <v>0.24</v>
      </c>
      <c r="AE8" s="16">
        <f t="shared" si="2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49</v>
      </c>
      <c r="B9" s="7" t="s">
        <v>9</v>
      </c>
      <c r="C9" s="8">
        <v>1780</v>
      </c>
      <c r="D9" s="8">
        <v>5310</v>
      </c>
      <c r="E9" s="8">
        <v>3869</v>
      </c>
      <c r="F9" s="8">
        <v>2145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3940</v>
      </c>
      <c r="J9" s="16">
        <f t="shared" si="3"/>
        <v>-71</v>
      </c>
      <c r="K9" s="16">
        <f>VLOOKUP(A:A,[1]TDSheet!$A:$P,16,0)</f>
        <v>1200</v>
      </c>
      <c r="L9" s="16">
        <v>360</v>
      </c>
      <c r="M9" s="16"/>
      <c r="N9" s="16"/>
      <c r="O9" s="16">
        <f t="shared" si="4"/>
        <v>485.8</v>
      </c>
      <c r="P9" s="20">
        <v>960</v>
      </c>
      <c r="Q9" s="21">
        <f t="shared" si="5"/>
        <v>9.6027171675586658</v>
      </c>
      <c r="R9" s="16">
        <f t="shared" si="6"/>
        <v>4.4153972828324415</v>
      </c>
      <c r="S9" s="16">
        <f>VLOOKUP(A:A,[1]TDSheet!$A:$T,20,0)</f>
        <v>398.2</v>
      </c>
      <c r="T9" s="16">
        <f>VLOOKUP(A:A,[1]TDSheet!$A:$O,15,0)</f>
        <v>492.4</v>
      </c>
      <c r="U9" s="16">
        <f>VLOOKUP(A:A,[3]TDSheet!$A:$D,4,0)</f>
        <v>456</v>
      </c>
      <c r="V9" s="16">
        <f>VLOOKUP(A:A,[4]TDSheet!$A:$D,4,0)</f>
        <v>1440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2">
        <f t="shared" si="1"/>
        <v>84</v>
      </c>
      <c r="AA9" s="16">
        <f t="shared" si="7"/>
        <v>960</v>
      </c>
      <c r="AB9" s="16" t="e">
        <f>VLOOKUP(A:A,[1]TDSheet!$A:$AB,28,0)</f>
        <v>#N/A</v>
      </c>
      <c r="AC9" s="16">
        <f>AA9/12</f>
        <v>80</v>
      </c>
      <c r="AD9" s="23">
        <f>VLOOKUP(A:A,[1]TDSheet!$A:$AD,30,0)</f>
        <v>0.24</v>
      </c>
      <c r="AE9" s="16">
        <f>Z9*Y9*AD9</f>
        <v>241.92</v>
      </c>
      <c r="AF9" s="16"/>
      <c r="AG9" s="16"/>
      <c r="AH9" s="16"/>
    </row>
    <row r="10" spans="1:34" s="1" customFormat="1" ht="11.1" customHeight="1" outlineLevel="1" x14ac:dyDescent="0.2">
      <c r="A10" s="7" t="s">
        <v>50</v>
      </c>
      <c r="B10" s="7" t="s">
        <v>9</v>
      </c>
      <c r="C10" s="8">
        <v>1857</v>
      </c>
      <c r="D10" s="8">
        <v>5329</v>
      </c>
      <c r="E10" s="8">
        <v>3124</v>
      </c>
      <c r="F10" s="8">
        <v>2127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3178</v>
      </c>
      <c r="J10" s="16">
        <f t="shared" si="3"/>
        <v>-54</v>
      </c>
      <c r="K10" s="16">
        <f>VLOOKUP(A:A,[1]TDSheet!$A:$P,16,0)</f>
        <v>1200</v>
      </c>
      <c r="L10" s="16">
        <v>120</v>
      </c>
      <c r="M10" s="16"/>
      <c r="N10" s="16"/>
      <c r="O10" s="16">
        <f t="shared" si="4"/>
        <v>432.8</v>
      </c>
      <c r="P10" s="20">
        <v>720</v>
      </c>
      <c r="Q10" s="21">
        <f t="shared" si="5"/>
        <v>9.6280036968576699</v>
      </c>
      <c r="R10" s="16">
        <f t="shared" si="6"/>
        <v>4.9145101663585953</v>
      </c>
      <c r="S10" s="16">
        <f>VLOOKUP(A:A,[1]TDSheet!$A:$T,20,0)</f>
        <v>406.2</v>
      </c>
      <c r="T10" s="16">
        <f>VLOOKUP(A:A,[1]TDSheet!$A:$O,15,0)</f>
        <v>468.2</v>
      </c>
      <c r="U10" s="16">
        <f>VLOOKUP(A:A,[3]TDSheet!$A:$D,4,0)</f>
        <v>574</v>
      </c>
      <c r="V10" s="16">
        <f>VLOOKUP(A:A,[4]TDSheet!$A:$D,4,0)</f>
        <v>960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2">
        <f t="shared" si="1"/>
        <v>56</v>
      </c>
      <c r="AA10" s="16">
        <f t="shared" si="7"/>
        <v>720</v>
      </c>
      <c r="AB10" s="16" t="e">
        <f>VLOOKUP(A:A,[1]TDSheet!$A:$AB,28,0)</f>
        <v>#N/A</v>
      </c>
      <c r="AC10" s="16">
        <f>AA10/12</f>
        <v>60</v>
      </c>
      <c r="AD10" s="23">
        <f>VLOOKUP(A:A,[1]TDSheet!$A:$AD,30,0)</f>
        <v>0.24</v>
      </c>
      <c r="AE10" s="16">
        <f t="shared" ref="AE10:AE23" si="8">Z10*Y10*AD10</f>
        <v>161.28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17</v>
      </c>
      <c r="D11" s="8">
        <v>1542</v>
      </c>
      <c r="E11" s="8">
        <v>567</v>
      </c>
      <c r="F11" s="8">
        <v>831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736</v>
      </c>
      <c r="J11" s="16">
        <f t="shared" si="3"/>
        <v>-169</v>
      </c>
      <c r="K11" s="16">
        <f>VLOOKUP(A:A,[1]TDSheet!$A:$P,16,0)</f>
        <v>600</v>
      </c>
      <c r="L11" s="16"/>
      <c r="M11" s="16"/>
      <c r="N11" s="16"/>
      <c r="O11" s="16">
        <f t="shared" si="4"/>
        <v>113.4</v>
      </c>
      <c r="P11" s="20">
        <v>600</v>
      </c>
      <c r="Q11" s="21">
        <f t="shared" si="5"/>
        <v>17.910052910052908</v>
      </c>
      <c r="R11" s="16">
        <f t="shared" si="6"/>
        <v>7.3280423280423275</v>
      </c>
      <c r="S11" s="16">
        <f>VLOOKUP(A:A,[1]TDSheet!$A:$T,20,0)</f>
        <v>0</v>
      </c>
      <c r="T11" s="16">
        <f>VLOOKUP(A:A,[1]TDSheet!$A:$O,15,0)</f>
        <v>106</v>
      </c>
      <c r="U11" s="16">
        <f>VLOOKUP(A:A,[3]TDSheet!$A:$D,4,0)</f>
        <v>192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2">
        <f t="shared" si="1"/>
        <v>28</v>
      </c>
      <c r="AA11" s="16">
        <f t="shared" si="7"/>
        <v>600</v>
      </c>
      <c r="AB11" s="16">
        <f>VLOOKUP(A:A,[1]TDSheet!$A:$AB,28,0)</f>
        <v>0</v>
      </c>
      <c r="AC11" s="16">
        <f>AA11/24</f>
        <v>25</v>
      </c>
      <c r="AD11" s="23">
        <f>VLOOKUP(A:A,[1]TDSheet!$A:$AD,30,0)</f>
        <v>0.09</v>
      </c>
      <c r="AE11" s="16">
        <f t="shared" si="8"/>
        <v>60.48</v>
      </c>
      <c r="AF11" s="16"/>
      <c r="AG11" s="16"/>
      <c r="AH11" s="16"/>
    </row>
    <row r="12" spans="1:34" s="1" customFormat="1" ht="11.1" customHeight="1" outlineLevel="1" x14ac:dyDescent="0.2">
      <c r="A12" s="7" t="s">
        <v>51</v>
      </c>
      <c r="B12" s="7" t="s">
        <v>9</v>
      </c>
      <c r="C12" s="8">
        <v>108</v>
      </c>
      <c r="D12" s="8">
        <v>20</v>
      </c>
      <c r="E12" s="8">
        <v>69</v>
      </c>
      <c r="F12" s="8">
        <v>38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70</v>
      </c>
      <c r="J12" s="16">
        <f t="shared" si="3"/>
        <v>-1</v>
      </c>
      <c r="K12" s="16">
        <f>VLOOKUP(A:A,[1]TDSheet!$A:$P,16,0)</f>
        <v>120</v>
      </c>
      <c r="L12" s="16"/>
      <c r="M12" s="16"/>
      <c r="N12" s="16"/>
      <c r="O12" s="16">
        <f t="shared" si="4"/>
        <v>13.8</v>
      </c>
      <c r="P12" s="20"/>
      <c r="Q12" s="21">
        <f t="shared" si="5"/>
        <v>11.44927536231884</v>
      </c>
      <c r="R12" s="16">
        <f t="shared" si="6"/>
        <v>2.7536231884057969</v>
      </c>
      <c r="S12" s="16">
        <f>VLOOKUP(A:A,[1]TDSheet!$A:$T,20,0)</f>
        <v>7.2</v>
      </c>
      <c r="T12" s="16">
        <f>VLOOKUP(A:A,[1]TDSheet!$A:$O,15,0)</f>
        <v>12.8</v>
      </c>
      <c r="U12" s="16">
        <f>VLOOKUP(A:A,[3]TDSheet!$A:$D,4,0)</f>
        <v>2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2">
        <f t="shared" si="1"/>
        <v>0</v>
      </c>
      <c r="AA12" s="16">
        <f t="shared" si="7"/>
        <v>0</v>
      </c>
      <c r="AB12" s="16" t="str">
        <f>VLOOKUP(A:A,[1]TDSheet!$A:$AB,28,0)</f>
        <v>яблоко</v>
      </c>
      <c r="AC12" s="16">
        <f t="shared" ref="AC12:AC16" si="9">AA12/12</f>
        <v>0</v>
      </c>
      <c r="AD12" s="23">
        <f>VLOOKUP(A:A,[1]TDSheet!$A:$AD,30,0)</f>
        <v>0.2</v>
      </c>
      <c r="AE12" s="16">
        <f t="shared" si="8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410</v>
      </c>
      <c r="D13" s="8">
        <v>1464</v>
      </c>
      <c r="E13" s="8">
        <v>568</v>
      </c>
      <c r="F13" s="8">
        <v>683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578</v>
      </c>
      <c r="J13" s="16">
        <f t="shared" si="3"/>
        <v>-10</v>
      </c>
      <c r="K13" s="16">
        <f>VLOOKUP(A:A,[1]TDSheet!$A:$P,16,0)</f>
        <v>300</v>
      </c>
      <c r="L13" s="16"/>
      <c r="M13" s="16"/>
      <c r="N13" s="16"/>
      <c r="O13" s="16">
        <f t="shared" si="4"/>
        <v>113.6</v>
      </c>
      <c r="P13" s="20">
        <v>120</v>
      </c>
      <c r="Q13" s="21">
        <f t="shared" si="5"/>
        <v>9.7095070422535219</v>
      </c>
      <c r="R13" s="16">
        <f t="shared" si="6"/>
        <v>6.012323943661972</v>
      </c>
      <c r="S13" s="16">
        <f>VLOOKUP(A:A,[1]TDSheet!$A:$T,20,0)</f>
        <v>89.8</v>
      </c>
      <c r="T13" s="16">
        <f>VLOOKUP(A:A,[1]TDSheet!$A:$O,15,0)</f>
        <v>120.8</v>
      </c>
      <c r="U13" s="16">
        <f>VLOOKUP(A:A,[3]TDSheet!$A:$D,4,0)</f>
        <v>116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2">
        <f t="shared" si="1"/>
        <v>14</v>
      </c>
      <c r="AA13" s="16">
        <f t="shared" si="7"/>
        <v>120</v>
      </c>
      <c r="AB13" s="16" t="str">
        <f>VLOOKUP(A:A,[1]TDSheet!$A:$AB,28,0)</f>
        <v>яблоко</v>
      </c>
      <c r="AC13" s="16">
        <f t="shared" si="9"/>
        <v>10</v>
      </c>
      <c r="AD13" s="23">
        <f>VLOOKUP(A:A,[1]TDSheet!$A:$AD,30,0)</f>
        <v>0.2</v>
      </c>
      <c r="AE13" s="16">
        <f t="shared" si="8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91</v>
      </c>
      <c r="D14" s="8">
        <v>16</v>
      </c>
      <c r="E14" s="8">
        <v>56</v>
      </c>
      <c r="F14" s="8">
        <v>41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65</v>
      </c>
      <c r="J14" s="16">
        <f t="shared" si="3"/>
        <v>-9</v>
      </c>
      <c r="K14" s="16">
        <f>VLOOKUP(A:A,[1]TDSheet!$A:$P,16,0)</f>
        <v>120</v>
      </c>
      <c r="L14" s="16"/>
      <c r="M14" s="16"/>
      <c r="N14" s="16"/>
      <c r="O14" s="16">
        <f t="shared" si="4"/>
        <v>11.2</v>
      </c>
      <c r="P14" s="20"/>
      <c r="Q14" s="21">
        <f t="shared" si="5"/>
        <v>14.375000000000002</v>
      </c>
      <c r="R14" s="16">
        <f t="shared" si="6"/>
        <v>3.660714285714286</v>
      </c>
      <c r="S14" s="16">
        <f>VLOOKUP(A:A,[1]TDSheet!$A:$T,20,0)</f>
        <v>3.4</v>
      </c>
      <c r="T14" s="16">
        <f>VLOOKUP(A:A,[1]TDSheet!$A:$O,15,0)</f>
        <v>15.8</v>
      </c>
      <c r="U14" s="16">
        <f>VLOOKUP(A:A,[3]TDSheet!$A:$D,4,0)</f>
        <v>3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2">
        <f t="shared" si="1"/>
        <v>0</v>
      </c>
      <c r="AA14" s="16">
        <f t="shared" si="7"/>
        <v>0</v>
      </c>
      <c r="AB14" s="16" t="str">
        <f>VLOOKUP(A:A,[1]TDSheet!$A:$AB,28,0)</f>
        <v>яблоко</v>
      </c>
      <c r="AC14" s="16">
        <f t="shared" si="9"/>
        <v>0</v>
      </c>
      <c r="AD14" s="23">
        <f>VLOOKUP(A:A,[1]TDSheet!$A:$AD,30,0)</f>
        <v>0.2</v>
      </c>
      <c r="AE14" s="16">
        <f t="shared" si="8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53</v>
      </c>
      <c r="B15" s="7" t="s">
        <v>9</v>
      </c>
      <c r="C15" s="8">
        <v>47</v>
      </c>
      <c r="D15" s="8">
        <v>509</v>
      </c>
      <c r="E15" s="8">
        <v>452</v>
      </c>
      <c r="F15" s="8">
        <v>67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835</v>
      </c>
      <c r="J15" s="16">
        <f t="shared" si="3"/>
        <v>-383</v>
      </c>
      <c r="K15" s="16">
        <f>VLOOKUP(A:A,[1]TDSheet!$A:$P,16,0)</f>
        <v>120</v>
      </c>
      <c r="L15" s="16">
        <v>720</v>
      </c>
      <c r="M15" s="16"/>
      <c r="N15" s="16"/>
      <c r="O15" s="16">
        <f t="shared" si="4"/>
        <v>90.4</v>
      </c>
      <c r="P15" s="20">
        <v>720</v>
      </c>
      <c r="Q15" s="21">
        <f t="shared" si="5"/>
        <v>17.997787610619469</v>
      </c>
      <c r="R15" s="16">
        <f t="shared" si="6"/>
        <v>0.74115044247787609</v>
      </c>
      <c r="S15" s="16">
        <f>VLOOKUP(A:A,[1]TDSheet!$A:$T,20,0)</f>
        <v>211.2</v>
      </c>
      <c r="T15" s="16">
        <f>VLOOKUP(A:A,[1]TDSheet!$A:$O,15,0)</f>
        <v>6.4</v>
      </c>
      <c r="U15" s="16">
        <f>VLOOKUP(A:A,[3]TDSheet!$A:$D,4,0)</f>
        <v>72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2">
        <f t="shared" si="1"/>
        <v>56</v>
      </c>
      <c r="AA15" s="16">
        <f t="shared" si="7"/>
        <v>720</v>
      </c>
      <c r="AB15" s="16" t="e">
        <f>VLOOKUP(A:A,[1]TDSheet!$A:$AB,28,0)</f>
        <v>#N/A</v>
      </c>
      <c r="AC15" s="16">
        <f t="shared" si="9"/>
        <v>60</v>
      </c>
      <c r="AD15" s="23">
        <f>VLOOKUP(A:A,[1]TDSheet!$A:$AD,30,0)</f>
        <v>0.2</v>
      </c>
      <c r="AE15" s="16">
        <f t="shared" si="8"/>
        <v>134.4</v>
      </c>
      <c r="AF15" s="16"/>
      <c r="AG15" s="16"/>
      <c r="AH15" s="16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-2</v>
      </c>
      <c r="D16" s="8">
        <v>11</v>
      </c>
      <c r="E16" s="8">
        <v>8</v>
      </c>
      <c r="F16" s="8">
        <v>-7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1976</v>
      </c>
      <c r="J16" s="16">
        <f t="shared" si="3"/>
        <v>-1968</v>
      </c>
      <c r="K16" s="16">
        <f>VLOOKUP(A:A,[1]TDSheet!$A:$P,16,0)</f>
        <v>360</v>
      </c>
      <c r="L16" s="16">
        <v>120</v>
      </c>
      <c r="M16" s="16"/>
      <c r="N16" s="16"/>
      <c r="O16" s="16">
        <f t="shared" si="4"/>
        <v>1.6</v>
      </c>
      <c r="P16" s="20">
        <v>600</v>
      </c>
      <c r="Q16" s="21">
        <f t="shared" si="5"/>
        <v>670.625</v>
      </c>
      <c r="R16" s="16">
        <f t="shared" si="6"/>
        <v>-4.375</v>
      </c>
      <c r="S16" s="16">
        <f>VLOOKUP(A:A,[1]TDSheet!$A:$T,20,0)</f>
        <v>131</v>
      </c>
      <c r="T16" s="16">
        <f>VLOOKUP(A:A,[1]TDSheet!$A:$O,15,0)</f>
        <v>4.2</v>
      </c>
      <c r="U16" s="16">
        <v>0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2">
        <f>MROUND(AC16,X16)</f>
        <v>56</v>
      </c>
      <c r="AA16" s="16">
        <f t="shared" si="7"/>
        <v>600</v>
      </c>
      <c r="AB16" s="16" t="e">
        <f>VLOOKUP(A:A,[1]TDSheet!$A:$AB,28,0)</f>
        <v>#N/A</v>
      </c>
      <c r="AC16" s="16">
        <f t="shared" si="9"/>
        <v>50</v>
      </c>
      <c r="AD16" s="23">
        <f>VLOOKUP(A:A,[1]TDSheet!$A:$AD,30,0)</f>
        <v>0.2</v>
      </c>
      <c r="AE16" s="16">
        <f t="shared" si="8"/>
        <v>134.4</v>
      </c>
      <c r="AF16" s="16"/>
      <c r="AG16" s="16"/>
      <c r="AH16" s="16"/>
    </row>
    <row r="17" spans="1:34" s="1" customFormat="1" ht="11.1" customHeight="1" outlineLevel="1" x14ac:dyDescent="0.2">
      <c r="A17" s="7" t="s">
        <v>55</v>
      </c>
      <c r="B17" s="7" t="s">
        <v>8</v>
      </c>
      <c r="C17" s="8">
        <v>399.887</v>
      </c>
      <c r="D17" s="8">
        <v>580.202</v>
      </c>
      <c r="E17" s="8">
        <v>283.70100000000002</v>
      </c>
      <c r="F17" s="8">
        <v>507.79899999999998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294.80200000000002</v>
      </c>
      <c r="J17" s="16">
        <f t="shared" si="3"/>
        <v>-11.100999999999999</v>
      </c>
      <c r="K17" s="16">
        <f>VLOOKUP(A:A,[1]TDSheet!$A:$P,16,0)</f>
        <v>50</v>
      </c>
      <c r="L17" s="16"/>
      <c r="M17" s="16"/>
      <c r="N17" s="16"/>
      <c r="O17" s="16">
        <f t="shared" si="4"/>
        <v>56.740200000000002</v>
      </c>
      <c r="P17" s="20"/>
      <c r="Q17" s="21">
        <f t="shared" si="5"/>
        <v>9.830754914505059</v>
      </c>
      <c r="R17" s="16">
        <f t="shared" si="6"/>
        <v>8.9495454721696426</v>
      </c>
      <c r="S17" s="16">
        <f>VLOOKUP(A:A,[1]TDSheet!$A:$T,20,0)</f>
        <v>70.160200000000003</v>
      </c>
      <c r="T17" s="16">
        <f>VLOOKUP(A:A,[1]TDSheet!$A:$O,15,0)</f>
        <v>68.902200000000008</v>
      </c>
      <c r="U17" s="16">
        <f>VLOOKUP(A:A,[3]TDSheet!$A:$D,4,0)</f>
        <v>70.3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2">
        <f t="shared" ref="Z17:Z33" si="10">MROUND(AC17,X17)</f>
        <v>0</v>
      </c>
      <c r="AA17" s="16">
        <f t="shared" si="7"/>
        <v>0</v>
      </c>
      <c r="AB17" s="16" t="str">
        <f>VLOOKUP(A:A,[1]TDSheet!$A:$AB,28,0)</f>
        <v>увел</v>
      </c>
      <c r="AC17" s="16">
        <f>AA17/3.7</f>
        <v>0</v>
      </c>
      <c r="AD17" s="23">
        <f>VLOOKUP(A:A,[1]TDSheet!$A:$AD,30,0)</f>
        <v>1</v>
      </c>
      <c r="AE17" s="16">
        <f t="shared" si="8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56</v>
      </c>
      <c r="B18" s="7" t="s">
        <v>8</v>
      </c>
      <c r="C18" s="8">
        <v>218.3</v>
      </c>
      <c r="D18" s="8">
        <v>150.19999999999999</v>
      </c>
      <c r="E18" s="8">
        <v>104.5</v>
      </c>
      <c r="F18" s="8">
        <v>110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110</v>
      </c>
      <c r="J18" s="16">
        <f t="shared" si="3"/>
        <v>-5.5</v>
      </c>
      <c r="K18" s="16">
        <f>VLOOKUP(A:A,[1]TDSheet!$A:$P,16,0)</f>
        <v>0</v>
      </c>
      <c r="L18" s="16">
        <v>60</v>
      </c>
      <c r="M18" s="16"/>
      <c r="N18" s="16"/>
      <c r="O18" s="16">
        <f t="shared" si="4"/>
        <v>20.9</v>
      </c>
      <c r="P18" s="20">
        <v>60</v>
      </c>
      <c r="Q18" s="21">
        <f t="shared" si="5"/>
        <v>11.004784688995215</v>
      </c>
      <c r="R18" s="16">
        <f t="shared" si="6"/>
        <v>5.2631578947368425</v>
      </c>
      <c r="S18" s="16">
        <f>VLOOKUP(A:A,[1]TDSheet!$A:$T,20,0)</f>
        <v>27.4</v>
      </c>
      <c r="T18" s="16">
        <f>VLOOKUP(A:A,[1]TDSheet!$A:$O,15,0)</f>
        <v>20.9</v>
      </c>
      <c r="U18" s="16">
        <f>VLOOKUP(A:A,[3]TDSheet!$A:$D,4,0)</f>
        <v>27.5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2">
        <f t="shared" si="10"/>
        <v>12</v>
      </c>
      <c r="AA18" s="16">
        <f t="shared" si="7"/>
        <v>60</v>
      </c>
      <c r="AB18" s="16" t="str">
        <f>VLOOKUP(A:A,[1]TDSheet!$A:$AB,28,0)</f>
        <v>увел</v>
      </c>
      <c r="AC18" s="16">
        <f>AA18/5.5</f>
        <v>10.909090909090908</v>
      </c>
      <c r="AD18" s="23">
        <f>VLOOKUP(A:A,[1]TDSheet!$A:$AD,30,0)</f>
        <v>1</v>
      </c>
      <c r="AE18" s="16">
        <f t="shared" si="8"/>
        <v>66</v>
      </c>
      <c r="AF18" s="16"/>
      <c r="AG18" s="16"/>
      <c r="AH18" s="16"/>
    </row>
    <row r="19" spans="1:34" s="1" customFormat="1" ht="11.1" customHeight="1" outlineLevel="1" x14ac:dyDescent="0.2">
      <c r="A19" s="7" t="s">
        <v>57</v>
      </c>
      <c r="B19" s="7" t="s">
        <v>8</v>
      </c>
      <c r="C19" s="8">
        <v>-3</v>
      </c>
      <c r="D19" s="8">
        <v>303</v>
      </c>
      <c r="E19" s="8">
        <v>171</v>
      </c>
      <c r="F19" s="8">
        <v>126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201</v>
      </c>
      <c r="J19" s="16">
        <f t="shared" si="3"/>
        <v>-30</v>
      </c>
      <c r="K19" s="16">
        <f>VLOOKUP(A:A,[1]TDSheet!$A:$P,16,0)</f>
        <v>80</v>
      </c>
      <c r="L19" s="16">
        <v>120</v>
      </c>
      <c r="M19" s="16"/>
      <c r="N19" s="16"/>
      <c r="O19" s="16">
        <f t="shared" si="4"/>
        <v>34.200000000000003</v>
      </c>
      <c r="P19" s="20">
        <v>120</v>
      </c>
      <c r="Q19" s="21">
        <f t="shared" si="5"/>
        <v>13.040935672514619</v>
      </c>
      <c r="R19" s="16">
        <f t="shared" si="6"/>
        <v>3.6842105263157894</v>
      </c>
      <c r="S19" s="16">
        <f>VLOOKUP(A:A,[1]TDSheet!$A:$T,20,0)</f>
        <v>15</v>
      </c>
      <c r="T19" s="16">
        <f>VLOOKUP(A:A,[1]TDSheet!$A:$O,15,0)</f>
        <v>25.2</v>
      </c>
      <c r="U19" s="16">
        <f>VLOOKUP(A:A,[3]TDSheet!$A:$D,4,0)</f>
        <v>108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2">
        <f t="shared" si="10"/>
        <v>42</v>
      </c>
      <c r="AA19" s="16">
        <f t="shared" si="7"/>
        <v>120</v>
      </c>
      <c r="AB19" s="16" t="e">
        <f>VLOOKUP(A:A,[1]TDSheet!$A:$AB,28,0)</f>
        <v>#N/A</v>
      </c>
      <c r="AC19" s="16">
        <f>AA19/3</f>
        <v>40</v>
      </c>
      <c r="AD19" s="23">
        <f>VLOOKUP(A:A,[1]TDSheet!$A:$AD,30,0)</f>
        <v>1</v>
      </c>
      <c r="AE19" s="16">
        <f t="shared" si="8"/>
        <v>126</v>
      </c>
      <c r="AF19" s="16"/>
      <c r="AG19" s="16"/>
      <c r="AH19" s="16"/>
    </row>
    <row r="20" spans="1:34" s="1" customFormat="1" ht="11.1" customHeight="1" outlineLevel="1" x14ac:dyDescent="0.2">
      <c r="A20" s="7" t="s">
        <v>14</v>
      </c>
      <c r="B20" s="7" t="s">
        <v>9</v>
      </c>
      <c r="C20" s="8">
        <v>3600</v>
      </c>
      <c r="D20" s="8">
        <v>18058</v>
      </c>
      <c r="E20" s="8">
        <v>4349</v>
      </c>
      <c r="F20" s="8">
        <v>1507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4393</v>
      </c>
      <c r="J20" s="16">
        <f t="shared" si="3"/>
        <v>-44</v>
      </c>
      <c r="K20" s="16">
        <f>VLOOKUP(A:A,[1]TDSheet!$A:$P,16,0)</f>
        <v>1200</v>
      </c>
      <c r="L20" s="16">
        <v>1100</v>
      </c>
      <c r="M20" s="16"/>
      <c r="N20" s="16"/>
      <c r="O20" s="16">
        <f t="shared" si="4"/>
        <v>581.79999999999995</v>
      </c>
      <c r="P20" s="20">
        <v>1800</v>
      </c>
      <c r="Q20" s="21">
        <f t="shared" si="5"/>
        <v>9.6373324166380208</v>
      </c>
      <c r="R20" s="16">
        <f t="shared" si="6"/>
        <v>2.5902371949123411</v>
      </c>
      <c r="S20" s="16">
        <f>VLOOKUP(A:A,[1]TDSheet!$A:$T,20,0)</f>
        <v>552.6</v>
      </c>
      <c r="T20" s="16">
        <f>VLOOKUP(A:A,[1]TDSheet!$A:$O,15,0)</f>
        <v>497.6</v>
      </c>
      <c r="U20" s="16">
        <f>VLOOKUP(A:A,[3]TDSheet!$A:$D,4,0)</f>
        <v>546</v>
      </c>
      <c r="V20" s="16">
        <f>VLOOKUP(A:A,[4]TDSheet!$A:$D,4,0)</f>
        <v>1440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2">
        <f t="shared" si="10"/>
        <v>154</v>
      </c>
      <c r="AA20" s="16">
        <f t="shared" si="7"/>
        <v>1800</v>
      </c>
      <c r="AB20" s="16" t="str">
        <f>VLOOKUP(A:A,[1]TDSheet!$A:$AB,28,0)</f>
        <v>ябмай</v>
      </c>
      <c r="AC20" s="16">
        <f>AA20/12</f>
        <v>150</v>
      </c>
      <c r="AD20" s="23">
        <f>VLOOKUP(A:A,[1]TDSheet!$A:$AD,30,0)</f>
        <v>0.25</v>
      </c>
      <c r="AE20" s="16">
        <f t="shared" si="8"/>
        <v>462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4101</v>
      </c>
      <c r="D21" s="8">
        <v>11616</v>
      </c>
      <c r="E21" s="8">
        <v>2741</v>
      </c>
      <c r="F21" s="8">
        <v>2951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2816</v>
      </c>
      <c r="J21" s="16">
        <f t="shared" si="3"/>
        <v>-75</v>
      </c>
      <c r="K21" s="16">
        <f>VLOOKUP(A:A,[1]TDSheet!$A:$P,16,0)</f>
        <v>0</v>
      </c>
      <c r="L21" s="16">
        <v>240</v>
      </c>
      <c r="M21" s="16"/>
      <c r="N21" s="16"/>
      <c r="O21" s="16">
        <f t="shared" si="4"/>
        <v>416.2</v>
      </c>
      <c r="P21" s="20">
        <v>840</v>
      </c>
      <c r="Q21" s="21">
        <f t="shared" si="5"/>
        <v>9.6852474771744355</v>
      </c>
      <c r="R21" s="16">
        <f t="shared" si="6"/>
        <v>7.0903411821239795</v>
      </c>
      <c r="S21" s="16">
        <f>VLOOKUP(A:A,[1]TDSheet!$A:$T,20,0)</f>
        <v>414.2</v>
      </c>
      <c r="T21" s="16">
        <f>VLOOKUP(A:A,[1]TDSheet!$A:$O,15,0)</f>
        <v>427.8</v>
      </c>
      <c r="U21" s="16">
        <f>VLOOKUP(A:A,[3]TDSheet!$A:$D,4,0)</f>
        <v>422</v>
      </c>
      <c r="V21" s="16">
        <f>VLOOKUP(A:A,[4]TDSheet!$A:$D,4,0)</f>
        <v>660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2">
        <f t="shared" si="10"/>
        <v>140</v>
      </c>
      <c r="AA21" s="16">
        <f t="shared" si="7"/>
        <v>840</v>
      </c>
      <c r="AB21" s="16" t="str">
        <f>VLOOKUP(A:A,[1]TDSheet!$A:$AB,28,0)</f>
        <v>ябмай</v>
      </c>
      <c r="AC21" s="16">
        <f>AA21/6</f>
        <v>140</v>
      </c>
      <c r="AD21" s="23">
        <f>VLOOKUP(A:A,[1]TDSheet!$A:$AD,30,0)</f>
        <v>0.25</v>
      </c>
      <c r="AE21" s="16">
        <f t="shared" si="8"/>
        <v>210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2648</v>
      </c>
      <c r="D22" s="8">
        <v>19586</v>
      </c>
      <c r="E22" s="8">
        <v>3749</v>
      </c>
      <c r="F22" s="8">
        <v>1098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3847</v>
      </c>
      <c r="J22" s="16">
        <f t="shared" si="3"/>
        <v>-98</v>
      </c>
      <c r="K22" s="16">
        <f>VLOOKUP(A:A,[1]TDSheet!$A:$P,16,0)</f>
        <v>1200</v>
      </c>
      <c r="L22" s="16">
        <v>1000</v>
      </c>
      <c r="M22" s="16"/>
      <c r="N22" s="16"/>
      <c r="O22" s="16">
        <f t="shared" si="4"/>
        <v>509.8</v>
      </c>
      <c r="P22" s="20">
        <v>1600</v>
      </c>
      <c r="Q22" s="21">
        <f t="shared" si="5"/>
        <v>9.6076892899176141</v>
      </c>
      <c r="R22" s="16">
        <f t="shared" si="6"/>
        <v>2.153785798352295</v>
      </c>
      <c r="S22" s="16">
        <f>VLOOKUP(A:A,[1]TDSheet!$A:$T,20,0)</f>
        <v>460.4</v>
      </c>
      <c r="T22" s="16">
        <f>VLOOKUP(A:A,[1]TDSheet!$A:$O,15,0)</f>
        <v>443.2</v>
      </c>
      <c r="U22" s="16">
        <f>VLOOKUP(A:A,[3]TDSheet!$A:$D,4,0)</f>
        <v>437</v>
      </c>
      <c r="V22" s="16">
        <f>VLOOKUP(A:A,[4]TDSheet!$A:$D,4,0)</f>
        <v>1200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2">
        <f t="shared" si="10"/>
        <v>140</v>
      </c>
      <c r="AA22" s="16">
        <f t="shared" si="7"/>
        <v>1600</v>
      </c>
      <c r="AB22" s="16" t="str">
        <f>VLOOKUP(A:A,[1]TDSheet!$A:$AB,28,0)</f>
        <v>ябмай</v>
      </c>
      <c r="AC22" s="16">
        <f>AA22/12</f>
        <v>133.33333333333334</v>
      </c>
      <c r="AD22" s="23">
        <f>VLOOKUP(A:A,[1]TDSheet!$A:$AD,30,0)</f>
        <v>0.25</v>
      </c>
      <c r="AE22" s="16">
        <f t="shared" si="8"/>
        <v>420</v>
      </c>
      <c r="AF22" s="16"/>
      <c r="AG22" s="16"/>
      <c r="AH22" s="16"/>
    </row>
    <row r="23" spans="1:34" s="1" customFormat="1" ht="11.1" customHeight="1" outlineLevel="1" x14ac:dyDescent="0.2">
      <c r="A23" s="7" t="s">
        <v>58</v>
      </c>
      <c r="B23" s="7" t="s">
        <v>9</v>
      </c>
      <c r="C23" s="8">
        <v>2420</v>
      </c>
      <c r="D23" s="8">
        <v>14384</v>
      </c>
      <c r="E23" s="8">
        <v>3655</v>
      </c>
      <c r="F23" s="8">
        <v>1028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3763</v>
      </c>
      <c r="J23" s="16">
        <f t="shared" si="3"/>
        <v>-108</v>
      </c>
      <c r="K23" s="16">
        <f>VLOOKUP(A:A,[1]TDSheet!$A:$P,16,0)</f>
        <v>1000</v>
      </c>
      <c r="L23" s="16">
        <v>960</v>
      </c>
      <c r="M23" s="16"/>
      <c r="N23" s="16"/>
      <c r="O23" s="16">
        <f t="shared" si="4"/>
        <v>443</v>
      </c>
      <c r="P23" s="20">
        <v>1200</v>
      </c>
      <c r="Q23" s="21">
        <f t="shared" si="5"/>
        <v>9.4537246049661405</v>
      </c>
      <c r="R23" s="16">
        <f t="shared" si="6"/>
        <v>2.3205417607223477</v>
      </c>
      <c r="S23" s="16">
        <f>VLOOKUP(A:A,[1]TDSheet!$A:$T,20,0)</f>
        <v>392.2</v>
      </c>
      <c r="T23" s="16">
        <f>VLOOKUP(A:A,[1]TDSheet!$A:$O,15,0)</f>
        <v>369</v>
      </c>
      <c r="U23" s="16">
        <f>VLOOKUP(A:A,[3]TDSheet!$A:$D,4,0)</f>
        <v>395</v>
      </c>
      <c r="V23" s="16">
        <f>VLOOKUP(A:A,[4]TDSheet!$A:$D,4,0)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2">
        <f t="shared" si="10"/>
        <v>98</v>
      </c>
      <c r="AA23" s="16">
        <f t="shared" si="7"/>
        <v>1200</v>
      </c>
      <c r="AB23" s="16" t="str">
        <f>VLOOKUP(A:A,[1]TDSheet!$A:$AB,28,0)</f>
        <v>ябмай</v>
      </c>
      <c r="AC23" s="16">
        <f>AA23/12</f>
        <v>100</v>
      </c>
      <c r="AD23" s="23">
        <f>VLOOKUP(A:A,[1]TDSheet!$A:$AD,30,0)</f>
        <v>0.25</v>
      </c>
      <c r="AE23" s="16">
        <f t="shared" si="8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8</v>
      </c>
      <c r="C24" s="8">
        <v>2365</v>
      </c>
      <c r="D24" s="8">
        <v>2846</v>
      </c>
      <c r="E24" s="8">
        <v>2491</v>
      </c>
      <c r="F24" s="8">
        <v>2121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2519</v>
      </c>
      <c r="J24" s="16">
        <f t="shared" si="3"/>
        <v>-28</v>
      </c>
      <c r="K24" s="16">
        <f>VLOOKUP(A:A,[1]TDSheet!$A:$P,16,0)</f>
        <v>1300</v>
      </c>
      <c r="L24" s="16">
        <v>300</v>
      </c>
      <c r="M24" s="16"/>
      <c r="N24" s="16"/>
      <c r="O24" s="16">
        <f t="shared" si="4"/>
        <v>498.2</v>
      </c>
      <c r="P24" s="20">
        <v>1100</v>
      </c>
      <c r="Q24" s="21">
        <f t="shared" si="5"/>
        <v>9.6768366118024893</v>
      </c>
      <c r="R24" s="16">
        <f t="shared" si="6"/>
        <v>4.2573263749498196</v>
      </c>
      <c r="S24" s="16">
        <f>VLOOKUP(A:A,[1]TDSheet!$A:$T,20,0)</f>
        <v>407.2</v>
      </c>
      <c r="T24" s="16">
        <f>VLOOKUP(A:A,[1]TDSheet!$A:$O,15,0)</f>
        <v>489.2</v>
      </c>
      <c r="U24" s="16">
        <f>VLOOKUP(A:A,[3]TDSheet!$A:$D,4,0)</f>
        <v>510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2">
        <f t="shared" si="10"/>
        <v>180</v>
      </c>
      <c r="AA24" s="16">
        <f t="shared" si="7"/>
        <v>1100</v>
      </c>
      <c r="AB24" s="16" t="str">
        <f>VLOOKUP(A:A,[1]TDSheet!$A:$AB,28,0)</f>
        <v>сниж</v>
      </c>
      <c r="AC24" s="16">
        <f>AA24/6</f>
        <v>183.33333333333334</v>
      </c>
      <c r="AD24" s="23">
        <f>VLOOKUP(A:A,[1]TDSheet!$A:$AD,30,0)</f>
        <v>1</v>
      </c>
      <c r="AE24" s="16">
        <f>Z24*Y24*AD24</f>
        <v>1080</v>
      </c>
      <c r="AF24" s="16"/>
      <c r="AG24" s="16"/>
      <c r="AH24" s="16"/>
    </row>
    <row r="25" spans="1:34" s="1" customFormat="1" ht="11.1" customHeight="1" outlineLevel="1" x14ac:dyDescent="0.2">
      <c r="A25" s="7" t="s">
        <v>59</v>
      </c>
      <c r="B25" s="7" t="s">
        <v>9</v>
      </c>
      <c r="C25" s="8">
        <v>278</v>
      </c>
      <c r="D25" s="8">
        <v>1291</v>
      </c>
      <c r="E25" s="8">
        <v>504</v>
      </c>
      <c r="F25" s="8">
        <v>782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543</v>
      </c>
      <c r="J25" s="16">
        <f t="shared" si="3"/>
        <v>-39</v>
      </c>
      <c r="K25" s="16">
        <f>VLOOKUP(A:A,[1]TDSheet!$A:$P,16,0)</f>
        <v>360</v>
      </c>
      <c r="L25" s="16"/>
      <c r="M25" s="16"/>
      <c r="N25" s="16"/>
      <c r="O25" s="16">
        <f t="shared" si="4"/>
        <v>100.8</v>
      </c>
      <c r="P25" s="20"/>
      <c r="Q25" s="21">
        <f t="shared" si="5"/>
        <v>11.329365079365079</v>
      </c>
      <c r="R25" s="16">
        <f t="shared" si="6"/>
        <v>7.7579365079365079</v>
      </c>
      <c r="S25" s="16">
        <f>VLOOKUP(A:A,[1]TDSheet!$A:$T,20,0)</f>
        <v>62.6</v>
      </c>
      <c r="T25" s="16">
        <f>VLOOKUP(A:A,[1]TDSheet!$A:$O,15,0)</f>
        <v>114.4</v>
      </c>
      <c r="U25" s="16">
        <f>VLOOKUP(A:A,[3]TDSheet!$A:$D,4,0)</f>
        <v>129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2">
        <f t="shared" si="10"/>
        <v>0</v>
      </c>
      <c r="AA25" s="16">
        <f t="shared" si="7"/>
        <v>0</v>
      </c>
      <c r="AB25" s="16" t="e">
        <f>VLOOKUP(A:A,[1]TDSheet!$A:$AB,28,0)</f>
        <v>#N/A</v>
      </c>
      <c r="AC25" s="16">
        <f>AA25/12</f>
        <v>0</v>
      </c>
      <c r="AD25" s="23">
        <f>VLOOKUP(A:A,[1]TDSheet!$A:$AD,30,0)</f>
        <v>0.23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60</v>
      </c>
      <c r="B26" s="7" t="s">
        <v>9</v>
      </c>
      <c r="C26" s="8"/>
      <c r="D26" s="8">
        <v>548</v>
      </c>
      <c r="E26" s="8">
        <v>448</v>
      </c>
      <c r="F26" s="8">
        <v>90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642</v>
      </c>
      <c r="J26" s="16">
        <f t="shared" si="3"/>
        <v>-194</v>
      </c>
      <c r="K26" s="16">
        <f>VLOOKUP(A:A,[1]TDSheet!$A:$P,16,0)</f>
        <v>180</v>
      </c>
      <c r="L26" s="16">
        <v>360</v>
      </c>
      <c r="M26" s="16"/>
      <c r="N26" s="16"/>
      <c r="O26" s="16">
        <f t="shared" si="4"/>
        <v>89.6</v>
      </c>
      <c r="P26" s="20">
        <v>360</v>
      </c>
      <c r="Q26" s="21">
        <f t="shared" si="5"/>
        <v>11.049107142857144</v>
      </c>
      <c r="R26" s="16">
        <f t="shared" si="6"/>
        <v>1.0044642857142858</v>
      </c>
      <c r="S26" s="16">
        <f>VLOOKUP(A:A,[1]TDSheet!$A:$T,20,0)</f>
        <v>0</v>
      </c>
      <c r="T26" s="16">
        <f>VLOOKUP(A:A,[1]TDSheet!$A:$O,15,0)</f>
        <v>0</v>
      </c>
      <c r="U26" s="16">
        <f>VLOOKUP(A:A,[3]TDSheet!$A:$D,4,0)</f>
        <v>102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2">
        <f t="shared" si="10"/>
        <v>28</v>
      </c>
      <c r="AA26" s="16">
        <f t="shared" si="7"/>
        <v>360</v>
      </c>
      <c r="AB26" s="16">
        <f>VLOOKUP(A:A,[1]TDSheet!$A:$AB,28,0)</f>
        <v>0</v>
      </c>
      <c r="AC26" s="16">
        <f>AA26/12</f>
        <v>30</v>
      </c>
      <c r="AD26" s="23">
        <f>VLOOKUP(A:A,[1]TDSheet!$A:$AD,30,0)</f>
        <v>0.25</v>
      </c>
      <c r="AE26" s="16">
        <f t="shared" ref="AE26:AE33" si="11">Z26*Y26*AD26</f>
        <v>84</v>
      </c>
      <c r="AF26" s="16"/>
      <c r="AG26" s="16"/>
      <c r="AH26" s="16"/>
    </row>
    <row r="27" spans="1:34" s="1" customFormat="1" ht="11.1" customHeight="1" outlineLevel="1" x14ac:dyDescent="0.2">
      <c r="A27" s="7" t="s">
        <v>61</v>
      </c>
      <c r="B27" s="7" t="s">
        <v>9</v>
      </c>
      <c r="C27" s="8">
        <v>605</v>
      </c>
      <c r="D27" s="8">
        <v>1114</v>
      </c>
      <c r="E27" s="8">
        <v>398</v>
      </c>
      <c r="F27" s="8">
        <v>417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439</v>
      </c>
      <c r="J27" s="16">
        <f t="shared" si="3"/>
        <v>-41</v>
      </c>
      <c r="K27" s="16">
        <f>VLOOKUP(A:A,[1]TDSheet!$A:$P,16,0)</f>
        <v>200</v>
      </c>
      <c r="L27" s="16">
        <v>120</v>
      </c>
      <c r="M27" s="16"/>
      <c r="N27" s="16"/>
      <c r="O27" s="16">
        <f t="shared" si="4"/>
        <v>79.599999999999994</v>
      </c>
      <c r="P27" s="20">
        <v>120</v>
      </c>
      <c r="Q27" s="21">
        <f t="shared" si="5"/>
        <v>10.766331658291458</v>
      </c>
      <c r="R27" s="16">
        <f t="shared" si="6"/>
        <v>5.2386934673366836</v>
      </c>
      <c r="S27" s="16">
        <f>VLOOKUP(A:A,[1]TDSheet!$A:$T,20,0)</f>
        <v>68.599999999999994</v>
      </c>
      <c r="T27" s="16">
        <f>VLOOKUP(A:A,[1]TDSheet!$A:$O,15,0)</f>
        <v>84.6</v>
      </c>
      <c r="U27" s="16">
        <f>VLOOKUP(A:A,[3]TDSheet!$A:$D,4,0)</f>
        <v>9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2">
        <f t="shared" si="10"/>
        <v>12</v>
      </c>
      <c r="AA27" s="16">
        <f t="shared" si="7"/>
        <v>120</v>
      </c>
      <c r="AB27" s="16" t="str">
        <f>VLOOKUP(A:A,[1]TDSheet!$A:$AB,28,0)</f>
        <v>ябмай</v>
      </c>
      <c r="AC27" s="16">
        <f>AA27/8</f>
        <v>15</v>
      </c>
      <c r="AD27" s="23">
        <f>VLOOKUP(A:A,[1]TDSheet!$A:$AD,30,0)</f>
        <v>0.7</v>
      </c>
      <c r="AE27" s="16">
        <f t="shared" si="11"/>
        <v>67.199999999999989</v>
      </c>
      <c r="AF27" s="16"/>
      <c r="AG27" s="16"/>
      <c r="AH27" s="16"/>
    </row>
    <row r="28" spans="1:34" s="1" customFormat="1" ht="21.95" customHeight="1" outlineLevel="1" x14ac:dyDescent="0.2">
      <c r="A28" s="7" t="s">
        <v>18</v>
      </c>
      <c r="B28" s="7" t="s">
        <v>9</v>
      </c>
      <c r="C28" s="8">
        <v>973</v>
      </c>
      <c r="D28" s="8">
        <v>2581</v>
      </c>
      <c r="E28" s="8">
        <v>1063</v>
      </c>
      <c r="F28" s="8">
        <v>698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1106</v>
      </c>
      <c r="J28" s="16">
        <f t="shared" si="3"/>
        <v>-43</v>
      </c>
      <c r="K28" s="16">
        <f>VLOOKUP(A:A,[1]TDSheet!$A:$P,16,0)</f>
        <v>280</v>
      </c>
      <c r="L28" s="16">
        <v>600</v>
      </c>
      <c r="M28" s="16"/>
      <c r="N28" s="16"/>
      <c r="O28" s="16">
        <f t="shared" si="4"/>
        <v>212.6</v>
      </c>
      <c r="P28" s="20">
        <v>480</v>
      </c>
      <c r="Q28" s="21">
        <f t="shared" si="5"/>
        <v>9.6801505174035753</v>
      </c>
      <c r="R28" s="16">
        <f t="shared" si="6"/>
        <v>3.2831608654750708</v>
      </c>
      <c r="S28" s="16">
        <f>VLOOKUP(A:A,[1]TDSheet!$A:$T,20,0)</f>
        <v>168.8</v>
      </c>
      <c r="T28" s="16">
        <f>VLOOKUP(A:A,[1]TDSheet!$A:$O,15,0)</f>
        <v>170.6</v>
      </c>
      <c r="U28" s="16">
        <f>VLOOKUP(A:A,[3]TDSheet!$A:$D,4,0)</f>
        <v>64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2">
        <f t="shared" si="10"/>
        <v>48</v>
      </c>
      <c r="AA28" s="16">
        <f t="shared" si="7"/>
        <v>480</v>
      </c>
      <c r="AB28" s="16" t="str">
        <f>VLOOKUP(A:A,[1]TDSheet!$A:$AB,28,0)</f>
        <v>ябмай</v>
      </c>
      <c r="AC28" s="16">
        <f>AA28/10</f>
        <v>48</v>
      </c>
      <c r="AD28" s="23">
        <f>VLOOKUP(A:A,[1]TDSheet!$A:$AD,30,0)</f>
        <v>0.7</v>
      </c>
      <c r="AE28" s="16">
        <f t="shared" si="11"/>
        <v>336</v>
      </c>
      <c r="AF28" s="16"/>
      <c r="AG28" s="16"/>
      <c r="AH28" s="16"/>
    </row>
    <row r="29" spans="1:34" s="1" customFormat="1" ht="11.1" customHeight="1" outlineLevel="1" x14ac:dyDescent="0.2">
      <c r="A29" s="7" t="s">
        <v>19</v>
      </c>
      <c r="B29" s="7" t="s">
        <v>9</v>
      </c>
      <c r="C29" s="8">
        <v>235</v>
      </c>
      <c r="D29" s="8">
        <v>830</v>
      </c>
      <c r="E29" s="8">
        <v>252</v>
      </c>
      <c r="F29" s="8">
        <v>407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288</v>
      </c>
      <c r="J29" s="16">
        <f t="shared" si="3"/>
        <v>-36</v>
      </c>
      <c r="K29" s="16">
        <f>VLOOKUP(A:A,[1]TDSheet!$A:$P,16,0)</f>
        <v>120</v>
      </c>
      <c r="L29" s="16"/>
      <c r="M29" s="16"/>
      <c r="N29" s="16"/>
      <c r="O29" s="16">
        <f t="shared" si="4"/>
        <v>50.4</v>
      </c>
      <c r="P29" s="20"/>
      <c r="Q29" s="21">
        <f t="shared" si="5"/>
        <v>10.456349206349207</v>
      </c>
      <c r="R29" s="16">
        <f t="shared" si="6"/>
        <v>8.075396825396826</v>
      </c>
      <c r="S29" s="16">
        <f>VLOOKUP(A:A,[1]TDSheet!$A:$T,20,0)</f>
        <v>46.2</v>
      </c>
      <c r="T29" s="16">
        <f>VLOOKUP(A:A,[1]TDSheet!$A:$O,15,0)</f>
        <v>60.6</v>
      </c>
      <c r="U29" s="16">
        <f>VLOOKUP(A:A,[3]TDSheet!$A:$D,4,0)</f>
        <v>91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2">
        <f t="shared" si="10"/>
        <v>0</v>
      </c>
      <c r="AA29" s="16">
        <f t="shared" si="7"/>
        <v>0</v>
      </c>
      <c r="AB29" s="16" t="str">
        <f>VLOOKUP(A:A,[1]TDSheet!$A:$AB,28,0)</f>
        <v>увел</v>
      </c>
      <c r="AC29" s="16">
        <f>AA29/16</f>
        <v>0</v>
      </c>
      <c r="AD29" s="23">
        <f>VLOOKUP(A:A,[1]TDSheet!$A:$AD,30,0)</f>
        <v>0.4</v>
      </c>
      <c r="AE29" s="16">
        <f t="shared" si="11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2954</v>
      </c>
      <c r="D30" s="8">
        <v>11862</v>
      </c>
      <c r="E30" s="8">
        <v>2530</v>
      </c>
      <c r="F30" s="8">
        <v>1874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2582</v>
      </c>
      <c r="J30" s="16">
        <f t="shared" si="3"/>
        <v>-52</v>
      </c>
      <c r="K30" s="16">
        <f>VLOOKUP(A:A,[1]TDSheet!$A:$P,16,0)</f>
        <v>0</v>
      </c>
      <c r="L30" s="16">
        <v>250</v>
      </c>
      <c r="M30" s="16"/>
      <c r="N30" s="16"/>
      <c r="O30" s="16">
        <f t="shared" si="4"/>
        <v>266</v>
      </c>
      <c r="P30" s="20">
        <v>480</v>
      </c>
      <c r="Q30" s="21">
        <f t="shared" si="5"/>
        <v>9.7894736842105257</v>
      </c>
      <c r="R30" s="16">
        <f t="shared" si="6"/>
        <v>7.0451127819548871</v>
      </c>
      <c r="S30" s="16">
        <f>VLOOKUP(A:A,[1]TDSheet!$A:$T,20,0)</f>
        <v>285.8</v>
      </c>
      <c r="T30" s="16">
        <f>VLOOKUP(A:A,[1]TDSheet!$A:$O,15,0)</f>
        <v>198.6</v>
      </c>
      <c r="U30" s="16">
        <f>VLOOKUP(A:A,[3]TDSheet!$A:$D,4,0)</f>
        <v>96</v>
      </c>
      <c r="V30" s="16">
        <f>VLOOKUP(A:A,[4]TDSheet!$A:$D,4,0)</f>
        <v>1200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2">
        <f t="shared" si="10"/>
        <v>48</v>
      </c>
      <c r="AA30" s="16">
        <f t="shared" si="7"/>
        <v>480</v>
      </c>
      <c r="AB30" s="16" t="str">
        <f>VLOOKUP(A:A,[1]TDSheet!$A:$AB,28,0)</f>
        <v>ябмай</v>
      </c>
      <c r="AC30" s="16">
        <f>AA30/10</f>
        <v>48</v>
      </c>
      <c r="AD30" s="23">
        <f>VLOOKUP(A:A,[1]TDSheet!$A:$AD,30,0)</f>
        <v>0.7</v>
      </c>
      <c r="AE30" s="16">
        <f t="shared" si="11"/>
        <v>336</v>
      </c>
      <c r="AF30" s="16"/>
      <c r="AG30" s="16"/>
      <c r="AH30" s="16"/>
    </row>
    <row r="31" spans="1:34" s="1" customFormat="1" ht="21.95" customHeight="1" outlineLevel="1" x14ac:dyDescent="0.2">
      <c r="A31" s="7" t="s">
        <v>21</v>
      </c>
      <c r="B31" s="7" t="s">
        <v>9</v>
      </c>
      <c r="C31" s="8">
        <v>1499</v>
      </c>
      <c r="D31" s="8">
        <v>3963</v>
      </c>
      <c r="E31" s="8">
        <v>1045</v>
      </c>
      <c r="F31" s="8">
        <v>1121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1121</v>
      </c>
      <c r="J31" s="16">
        <f t="shared" si="3"/>
        <v>-76</v>
      </c>
      <c r="K31" s="16">
        <f>VLOOKUP(A:A,[1]TDSheet!$A:$P,16,0)</f>
        <v>200</v>
      </c>
      <c r="L31" s="16">
        <v>360</v>
      </c>
      <c r="M31" s="16"/>
      <c r="N31" s="16"/>
      <c r="O31" s="16">
        <f t="shared" si="4"/>
        <v>209</v>
      </c>
      <c r="P31" s="20">
        <v>300</v>
      </c>
      <c r="Q31" s="21">
        <f t="shared" si="5"/>
        <v>9.4784688995215305</v>
      </c>
      <c r="R31" s="16">
        <f t="shared" si="6"/>
        <v>5.3636363636363633</v>
      </c>
      <c r="S31" s="16">
        <f>VLOOKUP(A:A,[1]TDSheet!$A:$T,20,0)</f>
        <v>214.6</v>
      </c>
      <c r="T31" s="16">
        <f>VLOOKUP(A:A,[1]TDSheet!$A:$O,15,0)</f>
        <v>202.6</v>
      </c>
      <c r="U31" s="16">
        <f>VLOOKUP(A:A,[3]TDSheet!$A:$D,4,0)</f>
        <v>113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2">
        <f t="shared" si="10"/>
        <v>36</v>
      </c>
      <c r="AA31" s="16">
        <f t="shared" si="7"/>
        <v>300</v>
      </c>
      <c r="AB31" s="16" t="str">
        <f>VLOOKUP(A:A,[1]TDSheet!$A:$AB,28,0)</f>
        <v>ябмай</v>
      </c>
      <c r="AC31" s="16">
        <f>AA31/10</f>
        <v>30</v>
      </c>
      <c r="AD31" s="23">
        <f>VLOOKUP(A:A,[1]TDSheet!$A:$AD,30,0)</f>
        <v>0.7</v>
      </c>
      <c r="AE31" s="16">
        <f t="shared" si="11"/>
        <v>251.99999999999997</v>
      </c>
      <c r="AF31" s="16"/>
      <c r="AG31" s="16"/>
      <c r="AH31" s="16"/>
    </row>
    <row r="32" spans="1:34" s="1" customFormat="1" ht="21.95" customHeight="1" outlineLevel="1" x14ac:dyDescent="0.2">
      <c r="A32" s="7" t="s">
        <v>22</v>
      </c>
      <c r="B32" s="7" t="s">
        <v>9</v>
      </c>
      <c r="C32" s="8">
        <v>700</v>
      </c>
      <c r="D32" s="8">
        <v>2046</v>
      </c>
      <c r="E32" s="8">
        <v>741</v>
      </c>
      <c r="F32" s="8">
        <v>1010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783</v>
      </c>
      <c r="J32" s="16">
        <f t="shared" si="3"/>
        <v>-42</v>
      </c>
      <c r="K32" s="16">
        <f>VLOOKUP(A:A,[1]TDSheet!$A:$P,16,0)</f>
        <v>280</v>
      </c>
      <c r="L32" s="16"/>
      <c r="M32" s="16"/>
      <c r="N32" s="16"/>
      <c r="O32" s="16">
        <f t="shared" si="4"/>
        <v>148.19999999999999</v>
      </c>
      <c r="P32" s="20">
        <v>120</v>
      </c>
      <c r="Q32" s="21">
        <f t="shared" si="5"/>
        <v>9.5141700404858298</v>
      </c>
      <c r="R32" s="16">
        <f t="shared" si="6"/>
        <v>6.8151147098515521</v>
      </c>
      <c r="S32" s="16">
        <f>VLOOKUP(A:A,[1]TDSheet!$A:$T,20,0)</f>
        <v>151.80000000000001</v>
      </c>
      <c r="T32" s="16">
        <f>VLOOKUP(A:A,[1]TDSheet!$A:$O,15,0)</f>
        <v>170</v>
      </c>
      <c r="U32" s="16">
        <f>VLOOKUP(A:A,[3]TDSheet!$A:$D,4,0)</f>
        <v>218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2">
        <f t="shared" si="10"/>
        <v>12</v>
      </c>
      <c r="AA32" s="16">
        <f t="shared" si="7"/>
        <v>120</v>
      </c>
      <c r="AB32" s="16" t="e">
        <f>VLOOKUP(A:A,[1]TDSheet!$A:$AB,28,0)</f>
        <v>#N/A</v>
      </c>
      <c r="AC32" s="16">
        <f>AA32/10</f>
        <v>12</v>
      </c>
      <c r="AD32" s="23">
        <f>VLOOKUP(A:A,[1]TDSheet!$A:$AD,30,0)</f>
        <v>0.7</v>
      </c>
      <c r="AE32" s="16">
        <f t="shared" si="11"/>
        <v>84</v>
      </c>
      <c r="AF32" s="16"/>
      <c r="AG32" s="16"/>
      <c r="AH32" s="16"/>
    </row>
    <row r="33" spans="1:34" s="1" customFormat="1" ht="21.95" customHeight="1" outlineLevel="1" x14ac:dyDescent="0.2">
      <c r="A33" s="7" t="s">
        <v>62</v>
      </c>
      <c r="B33" s="7" t="s">
        <v>9</v>
      </c>
      <c r="C33" s="8">
        <v>217</v>
      </c>
      <c r="D33" s="8">
        <v>1466</v>
      </c>
      <c r="E33" s="8">
        <v>636</v>
      </c>
      <c r="F33" s="8">
        <v>933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673</v>
      </c>
      <c r="J33" s="16">
        <f t="shared" si="3"/>
        <v>-37</v>
      </c>
      <c r="K33" s="16">
        <f>VLOOKUP(A:A,[1]TDSheet!$A:$P,16,0)</f>
        <v>240</v>
      </c>
      <c r="L33" s="16"/>
      <c r="M33" s="16"/>
      <c r="N33" s="16"/>
      <c r="O33" s="16">
        <f t="shared" si="4"/>
        <v>127.2</v>
      </c>
      <c r="P33" s="20">
        <v>120</v>
      </c>
      <c r="Q33" s="21">
        <f t="shared" si="5"/>
        <v>10.165094339622641</v>
      </c>
      <c r="R33" s="16">
        <f t="shared" si="6"/>
        <v>7.3349056603773581</v>
      </c>
      <c r="S33" s="16">
        <f>VLOOKUP(A:A,[1]TDSheet!$A:$T,20,0)</f>
        <v>24.2</v>
      </c>
      <c r="T33" s="16">
        <f>VLOOKUP(A:A,[1]TDSheet!$A:$O,15,0)</f>
        <v>87.8</v>
      </c>
      <c r="U33" s="16">
        <f>VLOOKUP(A:A,[3]TDSheet!$A:$D,4,0)</f>
        <v>143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2">
        <f t="shared" si="10"/>
        <v>12</v>
      </c>
      <c r="AA33" s="16">
        <f t="shared" si="7"/>
        <v>120</v>
      </c>
      <c r="AB33" s="16" t="e">
        <f>VLOOKUP(A:A,[1]TDSheet!$A:$AB,28,0)</f>
        <v>#N/A</v>
      </c>
      <c r="AC33" s="16">
        <f>AA33/10</f>
        <v>12</v>
      </c>
      <c r="AD33" s="23">
        <f>VLOOKUP(A:A,[1]TDSheet!$A:$AD,30,0)</f>
        <v>0.6</v>
      </c>
      <c r="AE33" s="16">
        <f t="shared" si="11"/>
        <v>72</v>
      </c>
      <c r="AF33" s="16"/>
      <c r="AG33" s="16"/>
      <c r="AH33" s="16"/>
    </row>
    <row r="34" spans="1:34" s="1" customFormat="1" ht="21.95" customHeight="1" outlineLevel="1" x14ac:dyDescent="0.2">
      <c r="A34" s="7" t="s">
        <v>23</v>
      </c>
      <c r="B34" s="7" t="s">
        <v>8</v>
      </c>
      <c r="C34" s="8">
        <v>1996</v>
      </c>
      <c r="D34" s="8">
        <v>7375</v>
      </c>
      <c r="E34" s="8">
        <v>2421</v>
      </c>
      <c r="F34" s="8">
        <v>2290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2538</v>
      </c>
      <c r="J34" s="16">
        <f t="shared" si="3"/>
        <v>-117</v>
      </c>
      <c r="K34" s="16">
        <f>VLOOKUP(A:A,[1]TDSheet!$A:$P,16,0)</f>
        <v>1000</v>
      </c>
      <c r="L34" s="16">
        <v>300</v>
      </c>
      <c r="M34" s="16"/>
      <c r="N34" s="16"/>
      <c r="O34" s="16">
        <f t="shared" si="4"/>
        <v>484.2</v>
      </c>
      <c r="P34" s="20">
        <v>1000</v>
      </c>
      <c r="Q34" s="21">
        <f t="shared" si="5"/>
        <v>9.4795539033457246</v>
      </c>
      <c r="R34" s="16">
        <f t="shared" si="6"/>
        <v>4.7294506402313097</v>
      </c>
      <c r="S34" s="16">
        <f>VLOOKUP(A:A,[1]TDSheet!$A:$T,20,0)</f>
        <v>453.8</v>
      </c>
      <c r="T34" s="16">
        <f>VLOOKUP(A:A,[1]TDSheet!$A:$O,15,0)</f>
        <v>518.20000000000005</v>
      </c>
      <c r="U34" s="16">
        <f>VLOOKUP(A:A,[3]TDSheet!$A:$D,4,0)</f>
        <v>605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2">
        <f t="shared" ref="Z34:Z67" si="12">MROUND(AC34,X34)</f>
        <v>204</v>
      </c>
      <c r="AA34" s="16">
        <f t="shared" si="7"/>
        <v>1000</v>
      </c>
      <c r="AB34" s="16" t="str">
        <f>VLOOKUP(A:A,[1]TDSheet!$A:$AB,28,0)</f>
        <v>сниж</v>
      </c>
      <c r="AC34" s="16">
        <f>AA34/5</f>
        <v>200</v>
      </c>
      <c r="AD34" s="23">
        <f>VLOOKUP(A:A,[1]TDSheet!$A:$AD,30,0)</f>
        <v>1</v>
      </c>
      <c r="AE34" s="16">
        <f t="shared" ref="AE34:AE67" si="13">Z34*Y34*AD34</f>
        <v>1020</v>
      </c>
      <c r="AF34" s="16"/>
      <c r="AG34" s="16"/>
      <c r="AH34" s="16"/>
    </row>
    <row r="35" spans="1:34" s="1" customFormat="1" ht="21.95" customHeight="1" outlineLevel="1" x14ac:dyDescent="0.2">
      <c r="A35" s="7" t="s">
        <v>63</v>
      </c>
      <c r="B35" s="7" t="s">
        <v>9</v>
      </c>
      <c r="C35" s="8">
        <v>232</v>
      </c>
      <c r="D35" s="8">
        <v>1215</v>
      </c>
      <c r="E35" s="8">
        <v>624</v>
      </c>
      <c r="F35" s="8">
        <v>514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594</v>
      </c>
      <c r="J35" s="16">
        <f t="shared" si="3"/>
        <v>30</v>
      </c>
      <c r="K35" s="16">
        <f>VLOOKUP(A:A,[1]TDSheet!$A:$P,16,0)</f>
        <v>480</v>
      </c>
      <c r="L35" s="16"/>
      <c r="M35" s="16"/>
      <c r="N35" s="16"/>
      <c r="O35" s="16">
        <f t="shared" si="4"/>
        <v>124.8</v>
      </c>
      <c r="P35" s="20">
        <v>200</v>
      </c>
      <c r="Q35" s="21">
        <f t="shared" si="5"/>
        <v>9.5673076923076934</v>
      </c>
      <c r="R35" s="16">
        <f t="shared" si="6"/>
        <v>4.1185897435897436</v>
      </c>
      <c r="S35" s="16">
        <f>VLOOKUP(A:A,[1]TDSheet!$A:$T,20,0)</f>
        <v>69</v>
      </c>
      <c r="T35" s="16">
        <f>VLOOKUP(A:A,[1]TDSheet!$A:$O,15,0)</f>
        <v>113.6</v>
      </c>
      <c r="U35" s="16">
        <f>VLOOKUP(A:A,[3]TDSheet!$A:$D,4,0)</f>
        <v>28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2">
        <f t="shared" si="12"/>
        <v>24</v>
      </c>
      <c r="AA35" s="16">
        <f t="shared" si="7"/>
        <v>200</v>
      </c>
      <c r="AB35" s="16" t="e">
        <f>VLOOKUP(A:A,[1]TDSheet!$A:$AB,28,0)</f>
        <v>#N/A</v>
      </c>
      <c r="AC35" s="16">
        <f>AA35/10</f>
        <v>20</v>
      </c>
      <c r="AD35" s="23">
        <f>VLOOKUP(A:A,[1]TDSheet!$A:$AD,30,0)</f>
        <v>0.7</v>
      </c>
      <c r="AE35" s="16">
        <f t="shared" si="13"/>
        <v>168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1302</v>
      </c>
      <c r="D36" s="8">
        <v>5129</v>
      </c>
      <c r="E36" s="8">
        <v>1642</v>
      </c>
      <c r="F36" s="8">
        <v>2207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1655</v>
      </c>
      <c r="J36" s="16">
        <f t="shared" si="3"/>
        <v>-13</v>
      </c>
      <c r="K36" s="16">
        <f>VLOOKUP(A:A,[1]TDSheet!$A:$P,16,0)</f>
        <v>800</v>
      </c>
      <c r="L36" s="16"/>
      <c r="M36" s="16"/>
      <c r="N36" s="16"/>
      <c r="O36" s="16">
        <f t="shared" si="4"/>
        <v>328.4</v>
      </c>
      <c r="P36" s="20">
        <v>300</v>
      </c>
      <c r="Q36" s="21">
        <f t="shared" si="5"/>
        <v>10.070036540803898</v>
      </c>
      <c r="R36" s="16">
        <f t="shared" si="6"/>
        <v>6.7204628501827042</v>
      </c>
      <c r="S36" s="16">
        <f>VLOOKUP(A:A,[1]TDSheet!$A:$T,20,0)</f>
        <v>307.60000000000002</v>
      </c>
      <c r="T36" s="16">
        <f>VLOOKUP(A:A,[1]TDSheet!$A:$O,15,0)</f>
        <v>366</v>
      </c>
      <c r="U36" s="16">
        <f>VLOOKUP(A:A,[3]TDSheet!$A:$D,4,0)</f>
        <v>523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2">
        <f t="shared" si="12"/>
        <v>24</v>
      </c>
      <c r="AA36" s="16">
        <f t="shared" si="7"/>
        <v>300</v>
      </c>
      <c r="AB36" s="16" t="e">
        <f>VLOOKUP(A:A,[1]TDSheet!$A:$AB,28,0)</f>
        <v>#N/A</v>
      </c>
      <c r="AC36" s="16">
        <f>AA36/16</f>
        <v>18.75</v>
      </c>
      <c r="AD36" s="23">
        <f>VLOOKUP(A:A,[1]TDSheet!$A:$AD,30,0)</f>
        <v>0.4</v>
      </c>
      <c r="AE36" s="16">
        <f t="shared" si="13"/>
        <v>153.60000000000002</v>
      </c>
      <c r="AF36" s="16"/>
      <c r="AG36" s="16"/>
      <c r="AH36" s="16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2150</v>
      </c>
      <c r="D37" s="8">
        <v>21252</v>
      </c>
      <c r="E37" s="8">
        <v>4643</v>
      </c>
      <c r="F37" s="8">
        <v>2596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4817</v>
      </c>
      <c r="J37" s="16">
        <f t="shared" si="3"/>
        <v>-174</v>
      </c>
      <c r="K37" s="16">
        <f>VLOOKUP(A:A,[1]TDSheet!$A:$P,16,0)</f>
        <v>1100</v>
      </c>
      <c r="L37" s="16">
        <v>800</v>
      </c>
      <c r="M37" s="16"/>
      <c r="N37" s="16"/>
      <c r="O37" s="16">
        <f t="shared" si="4"/>
        <v>628.6</v>
      </c>
      <c r="P37" s="20">
        <v>1400</v>
      </c>
      <c r="Q37" s="21">
        <f t="shared" si="5"/>
        <v>9.3795736557429201</v>
      </c>
      <c r="R37" s="16">
        <f t="shared" si="6"/>
        <v>4.1298122812599427</v>
      </c>
      <c r="S37" s="16">
        <f>VLOOKUP(A:A,[1]TDSheet!$A:$T,20,0)</f>
        <v>553.6</v>
      </c>
      <c r="T37" s="16">
        <f>VLOOKUP(A:A,[1]TDSheet!$A:$O,15,0)</f>
        <v>584.79999999999995</v>
      </c>
      <c r="U37" s="16">
        <f>VLOOKUP(A:A,[3]TDSheet!$A:$D,4,0)</f>
        <v>576</v>
      </c>
      <c r="V37" s="16">
        <f>VLOOKUP(A:A,[4]TDSheet!$A:$D,4,0)</f>
        <v>1500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2">
        <f t="shared" si="12"/>
        <v>144</v>
      </c>
      <c r="AA37" s="16">
        <f t="shared" si="7"/>
        <v>1400</v>
      </c>
      <c r="AB37" s="16">
        <f>VLOOKUP(A:A,[1]TDSheet!$A:$AB,28,0)</f>
        <v>0</v>
      </c>
      <c r="AC37" s="16">
        <f>AA37/10</f>
        <v>140</v>
      </c>
      <c r="AD37" s="23">
        <f>VLOOKUP(A:A,[1]TDSheet!$A:$AD,30,0)</f>
        <v>0.7</v>
      </c>
      <c r="AE37" s="16">
        <f t="shared" si="13"/>
        <v>1007.9999999999999</v>
      </c>
      <c r="AF37" s="16"/>
      <c r="AG37" s="16"/>
      <c r="AH37" s="16"/>
    </row>
    <row r="38" spans="1:34" s="1" customFormat="1" ht="21.95" customHeight="1" outlineLevel="1" x14ac:dyDescent="0.2">
      <c r="A38" s="7" t="s">
        <v>26</v>
      </c>
      <c r="B38" s="7" t="s">
        <v>9</v>
      </c>
      <c r="C38" s="8">
        <v>1266</v>
      </c>
      <c r="D38" s="8">
        <v>7063</v>
      </c>
      <c r="E38" s="8">
        <v>2090</v>
      </c>
      <c r="F38" s="8">
        <v>2315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2072</v>
      </c>
      <c r="J38" s="16">
        <f t="shared" si="3"/>
        <v>18</v>
      </c>
      <c r="K38" s="16">
        <f>VLOOKUP(A:A,[1]TDSheet!$A:$P,16,0)</f>
        <v>900</v>
      </c>
      <c r="L38" s="16">
        <v>240</v>
      </c>
      <c r="M38" s="16"/>
      <c r="N38" s="16"/>
      <c r="O38" s="16">
        <f t="shared" si="4"/>
        <v>418</v>
      </c>
      <c r="P38" s="20">
        <v>550</v>
      </c>
      <c r="Q38" s="21">
        <f t="shared" si="5"/>
        <v>9.5813397129186608</v>
      </c>
      <c r="R38" s="16">
        <f t="shared" si="6"/>
        <v>5.5382775119617227</v>
      </c>
      <c r="S38" s="16">
        <f>VLOOKUP(A:A,[1]TDSheet!$A:$T,20,0)</f>
        <v>353.2</v>
      </c>
      <c r="T38" s="16">
        <f>VLOOKUP(A:A,[1]TDSheet!$A:$O,15,0)</f>
        <v>422.2</v>
      </c>
      <c r="U38" s="16">
        <f>VLOOKUP(A:A,[3]TDSheet!$A:$D,4,0)</f>
        <v>554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2">
        <f t="shared" si="12"/>
        <v>36</v>
      </c>
      <c r="AA38" s="16">
        <f t="shared" si="7"/>
        <v>550</v>
      </c>
      <c r="AB38" s="16" t="e">
        <f>VLOOKUP(A:A,[1]TDSheet!$A:$AB,28,0)</f>
        <v>#N/A</v>
      </c>
      <c r="AC38" s="16">
        <f>AA38/16</f>
        <v>34.375</v>
      </c>
      <c r="AD38" s="23">
        <f>VLOOKUP(A:A,[1]TDSheet!$A:$AD,30,0)</f>
        <v>0.4</v>
      </c>
      <c r="AE38" s="16">
        <f t="shared" si="13"/>
        <v>230.4</v>
      </c>
      <c r="AF38" s="16"/>
      <c r="AG38" s="16"/>
      <c r="AH38" s="16"/>
    </row>
    <row r="39" spans="1:34" s="1" customFormat="1" ht="21.95" customHeight="1" outlineLevel="1" x14ac:dyDescent="0.2">
      <c r="A39" s="7" t="s">
        <v>27</v>
      </c>
      <c r="B39" s="7" t="s">
        <v>9</v>
      </c>
      <c r="C39" s="8">
        <v>2888</v>
      </c>
      <c r="D39" s="8">
        <v>23849</v>
      </c>
      <c r="E39" s="8">
        <v>5781</v>
      </c>
      <c r="F39" s="8">
        <v>2929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5940</v>
      </c>
      <c r="J39" s="16">
        <f t="shared" si="3"/>
        <v>-159</v>
      </c>
      <c r="K39" s="16">
        <f>VLOOKUP(A:A,[1]TDSheet!$A:$P,16,0)</f>
        <v>1700</v>
      </c>
      <c r="L39" s="16">
        <v>900</v>
      </c>
      <c r="M39" s="16"/>
      <c r="N39" s="16"/>
      <c r="O39" s="16">
        <f t="shared" si="4"/>
        <v>756.2</v>
      </c>
      <c r="P39" s="20">
        <v>1600</v>
      </c>
      <c r="Q39" s="21">
        <f t="shared" si="5"/>
        <v>9.4274001586881777</v>
      </c>
      <c r="R39" s="16">
        <f t="shared" si="6"/>
        <v>3.8733139381116106</v>
      </c>
      <c r="S39" s="16">
        <f>VLOOKUP(A:A,[1]TDSheet!$A:$T,20,0)</f>
        <v>679.6</v>
      </c>
      <c r="T39" s="16">
        <f>VLOOKUP(A:A,[1]TDSheet!$A:$O,15,0)</f>
        <v>770.4</v>
      </c>
      <c r="U39" s="16">
        <f>VLOOKUP(A:A,[3]TDSheet!$A:$D,4,0)</f>
        <v>666</v>
      </c>
      <c r="V39" s="16">
        <f>VLOOKUP(A:A,[4]TDSheet!$A:$D,4,0)</f>
        <v>2000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2">
        <f t="shared" si="12"/>
        <v>156</v>
      </c>
      <c r="AA39" s="16">
        <f t="shared" si="7"/>
        <v>1600</v>
      </c>
      <c r="AB39" s="16" t="str">
        <f>VLOOKUP(A:A,[1]TDSheet!$A:$AB,28,0)</f>
        <v>скл м-1400</v>
      </c>
      <c r="AC39" s="16">
        <f>AA39/10</f>
        <v>160</v>
      </c>
      <c r="AD39" s="23">
        <f>VLOOKUP(A:A,[1]TDSheet!$A:$AD,30,0)</f>
        <v>0.7</v>
      </c>
      <c r="AE39" s="16">
        <f t="shared" si="13"/>
        <v>1092</v>
      </c>
      <c r="AF39" s="16"/>
      <c r="AG39" s="16"/>
      <c r="AH39" s="16"/>
    </row>
    <row r="40" spans="1:34" s="1" customFormat="1" ht="11.1" customHeight="1" outlineLevel="1" x14ac:dyDescent="0.2">
      <c r="A40" s="7" t="s">
        <v>64</v>
      </c>
      <c r="B40" s="7" t="s">
        <v>9</v>
      </c>
      <c r="C40" s="8">
        <v>308</v>
      </c>
      <c r="D40" s="8">
        <v>1614</v>
      </c>
      <c r="E40" s="8">
        <v>406</v>
      </c>
      <c r="F40" s="8">
        <v>696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431</v>
      </c>
      <c r="J40" s="16">
        <f t="shared" si="3"/>
        <v>-25</v>
      </c>
      <c r="K40" s="16">
        <f>VLOOKUP(A:A,[1]TDSheet!$A:$P,16,0)</f>
        <v>240</v>
      </c>
      <c r="L40" s="16"/>
      <c r="M40" s="16"/>
      <c r="N40" s="16"/>
      <c r="O40" s="16">
        <f t="shared" si="4"/>
        <v>81.2</v>
      </c>
      <c r="P40" s="20"/>
      <c r="Q40" s="21">
        <f t="shared" si="5"/>
        <v>11.527093596059112</v>
      </c>
      <c r="R40" s="16">
        <f t="shared" si="6"/>
        <v>8.5714285714285712</v>
      </c>
      <c r="S40" s="16">
        <f>VLOOKUP(A:A,[1]TDSheet!$A:$T,20,0)</f>
        <v>64.2</v>
      </c>
      <c r="T40" s="16">
        <f>VLOOKUP(A:A,[1]TDSheet!$A:$O,15,0)</f>
        <v>103</v>
      </c>
      <c r="U40" s="16">
        <f>VLOOKUP(A:A,[3]TDSheet!$A:$D,4,0)</f>
        <v>95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2">
        <f t="shared" si="12"/>
        <v>0</v>
      </c>
      <c r="AA40" s="16">
        <f t="shared" si="7"/>
        <v>0</v>
      </c>
      <c r="AB40" s="16" t="e">
        <f>VLOOKUP(A:A,[1]TDSheet!$A:$AB,28,0)</f>
        <v>#N/A</v>
      </c>
      <c r="AC40" s="16">
        <f>AA40/12</f>
        <v>0</v>
      </c>
      <c r="AD40" s="23">
        <f>VLOOKUP(A:A,[1]TDSheet!$A:$AD,30,0)</f>
        <v>0.22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65</v>
      </c>
      <c r="B41" s="7" t="s">
        <v>9</v>
      </c>
      <c r="C41" s="8">
        <v>155</v>
      </c>
      <c r="D41" s="8">
        <v>621</v>
      </c>
      <c r="E41" s="8">
        <v>143</v>
      </c>
      <c r="F41" s="8">
        <v>576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151</v>
      </c>
      <c r="J41" s="16">
        <f t="shared" si="3"/>
        <v>-8</v>
      </c>
      <c r="K41" s="16">
        <f>VLOOKUP(A:A,[1]TDSheet!$A:$P,16,0)</f>
        <v>0</v>
      </c>
      <c r="L41" s="16"/>
      <c r="M41" s="16"/>
      <c r="N41" s="16"/>
      <c r="O41" s="16">
        <f t="shared" si="4"/>
        <v>28.6</v>
      </c>
      <c r="P41" s="20"/>
      <c r="Q41" s="21">
        <f t="shared" si="5"/>
        <v>20.13986013986014</v>
      </c>
      <c r="R41" s="16">
        <f t="shared" si="6"/>
        <v>20.13986013986014</v>
      </c>
      <c r="S41" s="16">
        <f>VLOOKUP(A:A,[1]TDSheet!$A:$T,20,0)</f>
        <v>13</v>
      </c>
      <c r="T41" s="16">
        <f>VLOOKUP(A:A,[1]TDSheet!$A:$O,15,0)</f>
        <v>48.6</v>
      </c>
      <c r="U41" s="16">
        <f>VLOOKUP(A:A,[3]TDSheet!$A:$D,4,0)</f>
        <v>25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2">
        <f t="shared" si="12"/>
        <v>0</v>
      </c>
      <c r="AA41" s="16">
        <f t="shared" si="7"/>
        <v>0</v>
      </c>
      <c r="AB41" s="17" t="str">
        <f>VLOOKUP(A:A,[1]TDSheet!$A:$AB,28,0)</f>
        <v>увел</v>
      </c>
      <c r="AC41" s="16">
        <f>AA41/8</f>
        <v>0</v>
      </c>
      <c r="AD41" s="23">
        <f>VLOOKUP(A:A,[1]TDSheet!$A:$AD,30,0)</f>
        <v>0.65</v>
      </c>
      <c r="AE41" s="16">
        <f t="shared" si="13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66</v>
      </c>
      <c r="B42" s="7" t="s">
        <v>8</v>
      </c>
      <c r="C42" s="8">
        <v>50</v>
      </c>
      <c r="D42" s="8">
        <v>70</v>
      </c>
      <c r="E42" s="8">
        <v>25</v>
      </c>
      <c r="F42" s="8">
        <v>65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26</v>
      </c>
      <c r="J42" s="16">
        <f t="shared" si="3"/>
        <v>-1</v>
      </c>
      <c r="K42" s="16">
        <f>VLOOKUP(A:A,[1]TDSheet!$A:$P,16,0)</f>
        <v>40</v>
      </c>
      <c r="L42" s="16"/>
      <c r="M42" s="16"/>
      <c r="N42" s="16"/>
      <c r="O42" s="16">
        <f t="shared" si="4"/>
        <v>5</v>
      </c>
      <c r="P42" s="20"/>
      <c r="Q42" s="21">
        <f t="shared" si="5"/>
        <v>21</v>
      </c>
      <c r="R42" s="16">
        <f t="shared" si="6"/>
        <v>13</v>
      </c>
      <c r="S42" s="16">
        <f>VLOOKUP(A:A,[1]TDSheet!$A:$T,20,0)</f>
        <v>3</v>
      </c>
      <c r="T42" s="16">
        <f>VLOOKUP(A:A,[1]TDSheet!$A:$O,15,0)</f>
        <v>9</v>
      </c>
      <c r="U42" s="16">
        <v>0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2">
        <f t="shared" si="12"/>
        <v>0</v>
      </c>
      <c r="AA42" s="16">
        <f t="shared" si="7"/>
        <v>0</v>
      </c>
      <c r="AB42" s="17" t="str">
        <f>VLOOKUP(A:A,[1]TDSheet!$A:$AB,28,0)</f>
        <v>увел</v>
      </c>
      <c r="AC42" s="16">
        <f>AA42/5</f>
        <v>0</v>
      </c>
      <c r="AD42" s="23">
        <f>VLOOKUP(A:A,[1]TDSheet!$A:$AD,30,0)</f>
        <v>1</v>
      </c>
      <c r="AE42" s="16">
        <f t="shared" si="13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28</v>
      </c>
      <c r="B43" s="7" t="s">
        <v>9</v>
      </c>
      <c r="C43" s="8">
        <v>122</v>
      </c>
      <c r="D43" s="8">
        <v>385</v>
      </c>
      <c r="E43" s="8">
        <v>212</v>
      </c>
      <c r="F43" s="8">
        <v>192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220</v>
      </c>
      <c r="J43" s="16">
        <f t="shared" si="3"/>
        <v>-8</v>
      </c>
      <c r="K43" s="16">
        <f>VLOOKUP(A:A,[1]TDSheet!$A:$P,16,0)</f>
        <v>120</v>
      </c>
      <c r="L43" s="16">
        <v>120</v>
      </c>
      <c r="M43" s="16"/>
      <c r="N43" s="16"/>
      <c r="O43" s="16">
        <f t="shared" si="4"/>
        <v>42.4</v>
      </c>
      <c r="P43" s="20"/>
      <c r="Q43" s="21">
        <f t="shared" si="5"/>
        <v>10.188679245283019</v>
      </c>
      <c r="R43" s="16">
        <f t="shared" si="6"/>
        <v>4.5283018867924527</v>
      </c>
      <c r="S43" s="16">
        <f>VLOOKUP(A:A,[1]TDSheet!$A:$T,20,0)</f>
        <v>25.2</v>
      </c>
      <c r="T43" s="16">
        <f>VLOOKUP(A:A,[1]TDSheet!$A:$O,15,0)</f>
        <v>41</v>
      </c>
      <c r="U43" s="16">
        <f>VLOOKUP(A:A,[3]TDSheet!$A:$D,4,0)</f>
        <v>45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2">
        <f t="shared" si="12"/>
        <v>0</v>
      </c>
      <c r="AA43" s="16">
        <f t="shared" si="7"/>
        <v>0</v>
      </c>
      <c r="AB43" s="16" t="str">
        <f>VLOOKUP(A:A,[1]TDSheet!$A:$AB,28,0)</f>
        <v>снял з</v>
      </c>
      <c r="AC43" s="16">
        <f>AA43/8</f>
        <v>0</v>
      </c>
      <c r="AD43" s="23">
        <f>VLOOKUP(A:A,[1]TDSheet!$A:$AD,30,0)</f>
        <v>0.7</v>
      </c>
      <c r="AE43" s="16">
        <f t="shared" si="13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29</v>
      </c>
      <c r="B44" s="7" t="s">
        <v>9</v>
      </c>
      <c r="C44" s="8">
        <v>23</v>
      </c>
      <c r="D44" s="8">
        <v>1076</v>
      </c>
      <c r="E44" s="8">
        <v>225</v>
      </c>
      <c r="F44" s="8">
        <v>611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234</v>
      </c>
      <c r="J44" s="16">
        <f t="shared" si="3"/>
        <v>-9</v>
      </c>
      <c r="K44" s="16">
        <f>VLOOKUP(A:A,[1]TDSheet!$A:$P,16,0)</f>
        <v>200</v>
      </c>
      <c r="L44" s="16">
        <v>240</v>
      </c>
      <c r="M44" s="16"/>
      <c r="N44" s="16"/>
      <c r="O44" s="16">
        <f t="shared" si="4"/>
        <v>45</v>
      </c>
      <c r="P44" s="20"/>
      <c r="Q44" s="21">
        <f t="shared" si="5"/>
        <v>23.355555555555554</v>
      </c>
      <c r="R44" s="16">
        <f t="shared" si="6"/>
        <v>13.577777777777778</v>
      </c>
      <c r="S44" s="16">
        <f>VLOOKUP(A:A,[1]TDSheet!$A:$T,20,0)</f>
        <v>26</v>
      </c>
      <c r="T44" s="16">
        <f>VLOOKUP(A:A,[1]TDSheet!$A:$O,15,0)</f>
        <v>52.6</v>
      </c>
      <c r="U44" s="16">
        <f>VLOOKUP(A:A,[3]TDSheet!$A:$D,4,0)</f>
        <v>132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2">
        <f t="shared" si="12"/>
        <v>0</v>
      </c>
      <c r="AA44" s="16">
        <f t="shared" si="7"/>
        <v>0</v>
      </c>
      <c r="AB44" s="17" t="str">
        <f>VLOOKUP(A:A,[1]TDSheet!$A:$AB,28,0)</f>
        <v>П1000</v>
      </c>
      <c r="AC44" s="16">
        <f>AA44/8</f>
        <v>0</v>
      </c>
      <c r="AD44" s="23">
        <f>VLOOKUP(A:A,[1]TDSheet!$A:$AD,30,0)</f>
        <v>0.7</v>
      </c>
      <c r="AE44" s="16">
        <f t="shared" si="13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871</v>
      </c>
      <c r="D45" s="8">
        <v>1707</v>
      </c>
      <c r="E45" s="8">
        <v>1024</v>
      </c>
      <c r="F45" s="8">
        <v>1268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1096</v>
      </c>
      <c r="J45" s="16">
        <f t="shared" si="3"/>
        <v>-72</v>
      </c>
      <c r="K45" s="16">
        <f>VLOOKUP(A:A,[1]TDSheet!$A:$P,16,0)</f>
        <v>400</v>
      </c>
      <c r="L45" s="16"/>
      <c r="M45" s="16"/>
      <c r="N45" s="16"/>
      <c r="O45" s="16">
        <f t="shared" si="4"/>
        <v>204.8</v>
      </c>
      <c r="P45" s="20">
        <v>280</v>
      </c>
      <c r="Q45" s="21">
        <f t="shared" si="5"/>
        <v>9.51171875</v>
      </c>
      <c r="R45" s="16">
        <f t="shared" si="6"/>
        <v>6.19140625</v>
      </c>
      <c r="S45" s="16">
        <f>VLOOKUP(A:A,[1]TDSheet!$A:$T,20,0)</f>
        <v>198.4</v>
      </c>
      <c r="T45" s="16">
        <f>VLOOKUP(A:A,[1]TDSheet!$A:$O,15,0)</f>
        <v>224.6</v>
      </c>
      <c r="U45" s="16">
        <f>VLOOKUP(A:A,[3]TDSheet!$A:$D,4,0)</f>
        <v>275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2">
        <f t="shared" si="12"/>
        <v>60</v>
      </c>
      <c r="AA45" s="16">
        <f t="shared" si="7"/>
        <v>280</v>
      </c>
      <c r="AB45" s="16" t="e">
        <f>VLOOKUP(A:A,[1]TDSheet!$A:$AB,28,0)</f>
        <v>#N/A</v>
      </c>
      <c r="AC45" s="16">
        <f>AA45/5</f>
        <v>56</v>
      </c>
      <c r="AD45" s="23">
        <f>VLOOKUP(A:A,[1]TDSheet!$A:$AD,30,0)</f>
        <v>1</v>
      </c>
      <c r="AE45" s="16">
        <f t="shared" si="13"/>
        <v>300</v>
      </c>
      <c r="AF45" s="16"/>
      <c r="AG45" s="16"/>
      <c r="AH45" s="16"/>
    </row>
    <row r="46" spans="1:34" s="1" customFormat="1" ht="21.95" customHeight="1" outlineLevel="1" x14ac:dyDescent="0.2">
      <c r="A46" s="7" t="s">
        <v>31</v>
      </c>
      <c r="B46" s="7" t="s">
        <v>9</v>
      </c>
      <c r="C46" s="8">
        <v>5</v>
      </c>
      <c r="D46" s="8">
        <v>80</v>
      </c>
      <c r="E46" s="8">
        <v>0</v>
      </c>
      <c r="F46" s="8">
        <v>47</v>
      </c>
      <c r="G46" s="18" t="s">
        <v>96</v>
      </c>
      <c r="H46" s="1" t="e">
        <f>VLOOKUP(A:A,[1]TDSheet!$A:$H,8,0)</f>
        <v>#N/A</v>
      </c>
      <c r="I46" s="16">
        <v>0</v>
      </c>
      <c r="J46" s="16">
        <f t="shared" si="3"/>
        <v>0</v>
      </c>
      <c r="K46" s="16">
        <f>VLOOKUP(A:A,[1]TDSheet!$A:$P,16,0)</f>
        <v>0</v>
      </c>
      <c r="L46" s="16">
        <v>120</v>
      </c>
      <c r="M46" s="16"/>
      <c r="N46" s="16"/>
      <c r="O46" s="16">
        <f t="shared" si="4"/>
        <v>0</v>
      </c>
      <c r="P46" s="20"/>
      <c r="Q46" s="21" t="e">
        <f t="shared" si="5"/>
        <v>#DIV/0!</v>
      </c>
      <c r="R46" s="16" t="e">
        <f t="shared" si="6"/>
        <v>#DIV/0!</v>
      </c>
      <c r="S46" s="16">
        <f>VLOOKUP(A:A,[1]TDSheet!$A:$T,20,0)</f>
        <v>6.8</v>
      </c>
      <c r="T46" s="16">
        <f>VLOOKUP(A:A,[1]TDSheet!$A:$O,15,0)</f>
        <v>0</v>
      </c>
      <c r="U46" s="16">
        <v>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2">
        <f t="shared" si="12"/>
        <v>0</v>
      </c>
      <c r="AA46" s="16">
        <f t="shared" si="7"/>
        <v>0</v>
      </c>
      <c r="AB46" s="16" t="s">
        <v>96</v>
      </c>
      <c r="AC46" s="16">
        <f>AA46/8</f>
        <v>0</v>
      </c>
      <c r="AD46" s="23">
        <v>0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32</v>
      </c>
      <c r="B47" s="7" t="s">
        <v>9</v>
      </c>
      <c r="C47" s="8">
        <v>22</v>
      </c>
      <c r="D47" s="8">
        <v>1530</v>
      </c>
      <c r="E47" s="8">
        <v>0</v>
      </c>
      <c r="F47" s="8"/>
      <c r="G47" s="1" t="str">
        <f>VLOOKUP(A:A,[1]TDSheet!$A:$G,7,0)</f>
        <v>выв3007</v>
      </c>
      <c r="H47" s="1" t="e">
        <f>VLOOKUP(A:A,[1]TDSheet!$A:$H,8,0)</f>
        <v>#N/A</v>
      </c>
      <c r="I47" s="16">
        <f>VLOOKUP(A:A,[2]TDSheet!$A:$F,6,0)</f>
        <v>27</v>
      </c>
      <c r="J47" s="16">
        <f t="shared" si="3"/>
        <v>-27</v>
      </c>
      <c r="K47" s="16">
        <f>VLOOKUP(A:A,[1]TDSheet!$A:$P,16,0)</f>
        <v>0</v>
      </c>
      <c r="L47" s="16"/>
      <c r="M47" s="16"/>
      <c r="N47" s="16"/>
      <c r="O47" s="16">
        <f t="shared" si="4"/>
        <v>0</v>
      </c>
      <c r="P47" s="20"/>
      <c r="Q47" s="21" t="e">
        <f t="shared" si="5"/>
        <v>#DIV/0!</v>
      </c>
      <c r="R47" s="16" t="e">
        <f t="shared" si="6"/>
        <v>#DIV/0!</v>
      </c>
      <c r="S47" s="16">
        <f>VLOOKUP(A:A,[1]TDSheet!$A:$T,20,0)</f>
        <v>0.2</v>
      </c>
      <c r="T47" s="16">
        <f>VLOOKUP(A:A,[1]TDSheet!$A:$O,15,0)</f>
        <v>0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2">
        <v>0</v>
      </c>
      <c r="AA47" s="16">
        <f t="shared" si="7"/>
        <v>0</v>
      </c>
      <c r="AB47" s="16" t="str">
        <f>VLOOKUP(A:A,[1]TDSheet!$A:$AB,28,0)</f>
        <v>завод снял</v>
      </c>
      <c r="AC47" s="16">
        <v>0</v>
      </c>
      <c r="AD47" s="23">
        <f>VLOOKUP(A:A,[1]TDSheet!$A:$AD,30,0)</f>
        <v>0</v>
      </c>
      <c r="AE47" s="16">
        <f t="shared" si="13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33</v>
      </c>
      <c r="B48" s="7" t="s">
        <v>9</v>
      </c>
      <c r="C48" s="8">
        <v>711</v>
      </c>
      <c r="D48" s="8">
        <v>1919</v>
      </c>
      <c r="E48" s="8">
        <v>700</v>
      </c>
      <c r="F48" s="8">
        <v>777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741</v>
      </c>
      <c r="J48" s="16">
        <f t="shared" si="3"/>
        <v>-41</v>
      </c>
      <c r="K48" s="16">
        <f>VLOOKUP(A:A,[1]TDSheet!$A:$P,16,0)</f>
        <v>400</v>
      </c>
      <c r="L48" s="16"/>
      <c r="M48" s="16"/>
      <c r="N48" s="16"/>
      <c r="O48" s="16">
        <f t="shared" si="4"/>
        <v>140</v>
      </c>
      <c r="P48" s="20">
        <v>200</v>
      </c>
      <c r="Q48" s="21">
        <f t="shared" si="5"/>
        <v>9.8357142857142854</v>
      </c>
      <c r="R48" s="16">
        <f t="shared" si="6"/>
        <v>5.55</v>
      </c>
      <c r="S48" s="16">
        <f>VLOOKUP(A:A,[1]TDSheet!$A:$T,20,0)</f>
        <v>145.80000000000001</v>
      </c>
      <c r="T48" s="16">
        <f>VLOOKUP(A:A,[1]TDSheet!$A:$O,15,0)</f>
        <v>162.6</v>
      </c>
      <c r="U48" s="16">
        <f>VLOOKUP(A:A,[3]TDSheet!$A:$D,4,0)</f>
        <v>189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2">
        <f t="shared" si="12"/>
        <v>24</v>
      </c>
      <c r="AA48" s="16">
        <f t="shared" si="7"/>
        <v>200</v>
      </c>
      <c r="AB48" s="16" t="str">
        <f>VLOOKUP(A:A,[1]TDSheet!$A:$AB,28,0)</f>
        <v>бонус</v>
      </c>
      <c r="AC48" s="16">
        <f>AA48/8</f>
        <v>25</v>
      </c>
      <c r="AD48" s="23">
        <f>VLOOKUP(A:A,[1]TDSheet!$A:$AD,30,0)</f>
        <v>0.9</v>
      </c>
      <c r="AE48" s="16">
        <f t="shared" si="13"/>
        <v>172.8</v>
      </c>
      <c r="AF48" s="16"/>
      <c r="AG48" s="16"/>
      <c r="AH48" s="16"/>
    </row>
    <row r="49" spans="1:34" s="1" customFormat="1" ht="11.1" customHeight="1" outlineLevel="1" x14ac:dyDescent="0.2">
      <c r="A49" s="7" t="s">
        <v>34</v>
      </c>
      <c r="B49" s="7" t="s">
        <v>8</v>
      </c>
      <c r="C49" s="8">
        <v>362</v>
      </c>
      <c r="D49" s="8">
        <v>1013</v>
      </c>
      <c r="E49" s="8">
        <v>355</v>
      </c>
      <c r="F49" s="8">
        <v>600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368</v>
      </c>
      <c r="J49" s="16">
        <f t="shared" si="3"/>
        <v>-13</v>
      </c>
      <c r="K49" s="16">
        <f>VLOOKUP(A:A,[1]TDSheet!$A:$P,16,0)</f>
        <v>200</v>
      </c>
      <c r="L49" s="16"/>
      <c r="M49" s="16"/>
      <c r="N49" s="16"/>
      <c r="O49" s="16">
        <f t="shared" si="4"/>
        <v>71</v>
      </c>
      <c r="P49" s="20"/>
      <c r="Q49" s="21">
        <f t="shared" si="5"/>
        <v>11.267605633802816</v>
      </c>
      <c r="R49" s="16">
        <f t="shared" si="6"/>
        <v>8.4507042253521121</v>
      </c>
      <c r="S49" s="16">
        <f>VLOOKUP(A:A,[1]TDSheet!$A:$T,20,0)</f>
        <v>78</v>
      </c>
      <c r="T49" s="16">
        <f>VLOOKUP(A:A,[1]TDSheet!$A:$O,15,0)</f>
        <v>78</v>
      </c>
      <c r="U49" s="16">
        <f>VLOOKUP(A:A,[3]TDSheet!$A:$D,4,0)</f>
        <v>120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2">
        <f t="shared" si="12"/>
        <v>0</v>
      </c>
      <c r="AA49" s="16">
        <f t="shared" si="7"/>
        <v>0</v>
      </c>
      <c r="AB49" s="16">
        <f>VLOOKUP(A:A,[1]TDSheet!$A:$AB,28,0)</f>
        <v>0</v>
      </c>
      <c r="AC49" s="16">
        <f>AA49/5</f>
        <v>0</v>
      </c>
      <c r="AD49" s="23">
        <f>VLOOKUP(A:A,[1]TDSheet!$A:$AD,30,0)</f>
        <v>1</v>
      </c>
      <c r="AE49" s="16">
        <f t="shared" si="13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35</v>
      </c>
      <c r="B50" s="7" t="s">
        <v>9</v>
      </c>
      <c r="C50" s="8">
        <v>829</v>
      </c>
      <c r="D50" s="8">
        <v>1064</v>
      </c>
      <c r="E50" s="8">
        <v>737</v>
      </c>
      <c r="F50" s="8">
        <v>819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767</v>
      </c>
      <c r="J50" s="16">
        <f t="shared" si="3"/>
        <v>-30</v>
      </c>
      <c r="K50" s="16">
        <f>VLOOKUP(A:A,[1]TDSheet!$A:$P,16,0)</f>
        <v>400</v>
      </c>
      <c r="L50" s="16"/>
      <c r="M50" s="16"/>
      <c r="N50" s="16"/>
      <c r="O50" s="16">
        <f t="shared" si="4"/>
        <v>147.4</v>
      </c>
      <c r="P50" s="20">
        <v>200</v>
      </c>
      <c r="Q50" s="21">
        <f t="shared" si="5"/>
        <v>9.6268656716417915</v>
      </c>
      <c r="R50" s="16">
        <f t="shared" si="6"/>
        <v>5.556309362279511</v>
      </c>
      <c r="S50" s="16">
        <f>VLOOKUP(A:A,[1]TDSheet!$A:$T,20,0)</f>
        <v>160.19999999999999</v>
      </c>
      <c r="T50" s="16">
        <f>VLOOKUP(A:A,[1]TDSheet!$A:$O,15,0)</f>
        <v>164</v>
      </c>
      <c r="U50" s="16">
        <f>VLOOKUP(A:A,[3]TDSheet!$A:$D,4,0)</f>
        <v>199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2">
        <f t="shared" si="12"/>
        <v>36</v>
      </c>
      <c r="AA50" s="16">
        <f t="shared" si="7"/>
        <v>200</v>
      </c>
      <c r="AB50" s="16">
        <f>VLOOKUP(A:A,[1]TDSheet!$A:$AB,28,0)</f>
        <v>0</v>
      </c>
      <c r="AC50" s="16">
        <f>AA50/5</f>
        <v>40</v>
      </c>
      <c r="AD50" s="23">
        <f>VLOOKUP(A:A,[1]TDSheet!$A:$AD,30,0)</f>
        <v>1</v>
      </c>
      <c r="AE50" s="16">
        <f t="shared" si="13"/>
        <v>180</v>
      </c>
      <c r="AF50" s="16"/>
      <c r="AG50" s="16"/>
      <c r="AH50" s="16"/>
    </row>
    <row r="51" spans="1:34" s="1" customFormat="1" ht="11.1" customHeight="1" outlineLevel="1" x14ac:dyDescent="0.2">
      <c r="A51" s="7" t="s">
        <v>36</v>
      </c>
      <c r="B51" s="7" t="s">
        <v>9</v>
      </c>
      <c r="C51" s="8">
        <v>262</v>
      </c>
      <c r="D51" s="8">
        <v>426</v>
      </c>
      <c r="E51" s="8">
        <v>226</v>
      </c>
      <c r="F51" s="8">
        <v>138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240</v>
      </c>
      <c r="J51" s="16">
        <f t="shared" si="3"/>
        <v>-14</v>
      </c>
      <c r="K51" s="16">
        <f>VLOOKUP(A:A,[1]TDSheet!$A:$P,16,0)</f>
        <v>80</v>
      </c>
      <c r="L51" s="16">
        <v>100</v>
      </c>
      <c r="M51" s="16"/>
      <c r="N51" s="16"/>
      <c r="O51" s="16">
        <f t="shared" si="4"/>
        <v>45.2</v>
      </c>
      <c r="P51" s="20">
        <v>120</v>
      </c>
      <c r="Q51" s="21">
        <f t="shared" si="5"/>
        <v>9.6902654867256626</v>
      </c>
      <c r="R51" s="16">
        <f t="shared" si="6"/>
        <v>3.053097345132743</v>
      </c>
      <c r="S51" s="16">
        <f>VLOOKUP(A:A,[1]TDSheet!$A:$T,20,0)</f>
        <v>37.799999999999997</v>
      </c>
      <c r="T51" s="16">
        <f>VLOOKUP(A:A,[1]TDSheet!$A:$O,15,0)</f>
        <v>37.4</v>
      </c>
      <c r="U51" s="16">
        <f>VLOOKUP(A:A,[3]TDSheet!$A:$D,4,0)</f>
        <v>48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2">
        <f t="shared" si="12"/>
        <v>12</v>
      </c>
      <c r="AA51" s="16">
        <f t="shared" si="7"/>
        <v>120</v>
      </c>
      <c r="AB51" s="16" t="str">
        <f>VLOOKUP(A:A,[1]TDSheet!$A:$AB,28,0)</f>
        <v>увел</v>
      </c>
      <c r="AC51" s="16">
        <f>AA51/8</f>
        <v>15</v>
      </c>
      <c r="AD51" s="23">
        <f>VLOOKUP(A:A,[1]TDSheet!$A:$AD,30,0)</f>
        <v>0.8</v>
      </c>
      <c r="AE51" s="16">
        <f t="shared" si="13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37</v>
      </c>
      <c r="B52" s="7" t="s">
        <v>9</v>
      </c>
      <c r="C52" s="8">
        <v>47</v>
      </c>
      <c r="D52" s="8"/>
      <c r="E52" s="8">
        <v>0</v>
      </c>
      <c r="F52" s="8">
        <v>47</v>
      </c>
      <c r="G52" s="14" t="str">
        <f>VLOOKUP(A:A,[1]TDSheet!$A:$G,7,0)</f>
        <v>выв04,06</v>
      </c>
      <c r="H52" s="1" t="e">
        <f>VLOOKUP(A:A,[1]TDSheet!$A:$H,8,0)</f>
        <v>#N/A</v>
      </c>
      <c r="I52" s="17">
        <v>0</v>
      </c>
      <c r="J52" s="16">
        <f t="shared" si="3"/>
        <v>0</v>
      </c>
      <c r="K52" s="16">
        <f>VLOOKUP(A:A,[1]TDSheet!$A:$P,16,0)</f>
        <v>0</v>
      </c>
      <c r="L52" s="16"/>
      <c r="M52" s="16"/>
      <c r="N52" s="16"/>
      <c r="O52" s="16">
        <f t="shared" si="4"/>
        <v>0</v>
      </c>
      <c r="P52" s="20"/>
      <c r="Q52" s="21" t="e">
        <f t="shared" si="5"/>
        <v>#DIV/0!</v>
      </c>
      <c r="R52" s="16" t="e">
        <f t="shared" si="6"/>
        <v>#DIV/0!</v>
      </c>
      <c r="S52" s="16">
        <f>VLOOKUP(A:A,[1]TDSheet!$A:$T,20,0)</f>
        <v>0</v>
      </c>
      <c r="T52" s="16">
        <f>VLOOKUP(A:A,[1]TDSheet!$A:$O,15,0)</f>
        <v>0.2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2">
        <v>0</v>
      </c>
      <c r="AA52" s="16">
        <f t="shared" si="7"/>
        <v>0</v>
      </c>
      <c r="AB52" s="16" t="str">
        <f>VLOOKUP(A:A,[1]TDSheet!$A:$AB,28,0)</f>
        <v>вывод 04,06,</v>
      </c>
      <c r="AC52" s="16">
        <v>0</v>
      </c>
      <c r="AD52" s="23">
        <f>VLOOKUP(A:A,[1]TDSheet!$A:$AD,30,0)</f>
        <v>0</v>
      </c>
      <c r="AE52" s="16">
        <f t="shared" si="13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38</v>
      </c>
      <c r="B53" s="7" t="s">
        <v>8</v>
      </c>
      <c r="C53" s="8">
        <v>167.48</v>
      </c>
      <c r="D53" s="8">
        <v>317.23099999999999</v>
      </c>
      <c r="E53" s="8">
        <v>125.812</v>
      </c>
      <c r="F53" s="8">
        <v>218.29900000000001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125.813</v>
      </c>
      <c r="J53" s="16">
        <f t="shared" si="3"/>
        <v>-1.0000000000047748E-3</v>
      </c>
      <c r="K53" s="16">
        <f>VLOOKUP(A:A,[1]TDSheet!$A:$P,16,0)</f>
        <v>40</v>
      </c>
      <c r="L53" s="16"/>
      <c r="M53" s="16"/>
      <c r="N53" s="16"/>
      <c r="O53" s="16">
        <f t="shared" si="4"/>
        <v>25.162399999999998</v>
      </c>
      <c r="P53" s="20">
        <v>40</v>
      </c>
      <c r="Q53" s="21">
        <f t="shared" si="5"/>
        <v>11.854950243220042</v>
      </c>
      <c r="R53" s="16">
        <f t="shared" si="6"/>
        <v>8.6756032810860653</v>
      </c>
      <c r="S53" s="16">
        <f>VLOOKUP(A:A,[1]TDSheet!$A:$T,20,0)</f>
        <v>28.862000000000002</v>
      </c>
      <c r="T53" s="16">
        <f>VLOOKUP(A:A,[1]TDSheet!$A:$O,15,0)</f>
        <v>29.600200000000001</v>
      </c>
      <c r="U53" s="16">
        <f>VLOOKUP(A:A,[3]TDSheet!$A:$D,4,0)</f>
        <v>40.700000000000003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2">
        <f t="shared" si="12"/>
        <v>14</v>
      </c>
      <c r="AA53" s="16">
        <f t="shared" si="7"/>
        <v>40</v>
      </c>
      <c r="AB53" s="16" t="e">
        <f>VLOOKUP(A:A,[1]TDSheet!$A:$AB,28,0)</f>
        <v>#N/A</v>
      </c>
      <c r="AC53" s="16">
        <f>AA53/3.7</f>
        <v>10.810810810810811</v>
      </c>
      <c r="AD53" s="23">
        <f>VLOOKUP(A:A,[1]TDSheet!$A:$AD,30,0)</f>
        <v>1</v>
      </c>
      <c r="AE53" s="16">
        <f t="shared" si="13"/>
        <v>51.800000000000004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/>
      <c r="D54" s="8">
        <v>250.88</v>
      </c>
      <c r="E54" s="8">
        <v>102.8</v>
      </c>
      <c r="F54" s="8">
        <v>148.08000000000001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166.96</v>
      </c>
      <c r="J54" s="16">
        <f t="shared" si="3"/>
        <v>-64.160000000000011</v>
      </c>
      <c r="K54" s="16">
        <f>VLOOKUP(A:A,[1]TDSheet!$A:$P,16,0)</f>
        <v>120</v>
      </c>
      <c r="L54" s="16">
        <v>120</v>
      </c>
      <c r="M54" s="16"/>
      <c r="N54" s="16"/>
      <c r="O54" s="16">
        <f t="shared" si="4"/>
        <v>20.56</v>
      </c>
      <c r="P54" s="20">
        <v>120</v>
      </c>
      <c r="Q54" s="21">
        <f t="shared" si="5"/>
        <v>24.712062256809343</v>
      </c>
      <c r="R54" s="16">
        <f t="shared" si="6"/>
        <v>7.2023346303501956</v>
      </c>
      <c r="S54" s="16">
        <f>VLOOKUP(A:A,[1]TDSheet!$A:$T,20,0)</f>
        <v>0.44800000000000006</v>
      </c>
      <c r="T54" s="16">
        <f>VLOOKUP(A:A,[1]TDSheet!$A:$O,15,0)</f>
        <v>6.2720000000000002</v>
      </c>
      <c r="U54" s="16">
        <f>VLOOKUP(A:A,[3]TDSheet!$A:$D,4,0)</f>
        <v>53.76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2">
        <f t="shared" si="12"/>
        <v>56</v>
      </c>
      <c r="AA54" s="16">
        <f t="shared" si="7"/>
        <v>120</v>
      </c>
      <c r="AB54" s="16" t="e">
        <f>VLOOKUP(A:A,[1]TDSheet!$A:$AB,28,0)</f>
        <v>#N/A</v>
      </c>
      <c r="AC54" s="16">
        <f>AA54/2.24</f>
        <v>53.571428571428569</v>
      </c>
      <c r="AD54" s="23">
        <f>VLOOKUP(A:A,[1]TDSheet!$A:$AD,30,0)</f>
        <v>1</v>
      </c>
      <c r="AE54" s="16">
        <f t="shared" si="13"/>
        <v>125.44000000000001</v>
      </c>
      <c r="AF54" s="16"/>
      <c r="AG54" s="16"/>
      <c r="AH54" s="16"/>
    </row>
    <row r="55" spans="1:34" s="1" customFormat="1" ht="11.1" customHeight="1" outlineLevel="1" x14ac:dyDescent="0.2">
      <c r="A55" s="7" t="s">
        <v>68</v>
      </c>
      <c r="B55" s="7" t="s">
        <v>8</v>
      </c>
      <c r="C55" s="8">
        <v>14</v>
      </c>
      <c r="D55" s="8">
        <v>35</v>
      </c>
      <c r="E55" s="8">
        <v>0</v>
      </c>
      <c r="F55" s="8"/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90.5</v>
      </c>
      <c r="J55" s="16">
        <f t="shared" si="3"/>
        <v>-90.5</v>
      </c>
      <c r="K55" s="16">
        <f>VLOOKUP(A:A,[1]TDSheet!$A:$P,16,0)</f>
        <v>30</v>
      </c>
      <c r="L55" s="16"/>
      <c r="M55" s="16"/>
      <c r="N55" s="16"/>
      <c r="O55" s="16">
        <f t="shared" si="4"/>
        <v>0</v>
      </c>
      <c r="P55" s="20"/>
      <c r="Q55" s="21" t="e">
        <f t="shared" si="5"/>
        <v>#DIV/0!</v>
      </c>
      <c r="R55" s="16" t="e">
        <f t="shared" si="6"/>
        <v>#DIV/0!</v>
      </c>
      <c r="S55" s="16">
        <f>VLOOKUP(A:A,[1]TDSheet!$A:$T,20,0)</f>
        <v>14.2</v>
      </c>
      <c r="T55" s="16">
        <f>VLOOKUP(A:A,[1]TDSheet!$A:$O,15,0)</f>
        <v>0</v>
      </c>
      <c r="U55" s="16">
        <v>0</v>
      </c>
      <c r="V55" s="16">
        <v>0</v>
      </c>
      <c r="W55" s="16">
        <f>VLOOKUP(A:A,[1]TDSheet!$A:$W,23,0)</f>
        <v>144</v>
      </c>
      <c r="X55" s="16">
        <f>VLOOKUP(A:A,[1]TDSheet!$A:$X,24,0)</f>
        <v>12</v>
      </c>
      <c r="Y55" s="16">
        <f>VLOOKUP(A:A,[1]TDSheet!$A:$Y,25,0)</f>
        <v>5</v>
      </c>
      <c r="Z55" s="22">
        <f t="shared" si="12"/>
        <v>0</v>
      </c>
      <c r="AA55" s="16">
        <f t="shared" si="7"/>
        <v>0</v>
      </c>
      <c r="AB55" s="16" t="str">
        <f>VLOOKUP(A:A,[1]TDSheet!$A:$AB,28,0)</f>
        <v>увел</v>
      </c>
      <c r="AC55" s="16">
        <f>AA55/5</f>
        <v>0</v>
      </c>
      <c r="AD55" s="23">
        <f>VLOOKUP(A:A,[1]TDSheet!$A:$AD,30,0)</f>
        <v>1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767</v>
      </c>
      <c r="D56" s="8">
        <v>518</v>
      </c>
      <c r="E56" s="8">
        <v>627</v>
      </c>
      <c r="F56" s="8">
        <v>84</v>
      </c>
      <c r="G56" s="1" t="str">
        <f>VLOOKUP(A:A,[1]TDSheet!$A:$G,7,0)</f>
        <v>нов1</v>
      </c>
      <c r="H56" s="1" t="e">
        <f>VLOOKUP(A:A,[1]TDSheet!$A:$H,8,0)</f>
        <v>#N/A</v>
      </c>
      <c r="I56" s="16">
        <f>VLOOKUP(A:A,[2]TDSheet!$A:$F,6,0)</f>
        <v>597</v>
      </c>
      <c r="J56" s="16">
        <f t="shared" si="3"/>
        <v>30</v>
      </c>
      <c r="K56" s="16">
        <f>VLOOKUP(A:A,[1]TDSheet!$A:$P,16,0)</f>
        <v>240</v>
      </c>
      <c r="L56" s="16">
        <v>480</v>
      </c>
      <c r="M56" s="16"/>
      <c r="N56" s="16"/>
      <c r="O56" s="16">
        <f t="shared" si="4"/>
        <v>125.4</v>
      </c>
      <c r="P56" s="20">
        <v>400</v>
      </c>
      <c r="Q56" s="21">
        <f t="shared" si="5"/>
        <v>9.6012759170653901</v>
      </c>
      <c r="R56" s="16">
        <f t="shared" si="6"/>
        <v>0.66985645933014348</v>
      </c>
      <c r="S56" s="16">
        <f>VLOOKUP(A:A,[1]TDSheet!$A:$T,20,0)</f>
        <v>63.4</v>
      </c>
      <c r="T56" s="16">
        <f>VLOOKUP(A:A,[1]TDSheet!$A:$O,15,0)</f>
        <v>85.8</v>
      </c>
      <c r="U56" s="16">
        <f>VLOOKUP(A:A,[3]TDSheet!$A:$D,4,0)</f>
        <v>69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30</v>
      </c>
      <c r="Z56" s="22">
        <f t="shared" si="12"/>
        <v>14</v>
      </c>
      <c r="AA56" s="16">
        <f t="shared" si="7"/>
        <v>400</v>
      </c>
      <c r="AB56" s="16" t="str">
        <f>VLOOKUP(A:A,[1]TDSheet!$A:$AB,28,0)</f>
        <v>яблоко</v>
      </c>
      <c r="AC56" s="16">
        <f>AA56/30</f>
        <v>13.333333333333334</v>
      </c>
      <c r="AD56" s="23">
        <f>VLOOKUP(A:A,[1]TDSheet!$A:$AD,30,0)</f>
        <v>0.09</v>
      </c>
      <c r="AE56" s="16">
        <f t="shared" si="13"/>
        <v>37.799999999999997</v>
      </c>
      <c r="AF56" s="16"/>
      <c r="AG56" s="16"/>
      <c r="AH56" s="16"/>
    </row>
    <row r="57" spans="1:34" s="1" customFormat="1" ht="11.1" customHeight="1" outlineLevel="1" x14ac:dyDescent="0.2">
      <c r="A57" s="7" t="s">
        <v>40</v>
      </c>
      <c r="B57" s="7" t="s">
        <v>9</v>
      </c>
      <c r="C57" s="8">
        <v>-4</v>
      </c>
      <c r="D57" s="8">
        <v>930</v>
      </c>
      <c r="E57" s="8">
        <v>417</v>
      </c>
      <c r="F57" s="8">
        <v>424</v>
      </c>
      <c r="G57" s="1" t="str">
        <f>VLOOKUP(A:A,[1]TDSheet!$A:$G,7,0)</f>
        <v>нов</v>
      </c>
      <c r="H57" s="1" t="e">
        <f>VLOOKUP(A:A,[1]TDSheet!$A:$H,8,0)</f>
        <v>#N/A</v>
      </c>
      <c r="I57" s="16">
        <f>VLOOKUP(A:A,[2]TDSheet!$A:$F,6,0)</f>
        <v>585</v>
      </c>
      <c r="J57" s="16">
        <f t="shared" si="3"/>
        <v>-168</v>
      </c>
      <c r="K57" s="16">
        <f>VLOOKUP(A:A,[1]TDSheet!$A:$P,16,0)</f>
        <v>180</v>
      </c>
      <c r="L57" s="16">
        <v>360</v>
      </c>
      <c r="M57" s="16"/>
      <c r="N57" s="16"/>
      <c r="O57" s="16">
        <f t="shared" si="4"/>
        <v>83.4</v>
      </c>
      <c r="P57" s="20">
        <v>720</v>
      </c>
      <c r="Q57" s="21">
        <f t="shared" si="5"/>
        <v>20.191846522781773</v>
      </c>
      <c r="R57" s="16">
        <f t="shared" si="6"/>
        <v>5.0839328537170259</v>
      </c>
      <c r="S57" s="16">
        <f>VLOOKUP(A:A,[1]TDSheet!$A:$T,20,0)</f>
        <v>0.2</v>
      </c>
      <c r="T57" s="16">
        <f>VLOOKUP(A:A,[1]TDSheet!$A:$O,15,0)</f>
        <v>67</v>
      </c>
      <c r="U57" s="16">
        <f>VLOOKUP(A:A,[3]TDSheet!$A:$D,4,0)</f>
        <v>255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2">
        <f t="shared" si="12"/>
        <v>56</v>
      </c>
      <c r="AA57" s="16">
        <f t="shared" si="7"/>
        <v>720</v>
      </c>
      <c r="AB57" s="16" t="e">
        <f>VLOOKUP(A:A,[1]TDSheet!$A:$AB,28,0)</f>
        <v>#N/A</v>
      </c>
      <c r="AC57" s="16">
        <f>AA57/12</f>
        <v>60</v>
      </c>
      <c r="AD57" s="23">
        <f>VLOOKUP(A:A,[1]TDSheet!$A:$AD,30,0)</f>
        <v>0.25</v>
      </c>
      <c r="AE57" s="16">
        <f t="shared" si="13"/>
        <v>168</v>
      </c>
      <c r="AF57" s="16"/>
      <c r="AG57" s="16"/>
      <c r="AH57" s="16"/>
    </row>
    <row r="58" spans="1:34" s="1" customFormat="1" ht="11.1" customHeight="1" outlineLevel="1" x14ac:dyDescent="0.2">
      <c r="A58" s="7" t="s">
        <v>41</v>
      </c>
      <c r="B58" s="7" t="s">
        <v>9</v>
      </c>
      <c r="C58" s="8">
        <v>2984</v>
      </c>
      <c r="D58" s="8">
        <v>19189</v>
      </c>
      <c r="E58" s="8">
        <v>4054</v>
      </c>
      <c r="F58" s="8">
        <v>1926</v>
      </c>
      <c r="G58" s="1" t="str">
        <f>VLOOKUP(A:A,[1]TDSheet!$A:$G,7,0)</f>
        <v>пуд,яб</v>
      </c>
      <c r="H58" s="1">
        <f>VLOOKUP(A:A,[1]TDSheet!$A:$H,8,0)</f>
        <v>180</v>
      </c>
      <c r="I58" s="16">
        <f>VLOOKUP(A:A,[2]TDSheet!$A:$F,6,0)</f>
        <v>4128</v>
      </c>
      <c r="J58" s="16">
        <f t="shared" si="3"/>
        <v>-74</v>
      </c>
      <c r="K58" s="16">
        <f>VLOOKUP(A:A,[1]TDSheet!$A:$P,16,0)</f>
        <v>1100</v>
      </c>
      <c r="L58" s="16">
        <v>960</v>
      </c>
      <c r="M58" s="16"/>
      <c r="N58" s="16"/>
      <c r="O58" s="16">
        <f t="shared" si="4"/>
        <v>570.79999999999995</v>
      </c>
      <c r="P58" s="20">
        <v>1500</v>
      </c>
      <c r="Q58" s="21">
        <f t="shared" si="5"/>
        <v>9.6110721793973379</v>
      </c>
      <c r="R58" s="16">
        <f t="shared" si="6"/>
        <v>3.3742116327960758</v>
      </c>
      <c r="S58" s="16">
        <f>VLOOKUP(A:A,[1]TDSheet!$A:$T,20,0)</f>
        <v>525.20000000000005</v>
      </c>
      <c r="T58" s="16">
        <f>VLOOKUP(A:A,[1]TDSheet!$A:$O,15,0)</f>
        <v>546.6</v>
      </c>
      <c r="U58" s="16">
        <f>VLOOKUP(A:A,[3]TDSheet!$A:$D,4,0)</f>
        <v>481</v>
      </c>
      <c r="V58" s="16">
        <f>VLOOKUP(A:A,[4]TDSheet!$A:$D,4,0)</f>
        <v>1200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2">
        <f t="shared" si="12"/>
        <v>126</v>
      </c>
      <c r="AA58" s="16">
        <f t="shared" si="7"/>
        <v>1500</v>
      </c>
      <c r="AB58" s="16">
        <f>VLOOKUP(A:A,[1]TDSheet!$A:$AB,28,0)</f>
        <v>0</v>
      </c>
      <c r="AC58" s="16">
        <f>AA58/12</f>
        <v>125</v>
      </c>
      <c r="AD58" s="23">
        <f>VLOOKUP(A:A,[1]TDSheet!$A:$AD,30,0)</f>
        <v>0.25</v>
      </c>
      <c r="AE58" s="16">
        <f t="shared" si="13"/>
        <v>378</v>
      </c>
      <c r="AF58" s="16"/>
      <c r="AG58" s="16"/>
      <c r="AH58" s="16"/>
    </row>
    <row r="59" spans="1:34" s="1" customFormat="1" ht="11.1" customHeight="1" outlineLevel="1" x14ac:dyDescent="0.2">
      <c r="A59" s="7" t="s">
        <v>42</v>
      </c>
      <c r="B59" s="7" t="s">
        <v>9</v>
      </c>
      <c r="C59" s="8">
        <v>2</v>
      </c>
      <c r="D59" s="8">
        <v>1113</v>
      </c>
      <c r="E59" s="8">
        <v>668</v>
      </c>
      <c r="F59" s="8">
        <v>342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994</v>
      </c>
      <c r="J59" s="16">
        <f t="shared" si="3"/>
        <v>-326</v>
      </c>
      <c r="K59" s="16">
        <f>VLOOKUP(A:A,[1]TDSheet!$A:$P,16,0)</f>
        <v>480</v>
      </c>
      <c r="L59" s="16">
        <v>480</v>
      </c>
      <c r="M59" s="16"/>
      <c r="N59" s="16"/>
      <c r="O59" s="16">
        <f t="shared" si="4"/>
        <v>133.6</v>
      </c>
      <c r="P59" s="20">
        <v>480</v>
      </c>
      <c r="Q59" s="21">
        <f t="shared" si="5"/>
        <v>13.338323353293413</v>
      </c>
      <c r="R59" s="16">
        <f t="shared" si="6"/>
        <v>2.5598802395209583</v>
      </c>
      <c r="S59" s="16">
        <f>VLOOKUP(A:A,[1]TDSheet!$A:$T,20,0)</f>
        <v>2.4</v>
      </c>
      <c r="T59" s="16">
        <f>VLOOKUP(A:A,[1]TDSheet!$A:$O,15,0)</f>
        <v>66</v>
      </c>
      <c r="U59" s="16">
        <f>VLOOKUP(A:A,[3]TDSheet!$A:$D,4,0)</f>
        <v>154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2">
        <f t="shared" si="12"/>
        <v>42</v>
      </c>
      <c r="AA59" s="16">
        <f t="shared" si="7"/>
        <v>480</v>
      </c>
      <c r="AB59" s="16">
        <f>VLOOKUP(A:A,[1]TDSheet!$A:$AB,28,0)</f>
        <v>0</v>
      </c>
      <c r="AC59" s="16">
        <f>AA59/12</f>
        <v>40</v>
      </c>
      <c r="AD59" s="23">
        <f>VLOOKUP(A:A,[1]TDSheet!$A:$AD,30,0)</f>
        <v>0.3</v>
      </c>
      <c r="AE59" s="16">
        <f t="shared" si="13"/>
        <v>151.19999999999999</v>
      </c>
      <c r="AF59" s="16"/>
      <c r="AG59" s="16"/>
      <c r="AH59" s="16"/>
    </row>
    <row r="60" spans="1:34" s="1" customFormat="1" ht="11.1" customHeight="1" outlineLevel="1" x14ac:dyDescent="0.2">
      <c r="A60" s="7" t="s">
        <v>43</v>
      </c>
      <c r="B60" s="7" t="s">
        <v>9</v>
      </c>
      <c r="C60" s="8">
        <v>-5</v>
      </c>
      <c r="D60" s="8">
        <v>1076</v>
      </c>
      <c r="E60" s="8">
        <v>782</v>
      </c>
      <c r="F60" s="8">
        <v>224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1052</v>
      </c>
      <c r="J60" s="16">
        <f t="shared" si="3"/>
        <v>-270</v>
      </c>
      <c r="K60" s="16">
        <f>VLOOKUP(A:A,[1]TDSheet!$A:$P,16,0)</f>
        <v>480</v>
      </c>
      <c r="L60" s="16">
        <v>480</v>
      </c>
      <c r="M60" s="16"/>
      <c r="N60" s="16"/>
      <c r="O60" s="16">
        <f t="shared" si="4"/>
        <v>156.4</v>
      </c>
      <c r="P60" s="20">
        <v>600</v>
      </c>
      <c r="Q60" s="21">
        <f t="shared" si="5"/>
        <v>11.406649616368286</v>
      </c>
      <c r="R60" s="16">
        <f t="shared" si="6"/>
        <v>1.4322250639386189</v>
      </c>
      <c r="S60" s="16">
        <f>VLOOKUP(A:A,[1]TDSheet!$A:$T,20,0)</f>
        <v>0</v>
      </c>
      <c r="T60" s="16">
        <f>VLOOKUP(A:A,[1]TDSheet!$A:$O,15,0)</f>
        <v>63.8</v>
      </c>
      <c r="U60" s="16">
        <f>VLOOKUP(A:A,[3]TDSheet!$A:$D,4,0)</f>
        <v>229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2">
        <f t="shared" si="12"/>
        <v>56</v>
      </c>
      <c r="AA60" s="16">
        <f t="shared" si="7"/>
        <v>600</v>
      </c>
      <c r="AB60" s="16">
        <f>VLOOKUP(A:A,[1]TDSheet!$A:$AB,28,0)</f>
        <v>0</v>
      </c>
      <c r="AC60" s="16">
        <f>AA60/12</f>
        <v>50</v>
      </c>
      <c r="AD60" s="23">
        <f>VLOOKUP(A:A,[1]TDSheet!$A:$AD,30,0)</f>
        <v>0.3</v>
      </c>
      <c r="AE60" s="16">
        <f t="shared" si="13"/>
        <v>201.6</v>
      </c>
      <c r="AF60" s="16"/>
      <c r="AG60" s="16"/>
      <c r="AH60" s="16"/>
    </row>
    <row r="61" spans="1:34" s="1" customFormat="1" ht="11.1" customHeight="1" outlineLevel="1" x14ac:dyDescent="0.2">
      <c r="A61" s="7" t="s">
        <v>44</v>
      </c>
      <c r="B61" s="7" t="s">
        <v>9</v>
      </c>
      <c r="C61" s="8">
        <v>217</v>
      </c>
      <c r="D61" s="8">
        <v>1024</v>
      </c>
      <c r="E61" s="8">
        <v>448</v>
      </c>
      <c r="F61" s="8">
        <v>552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509</v>
      </c>
      <c r="J61" s="16">
        <f t="shared" si="3"/>
        <v>-61</v>
      </c>
      <c r="K61" s="16">
        <f>VLOOKUP(A:A,[1]TDSheet!$A:$P,16,0)</f>
        <v>140</v>
      </c>
      <c r="L61" s="16"/>
      <c r="M61" s="16"/>
      <c r="N61" s="16"/>
      <c r="O61" s="16">
        <f t="shared" si="4"/>
        <v>89.6</v>
      </c>
      <c r="P61" s="20">
        <v>180</v>
      </c>
      <c r="Q61" s="21">
        <f t="shared" si="5"/>
        <v>9.7321428571428577</v>
      </c>
      <c r="R61" s="16">
        <f t="shared" si="6"/>
        <v>6.1607142857142865</v>
      </c>
      <c r="S61" s="16">
        <f>VLOOKUP(A:A,[1]TDSheet!$A:$T,20,0)</f>
        <v>58.4</v>
      </c>
      <c r="T61" s="16">
        <f>VLOOKUP(A:A,[1]TDSheet!$A:$O,15,0)</f>
        <v>93.6</v>
      </c>
      <c r="U61" s="16">
        <f>VLOOKUP(A:A,[3]TDSheet!$A:$D,4,0)</f>
        <v>65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14</v>
      </c>
      <c r="Z61" s="22">
        <f t="shared" si="12"/>
        <v>14</v>
      </c>
      <c r="AA61" s="16">
        <f t="shared" si="7"/>
        <v>180</v>
      </c>
      <c r="AB61" s="16">
        <f>VLOOKUP(A:A,[1]TDSheet!$A:$AB,28,0)</f>
        <v>0</v>
      </c>
      <c r="AC61" s="16">
        <f>AA61/14</f>
        <v>12.857142857142858</v>
      </c>
      <c r="AD61" s="23">
        <f>VLOOKUP(A:A,[1]TDSheet!$A:$AD,30,0)</f>
        <v>0.3</v>
      </c>
      <c r="AE61" s="16">
        <f t="shared" si="13"/>
        <v>58.8</v>
      </c>
      <c r="AF61" s="16"/>
      <c r="AG61" s="16"/>
      <c r="AH61" s="16"/>
    </row>
    <row r="62" spans="1:34" s="1" customFormat="1" ht="11.1" customHeight="1" outlineLevel="1" x14ac:dyDescent="0.2">
      <c r="A62" s="7" t="s">
        <v>45</v>
      </c>
      <c r="B62" s="7" t="s">
        <v>9</v>
      </c>
      <c r="C62" s="8">
        <v>2210</v>
      </c>
      <c r="D62" s="8">
        <v>21525</v>
      </c>
      <c r="E62" s="8">
        <v>4896</v>
      </c>
      <c r="F62" s="8">
        <v>1877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4950</v>
      </c>
      <c r="J62" s="16">
        <f t="shared" si="3"/>
        <v>-54</v>
      </c>
      <c r="K62" s="16">
        <f>VLOOKUP(A:A,[1]TDSheet!$A:$P,16,0)</f>
        <v>1200</v>
      </c>
      <c r="L62" s="16">
        <v>960</v>
      </c>
      <c r="M62" s="16"/>
      <c r="N62" s="16"/>
      <c r="O62" s="16">
        <f t="shared" si="4"/>
        <v>619.20000000000005</v>
      </c>
      <c r="P62" s="20">
        <v>1800</v>
      </c>
      <c r="Q62" s="21">
        <f t="shared" si="5"/>
        <v>9.4266795865633064</v>
      </c>
      <c r="R62" s="16">
        <f t="shared" si="6"/>
        <v>3.0313307493540051</v>
      </c>
      <c r="S62" s="16">
        <f>VLOOKUP(A:A,[1]TDSheet!$A:$T,20,0)</f>
        <v>516.20000000000005</v>
      </c>
      <c r="T62" s="16">
        <f>VLOOKUP(A:A,[1]TDSheet!$A:$O,15,0)</f>
        <v>572.6</v>
      </c>
      <c r="U62" s="16">
        <f>VLOOKUP(A:A,[3]TDSheet!$A:$D,4,0)</f>
        <v>699</v>
      </c>
      <c r="V62" s="16">
        <f>VLOOKUP(A:A,[4]TDSheet!$A:$D,4,0)</f>
        <v>1800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2">
        <f t="shared" si="12"/>
        <v>154</v>
      </c>
      <c r="AA62" s="16">
        <f t="shared" si="7"/>
        <v>1800</v>
      </c>
      <c r="AB62" s="16">
        <f>VLOOKUP(A:A,[1]TDSheet!$A:$AB,28,0)</f>
        <v>0</v>
      </c>
      <c r="AC62" s="16">
        <f>AA62/12</f>
        <v>150</v>
      </c>
      <c r="AD62" s="23">
        <f>VLOOKUP(A:A,[1]TDSheet!$A:$AD,30,0)</f>
        <v>0.25</v>
      </c>
      <c r="AE62" s="16">
        <f t="shared" si="13"/>
        <v>462</v>
      </c>
      <c r="AF62" s="16"/>
      <c r="AG62" s="16"/>
      <c r="AH62" s="16"/>
    </row>
    <row r="63" spans="1:34" s="1" customFormat="1" ht="11.1" customHeight="1" outlineLevel="1" x14ac:dyDescent="0.2">
      <c r="A63" s="7" t="s">
        <v>46</v>
      </c>
      <c r="B63" s="7" t="s">
        <v>9</v>
      </c>
      <c r="C63" s="8">
        <v>458</v>
      </c>
      <c r="D63" s="8">
        <v>1562</v>
      </c>
      <c r="E63" s="8">
        <v>689</v>
      </c>
      <c r="F63" s="8">
        <v>687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731</v>
      </c>
      <c r="J63" s="16">
        <f t="shared" si="3"/>
        <v>-42</v>
      </c>
      <c r="K63" s="16">
        <f>VLOOKUP(A:A,[1]TDSheet!$A:$P,16,0)</f>
        <v>480</v>
      </c>
      <c r="L63" s="16"/>
      <c r="M63" s="16"/>
      <c r="N63" s="16"/>
      <c r="O63" s="16">
        <f t="shared" si="4"/>
        <v>137.80000000000001</v>
      </c>
      <c r="P63" s="20">
        <v>240</v>
      </c>
      <c r="Q63" s="21">
        <f t="shared" si="5"/>
        <v>10.210449927431059</v>
      </c>
      <c r="R63" s="16">
        <f t="shared" si="6"/>
        <v>4.9854862119013061</v>
      </c>
      <c r="S63" s="16">
        <f>VLOOKUP(A:A,[1]TDSheet!$A:$T,20,0)</f>
        <v>110.2</v>
      </c>
      <c r="T63" s="16">
        <f>VLOOKUP(A:A,[1]TDSheet!$A:$O,15,0)</f>
        <v>147.6</v>
      </c>
      <c r="U63" s="16">
        <f>VLOOKUP(A:A,[3]TDSheet!$A:$D,4,0)</f>
        <v>152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2">
        <f t="shared" si="12"/>
        <v>42</v>
      </c>
      <c r="AA63" s="16">
        <f t="shared" si="7"/>
        <v>240</v>
      </c>
      <c r="AB63" s="16">
        <f>VLOOKUP(A:A,[1]TDSheet!$A:$AB,28,0)</f>
        <v>0</v>
      </c>
      <c r="AC63" s="16">
        <f>AA63/6</f>
        <v>40</v>
      </c>
      <c r="AD63" s="23">
        <f>VLOOKUP(A:A,[1]TDSheet!$A:$AD,30,0)</f>
        <v>0.2</v>
      </c>
      <c r="AE63" s="16">
        <f t="shared" si="13"/>
        <v>50.400000000000006</v>
      </c>
      <c r="AF63" s="16"/>
      <c r="AG63" s="16"/>
      <c r="AH63" s="16"/>
    </row>
    <row r="64" spans="1:34" s="1" customFormat="1" ht="11.1" customHeight="1" outlineLevel="1" x14ac:dyDescent="0.2">
      <c r="A64" s="7" t="s">
        <v>47</v>
      </c>
      <c r="B64" s="7" t="s">
        <v>9</v>
      </c>
      <c r="C64" s="8">
        <v>4048</v>
      </c>
      <c r="D64" s="8">
        <v>39538</v>
      </c>
      <c r="E64" s="8">
        <v>7496</v>
      </c>
      <c r="F64" s="8">
        <v>2676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7607</v>
      </c>
      <c r="J64" s="16">
        <f t="shared" si="3"/>
        <v>-111</v>
      </c>
      <c r="K64" s="16">
        <f>VLOOKUP(A:A,[1]TDSheet!$A:$P,16,0)</f>
        <v>2100</v>
      </c>
      <c r="L64" s="16">
        <v>1500</v>
      </c>
      <c r="M64" s="16"/>
      <c r="N64" s="16"/>
      <c r="O64" s="16">
        <f t="shared" si="4"/>
        <v>1019.2</v>
      </c>
      <c r="P64" s="20">
        <v>3200</v>
      </c>
      <c r="Q64" s="21">
        <f t="shared" si="5"/>
        <v>9.2974882260596541</v>
      </c>
      <c r="R64" s="16">
        <f t="shared" si="6"/>
        <v>2.6255886970172684</v>
      </c>
      <c r="S64" s="16">
        <f>VLOOKUP(A:A,[1]TDSheet!$A:$T,20,0)</f>
        <v>854.6</v>
      </c>
      <c r="T64" s="16">
        <f>VLOOKUP(A:A,[1]TDSheet!$A:$O,15,0)</f>
        <v>911.4</v>
      </c>
      <c r="U64" s="16">
        <f>VLOOKUP(A:A,[3]TDSheet!$A:$D,4,0)</f>
        <v>735</v>
      </c>
      <c r="V64" s="16">
        <f>VLOOKUP(A:A,[4]TDSheet!$A:$D,4,0)</f>
        <v>2400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2">
        <f t="shared" si="12"/>
        <v>266</v>
      </c>
      <c r="AA64" s="16">
        <f t="shared" si="7"/>
        <v>3200</v>
      </c>
      <c r="AB64" s="16">
        <f>VLOOKUP(A:A,[1]TDSheet!$A:$AB,28,0)</f>
        <v>0</v>
      </c>
      <c r="AC64" s="16">
        <f>AA64/12</f>
        <v>266.66666666666669</v>
      </c>
      <c r="AD64" s="23">
        <f>VLOOKUP(A:A,[1]TDSheet!$A:$AD,30,0)</f>
        <v>0.25</v>
      </c>
      <c r="AE64" s="16">
        <f t="shared" si="13"/>
        <v>798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9</v>
      </c>
      <c r="C65" s="8">
        <v>341</v>
      </c>
      <c r="D65" s="8">
        <v>1223</v>
      </c>
      <c r="E65" s="8">
        <v>585</v>
      </c>
      <c r="F65" s="8">
        <v>582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610</v>
      </c>
      <c r="J65" s="16">
        <f t="shared" si="3"/>
        <v>-25</v>
      </c>
      <c r="K65" s="16">
        <f>VLOOKUP(A:A,[1]TDSheet!$A:$P,16,0)</f>
        <v>320</v>
      </c>
      <c r="L65" s="16"/>
      <c r="M65" s="16"/>
      <c r="N65" s="16"/>
      <c r="O65" s="16">
        <f t="shared" si="4"/>
        <v>117</v>
      </c>
      <c r="P65" s="20">
        <v>240</v>
      </c>
      <c r="Q65" s="21">
        <f t="shared" si="5"/>
        <v>9.7606837606837615</v>
      </c>
      <c r="R65" s="16">
        <f t="shared" si="6"/>
        <v>4.9743589743589745</v>
      </c>
      <c r="S65" s="16">
        <f>VLOOKUP(A:A,[1]TDSheet!$A:$T,20,0)</f>
        <v>88.6</v>
      </c>
      <c r="T65" s="16">
        <f>VLOOKUP(A:A,[1]TDSheet!$A:$O,15,0)</f>
        <v>123</v>
      </c>
      <c r="U65" s="16">
        <f>VLOOKUP(A:A,[3]TDSheet!$A:$D,4,0)</f>
        <v>94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2">
        <f t="shared" si="12"/>
        <v>42</v>
      </c>
      <c r="AA65" s="16">
        <f t="shared" si="7"/>
        <v>240</v>
      </c>
      <c r="AB65" s="16">
        <f>VLOOKUP(A:A,[1]TDSheet!$A:$AB,28,0)</f>
        <v>0</v>
      </c>
      <c r="AC65" s="16">
        <f>AA65/6</f>
        <v>40</v>
      </c>
      <c r="AD65" s="23">
        <f>VLOOKUP(A:A,[1]TDSheet!$A:$AD,30,0)</f>
        <v>0.2</v>
      </c>
      <c r="AE65" s="16">
        <f t="shared" si="13"/>
        <v>50.400000000000006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8</v>
      </c>
      <c r="C66" s="8">
        <v>56</v>
      </c>
      <c r="D66" s="8">
        <v>40.5</v>
      </c>
      <c r="E66" s="8">
        <v>29.7</v>
      </c>
      <c r="F66" s="8">
        <v>48.6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35.1</v>
      </c>
      <c r="J66" s="16">
        <f t="shared" si="3"/>
        <v>-5.4000000000000021</v>
      </c>
      <c r="K66" s="16">
        <f>VLOOKUP(A:A,[1]TDSheet!$A:$P,16,0)</f>
        <v>0</v>
      </c>
      <c r="L66" s="16"/>
      <c r="M66" s="16"/>
      <c r="N66" s="16"/>
      <c r="O66" s="16">
        <f t="shared" si="4"/>
        <v>5.9399999999999995</v>
      </c>
      <c r="P66" s="20"/>
      <c r="Q66" s="21">
        <f t="shared" si="5"/>
        <v>8.1818181818181834</v>
      </c>
      <c r="R66" s="16">
        <f t="shared" si="6"/>
        <v>8.1818181818181834</v>
      </c>
      <c r="S66" s="16">
        <f>VLOOKUP(A:A,[1]TDSheet!$A:$T,20,0)</f>
        <v>3.2399999999999998</v>
      </c>
      <c r="T66" s="16">
        <f>VLOOKUP(A:A,[1]TDSheet!$A:$O,15,0)</f>
        <v>1.08</v>
      </c>
      <c r="U66" s="16">
        <v>0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2.7</v>
      </c>
      <c r="Z66" s="22">
        <f t="shared" si="12"/>
        <v>0</v>
      </c>
      <c r="AA66" s="16">
        <f t="shared" si="7"/>
        <v>0</v>
      </c>
      <c r="AB66" s="16" t="str">
        <f>VLOOKUP(A:A,[1]TDSheet!$A:$AB,28,0)</f>
        <v>увел</v>
      </c>
      <c r="AC66" s="16">
        <f>AA66/2.7</f>
        <v>0</v>
      </c>
      <c r="AD66" s="23">
        <f>VLOOKUP(A:A,[1]TDSheet!$A:$AD,30,0)</f>
        <v>1</v>
      </c>
      <c r="AE66" s="16">
        <f t="shared" si="13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48</v>
      </c>
      <c r="B67" s="7" t="s">
        <v>8</v>
      </c>
      <c r="C67" s="8">
        <v>-5</v>
      </c>
      <c r="D67" s="8">
        <v>2525</v>
      </c>
      <c r="E67" s="8">
        <v>995</v>
      </c>
      <c r="F67" s="8">
        <v>925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1229</v>
      </c>
      <c r="J67" s="16">
        <f t="shared" si="3"/>
        <v>-234</v>
      </c>
      <c r="K67" s="16">
        <f>VLOOKUP(A:A,[1]TDSheet!$A:$P,16,0)</f>
        <v>800</v>
      </c>
      <c r="L67" s="16">
        <v>200</v>
      </c>
      <c r="M67" s="16"/>
      <c r="N67" s="16"/>
      <c r="O67" s="16">
        <f t="shared" si="4"/>
        <v>199</v>
      </c>
      <c r="P67" s="20">
        <v>200</v>
      </c>
      <c r="Q67" s="21">
        <f t="shared" si="5"/>
        <v>10.678391959798995</v>
      </c>
      <c r="R67" s="16">
        <f t="shared" si="6"/>
        <v>4.6482412060301508</v>
      </c>
      <c r="S67" s="16">
        <f>VLOOKUP(A:A,[1]TDSheet!$A:$T,20,0)</f>
        <v>155.6</v>
      </c>
      <c r="T67" s="16">
        <f>VLOOKUP(A:A,[1]TDSheet!$A:$O,15,0)</f>
        <v>221</v>
      </c>
      <c r="U67" s="16">
        <f>VLOOKUP(A:A,[3]TDSheet!$A:$D,4,0)</f>
        <v>235</v>
      </c>
      <c r="V67" s="16">
        <v>0</v>
      </c>
      <c r="W67" s="16">
        <f>VLOOKUP(A:A,[1]TDSheet!$A:$W,23,0)</f>
        <v>84</v>
      </c>
      <c r="X67" s="16">
        <f>VLOOKUP(A:A,[1]TDSheet!$A:$X,24,0)</f>
        <v>12</v>
      </c>
      <c r="Y67" s="16">
        <f>VLOOKUP(A:A,[1]TDSheet!$A:$Y,25,0)</f>
        <v>5</v>
      </c>
      <c r="Z67" s="22">
        <f t="shared" si="12"/>
        <v>36</v>
      </c>
      <c r="AA67" s="16">
        <f t="shared" si="7"/>
        <v>200</v>
      </c>
      <c r="AB67" s="16" t="str">
        <f>VLOOKUP(A:A,[1]TDSheet!$A:$AB,28,0)</f>
        <v>оконч</v>
      </c>
      <c r="AC67" s="16">
        <f>AA67/5</f>
        <v>40</v>
      </c>
      <c r="AD67" s="23">
        <f>VLOOKUP(A:A,[1]TDSheet!$A:$AD,30,0)</f>
        <v>1</v>
      </c>
      <c r="AE67" s="16">
        <f t="shared" si="13"/>
        <v>180</v>
      </c>
      <c r="AF67" s="16"/>
      <c r="AG67" s="16"/>
      <c r="AH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2025-08-21T10:02:58Z</dcterms:modified>
</cp:coreProperties>
</file>