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22ED92A-1D85-435E-A48C-05E269B114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1" l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X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P275" i="1"/>
  <c r="BP274" i="1"/>
  <c r="BO274" i="1"/>
  <c r="BN274" i="1"/>
  <c r="BM274" i="1"/>
  <c r="Z274" i="1"/>
  <c r="Z288" i="1" s="1"/>
  <c r="Y274" i="1"/>
  <c r="P274" i="1"/>
  <c r="BO273" i="1"/>
  <c r="BM273" i="1"/>
  <c r="Z273" i="1"/>
  <c r="Y273" i="1"/>
  <c r="Y289" i="1" s="1"/>
  <c r="P273" i="1"/>
  <c r="X271" i="1"/>
  <c r="Z270" i="1"/>
  <c r="X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X265" i="1"/>
  <c r="X264" i="1"/>
  <c r="BO263" i="1"/>
  <c r="BM263" i="1"/>
  <c r="Z263" i="1"/>
  <c r="Y263" i="1"/>
  <c r="Y265" i="1" s="1"/>
  <c r="P263" i="1"/>
  <c r="BP262" i="1"/>
  <c r="BO262" i="1"/>
  <c r="BN262" i="1"/>
  <c r="BM262" i="1"/>
  <c r="Z262" i="1"/>
  <c r="Z264" i="1" s="1"/>
  <c r="Y262" i="1"/>
  <c r="Y264" i="1" s="1"/>
  <c r="P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BP256" i="1"/>
  <c r="BO256" i="1"/>
  <c r="BN256" i="1"/>
  <c r="BM256" i="1"/>
  <c r="Z256" i="1"/>
  <c r="Z259" i="1" s="1"/>
  <c r="Y256" i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Y224" i="1"/>
  <c r="X224" i="1"/>
  <c r="Z223" i="1"/>
  <c r="X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X218" i="1"/>
  <c r="Z217" i="1"/>
  <c r="X217" i="1"/>
  <c r="BO216" i="1"/>
  <c r="BM216" i="1"/>
  <c r="Z216" i="1"/>
  <c r="Y216" i="1"/>
  <c r="Y218" i="1" s="1"/>
  <c r="P216" i="1"/>
  <c r="Y213" i="1"/>
  <c r="X213" i="1"/>
  <c r="Z212" i="1"/>
  <c r="X212" i="1"/>
  <c r="BO211" i="1"/>
  <c r="BM211" i="1"/>
  <c r="Z211" i="1"/>
  <c r="Y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Z207" i="1" s="1"/>
  <c r="Y203" i="1"/>
  <c r="P203" i="1"/>
  <c r="X200" i="1"/>
  <c r="X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Z199" i="1" s="1"/>
  <c r="Y195" i="1"/>
  <c r="P195" i="1"/>
  <c r="BO194" i="1"/>
  <c r="BM194" i="1"/>
  <c r="Z194" i="1"/>
  <c r="Y194" i="1"/>
  <c r="Y200" i="1" s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Y190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N171" i="1"/>
  <c r="BM171" i="1"/>
  <c r="Z171" i="1"/>
  <c r="Y171" i="1"/>
  <c r="BP171" i="1" s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Y164" i="1"/>
  <c r="Y166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9" i="1" s="1"/>
  <c r="P157" i="1"/>
  <c r="X154" i="1"/>
  <c r="Z153" i="1"/>
  <c r="X153" i="1"/>
  <c r="BO152" i="1"/>
  <c r="BM152" i="1"/>
  <c r="Z152" i="1"/>
  <c r="Y152" i="1"/>
  <c r="Y154" i="1" s="1"/>
  <c r="P152" i="1"/>
  <c r="X149" i="1"/>
  <c r="Z148" i="1"/>
  <c r="X148" i="1"/>
  <c r="BO147" i="1"/>
  <c r="BM147" i="1"/>
  <c r="Z147" i="1"/>
  <c r="Y147" i="1"/>
  <c r="Y149" i="1" s="1"/>
  <c r="P147" i="1"/>
  <c r="X144" i="1"/>
  <c r="Z143" i="1"/>
  <c r="X143" i="1"/>
  <c r="BO142" i="1"/>
  <c r="BM142" i="1"/>
  <c r="Z142" i="1"/>
  <c r="Y142" i="1"/>
  <c r="Y144" i="1" s="1"/>
  <c r="P142" i="1"/>
  <c r="X139" i="1"/>
  <c r="X138" i="1"/>
  <c r="BO137" i="1"/>
  <c r="BM137" i="1"/>
  <c r="Z137" i="1"/>
  <c r="Y137" i="1"/>
  <c r="Y139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Y125" i="1"/>
  <c r="Y127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Z112" i="1" s="1"/>
  <c r="Y106" i="1"/>
  <c r="Y113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90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1" i="1"/>
  <c r="X292" i="1"/>
  <c r="X294" i="1"/>
  <c r="BN29" i="1"/>
  <c r="Y291" i="1" s="1"/>
  <c r="BP29" i="1"/>
  <c r="Y292" i="1" s="1"/>
  <c r="BN34" i="1"/>
  <c r="BP34" i="1"/>
  <c r="BN36" i="1"/>
  <c r="Y37" i="1"/>
  <c r="Y294" i="1" s="1"/>
  <c r="BN41" i="1"/>
  <c r="BP41" i="1"/>
  <c r="BN43" i="1"/>
  <c r="Y46" i="1"/>
  <c r="Y290" i="1" s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BN111" i="1"/>
  <c r="Y112" i="1"/>
  <c r="BN115" i="1"/>
  <c r="BP115" i="1"/>
  <c r="Y116" i="1"/>
  <c r="BN125" i="1"/>
  <c r="BP125" i="1"/>
  <c r="BN130" i="1"/>
  <c r="BP130" i="1"/>
  <c r="Y133" i="1"/>
  <c r="BN137" i="1"/>
  <c r="BP137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P164" i="1"/>
  <c r="Z173" i="1"/>
  <c r="Z295" i="1" s="1"/>
  <c r="BN170" i="1"/>
  <c r="BP170" i="1"/>
  <c r="BP187" i="1"/>
  <c r="BN187" i="1"/>
  <c r="BP189" i="1"/>
  <c r="BN189" i="1"/>
  <c r="Y208" i="1"/>
  <c r="BP203" i="1"/>
  <c r="BN203" i="1"/>
  <c r="BP205" i="1"/>
  <c r="BN205" i="1"/>
  <c r="Y207" i="1"/>
  <c r="Y212" i="1"/>
  <c r="BP211" i="1"/>
  <c r="BN211" i="1"/>
  <c r="Y223" i="1"/>
  <c r="BP220" i="1"/>
  <c r="BN220" i="1"/>
  <c r="BP222" i="1"/>
  <c r="BN222" i="1"/>
  <c r="Z229" i="1"/>
  <c r="Y260" i="1"/>
  <c r="Y270" i="1"/>
  <c r="BP267" i="1"/>
  <c r="BN267" i="1"/>
  <c r="BP269" i="1"/>
  <c r="BN269" i="1"/>
  <c r="F9" i="1"/>
  <c r="J9" i="1"/>
  <c r="Y173" i="1"/>
  <c r="Y177" i="1"/>
  <c r="BP176" i="1"/>
  <c r="BN176" i="1"/>
  <c r="Y199" i="1"/>
  <c r="BP194" i="1"/>
  <c r="BN194" i="1"/>
  <c r="BP196" i="1"/>
  <c r="BN196" i="1"/>
  <c r="BP198" i="1"/>
  <c r="BN198" i="1"/>
  <c r="Y217" i="1"/>
  <c r="BP216" i="1"/>
  <c r="BN216" i="1"/>
  <c r="Y230" i="1"/>
  <c r="BP227" i="1"/>
  <c r="BN227" i="1"/>
  <c r="Y229" i="1"/>
  <c r="BP257" i="1"/>
  <c r="BN257" i="1"/>
  <c r="Y259" i="1"/>
  <c r="BP263" i="1"/>
  <c r="BN263" i="1"/>
  <c r="Y271" i="1"/>
  <c r="Y288" i="1"/>
  <c r="BP273" i="1"/>
  <c r="BN273" i="1"/>
  <c r="BP275" i="1"/>
  <c r="BN275" i="1"/>
  <c r="BP276" i="1"/>
  <c r="BN276" i="1"/>
  <c r="BP278" i="1"/>
  <c r="BN278" i="1"/>
  <c r="BP280" i="1"/>
  <c r="BN280" i="1"/>
  <c r="BP282" i="1"/>
  <c r="BN282" i="1"/>
  <c r="BP285" i="1"/>
  <c r="BN285" i="1"/>
  <c r="BP287" i="1"/>
  <c r="BN287" i="1"/>
  <c r="C303" i="1" l="1"/>
  <c r="Y293" i="1"/>
  <c r="B303" i="1"/>
  <c r="A303" i="1"/>
  <c r="X293" i="1"/>
</calcChain>
</file>

<file path=xl/sharedStrings.xml><?xml version="1.0" encoding="utf-8"?>
<sst xmlns="http://schemas.openxmlformats.org/spreadsheetml/2006/main" count="1328" uniqueCount="426">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</sst>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3"/>
  <sheetViews>
    <sheetView showGridLines="0" tabSelected="1" topLeftCell="A285" zoomScaleNormal="100" zoomScaleSheetLayoutView="100" workbookViewId="0">
      <selection activeCell="AA296" sqref="AA296"/>
    </sheetView>
  </sheetViews>
  <sheetFormatPr defaultColWidth="9.140625" defaultRowHeight="12.75" x14ac:dyDescent="0.2"/>
  <cols>
    <col min="1" max="1" width="9.140625" style="2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4" customWidth="1"/>
    <col min="19" max="19" width="6.140625" style="2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4" customWidth="1"/>
    <col min="25" max="25" width="11" style="284" customWidth="1"/>
    <col min="26" max="26" width="10" style="284" customWidth="1"/>
    <col min="27" max="27" width="11.5703125" style="284" customWidth="1"/>
    <col min="28" max="28" width="10.42578125" style="284" customWidth="1"/>
    <col min="29" max="29" width="30" style="2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4" customWidth="1"/>
    <col min="34" max="34" width="9.140625" style="284" customWidth="1"/>
    <col min="35" max="16384" width="9.140625" style="284"/>
  </cols>
  <sheetData>
    <row r="1" spans="1:32" s="280" customFormat="1" ht="45" customHeight="1" x14ac:dyDescent="0.2">
      <c r="A1" s="41"/>
      <c r="B1" s="41"/>
      <c r="C1" s="41"/>
      <c r="D1" s="338" t="s">
        <v>0</v>
      </c>
      <c r="E1" s="314"/>
      <c r="F1" s="314"/>
      <c r="G1" s="12" t="s">
        <v>1</v>
      </c>
      <c r="H1" s="338" t="s">
        <v>2</v>
      </c>
      <c r="I1" s="314"/>
      <c r="J1" s="314"/>
      <c r="K1" s="314"/>
      <c r="L1" s="314"/>
      <c r="M1" s="314"/>
      <c r="N1" s="314"/>
      <c r="O1" s="314"/>
      <c r="P1" s="314"/>
      <c r="Q1" s="314"/>
      <c r="R1" s="313" t="s">
        <v>3</v>
      </c>
      <c r="S1" s="314"/>
      <c r="T1" s="3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0" customFormat="1" ht="23.45" customHeight="1" x14ac:dyDescent="0.2">
      <c r="A5" s="371" t="s">
        <v>7</v>
      </c>
      <c r="B5" s="364"/>
      <c r="C5" s="365"/>
      <c r="D5" s="342"/>
      <c r="E5" s="343"/>
      <c r="F5" s="468" t="s">
        <v>8</v>
      </c>
      <c r="G5" s="365"/>
      <c r="H5" s="342"/>
      <c r="I5" s="434"/>
      <c r="J5" s="434"/>
      <c r="K5" s="434"/>
      <c r="L5" s="434"/>
      <c r="M5" s="343"/>
      <c r="N5" s="61"/>
      <c r="P5" s="24" t="s">
        <v>9</v>
      </c>
      <c r="Q5" s="474">
        <v>45892</v>
      </c>
      <c r="R5" s="369"/>
      <c r="T5" s="396" t="s">
        <v>10</v>
      </c>
      <c r="U5" s="397"/>
      <c r="V5" s="398" t="s">
        <v>11</v>
      </c>
      <c r="W5" s="369"/>
      <c r="AB5" s="51"/>
      <c r="AC5" s="51"/>
      <c r="AD5" s="51"/>
      <c r="AE5" s="51"/>
    </row>
    <row r="6" spans="1:32" s="280" customFormat="1" ht="24" customHeight="1" x14ac:dyDescent="0.2">
      <c r="A6" s="371" t="s">
        <v>12</v>
      </c>
      <c r="B6" s="364"/>
      <c r="C6" s="365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14</v>
      </c>
      <c r="Q6" s="478" t="str">
        <f>IF(Q5=0," ",CHOOSE(WEEKDAY(Q5,2),"Понедельник","Вторник","Среда","Четверг","Пятница","Суббота","Воскресенье"))</f>
        <v>Суббота</v>
      </c>
      <c r="R6" s="295"/>
      <c r="T6" s="401" t="s">
        <v>15</v>
      </c>
      <c r="U6" s="397"/>
      <c r="V6" s="420" t="s">
        <v>16</v>
      </c>
      <c r="W6" s="321"/>
      <c r="AB6" s="51"/>
      <c r="AC6" s="51"/>
      <c r="AD6" s="51"/>
      <c r="AE6" s="51"/>
    </row>
    <row r="7" spans="1:32" s="28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97"/>
      <c r="U7" s="397"/>
      <c r="V7" s="421"/>
      <c r="W7" s="422"/>
      <c r="AB7" s="51"/>
      <c r="AC7" s="51"/>
      <c r="AD7" s="51"/>
      <c r="AE7" s="51"/>
    </row>
    <row r="8" spans="1:32" s="280" customFormat="1" ht="25.5" customHeight="1" x14ac:dyDescent="0.2">
      <c r="A8" s="483" t="s">
        <v>17</v>
      </c>
      <c r="B8" s="300"/>
      <c r="C8" s="301"/>
      <c r="D8" s="333" t="s">
        <v>18</v>
      </c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19</v>
      </c>
      <c r="Q8" s="375">
        <v>0.375</v>
      </c>
      <c r="R8" s="328"/>
      <c r="T8" s="297"/>
      <c r="U8" s="397"/>
      <c r="V8" s="421"/>
      <c r="W8" s="422"/>
      <c r="AB8" s="51"/>
      <c r="AC8" s="51"/>
      <c r="AD8" s="51"/>
      <c r="AE8" s="51"/>
    </row>
    <row r="9" spans="1:32" s="280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2"/>
      <c r="E9" s="304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304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4"/>
      <c r="L9" s="304"/>
      <c r="M9" s="304"/>
      <c r="N9" s="278"/>
      <c r="P9" s="26" t="s">
        <v>20</v>
      </c>
      <c r="Q9" s="366"/>
      <c r="R9" s="367"/>
      <c r="T9" s="297"/>
      <c r="U9" s="397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0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2"/>
      <c r="E10" s="304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79"/>
      <c r="P10" s="26" t="s">
        <v>21</v>
      </c>
      <c r="Q10" s="402"/>
      <c r="R10" s="403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8"/>
      <c r="R11" s="369"/>
      <c r="U11" s="24" t="s">
        <v>26</v>
      </c>
      <c r="V11" s="449" t="s">
        <v>27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0" customFormat="1" ht="18.600000000000001" customHeight="1" x14ac:dyDescent="0.2">
      <c r="A12" s="393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5"/>
      <c r="N12" s="65"/>
      <c r="P12" s="24" t="s">
        <v>29</v>
      </c>
      <c r="Q12" s="375"/>
      <c r="R12" s="328"/>
      <c r="S12" s="23"/>
      <c r="U12" s="24"/>
      <c r="V12" s="314"/>
      <c r="W12" s="297"/>
      <c r="AB12" s="51"/>
      <c r="AC12" s="51"/>
      <c r="AD12" s="51"/>
      <c r="AE12" s="51"/>
    </row>
    <row r="13" spans="1:32" s="280" customFormat="1" ht="23.25" customHeight="1" x14ac:dyDescent="0.2">
      <c r="A13" s="393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5"/>
      <c r="N13" s="65"/>
      <c r="O13" s="26"/>
      <c r="P13" s="26" t="s">
        <v>31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0" customFormat="1" ht="18.600000000000001" customHeight="1" x14ac:dyDescent="0.2">
      <c r="A14" s="393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4"/>
      <c r="M14" s="36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0" customFormat="1" ht="22.5" customHeight="1" x14ac:dyDescent="0.2">
      <c r="A15" s="407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5"/>
      <c r="N15" s="66"/>
      <c r="P15" s="387" t="s">
        <v>34</v>
      </c>
      <c r="Q15" s="314"/>
      <c r="R15" s="314"/>
      <c r="S15" s="314"/>
      <c r="T15" s="3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8"/>
      <c r="Q16" s="388"/>
      <c r="R16" s="388"/>
      <c r="S16" s="388"/>
      <c r="T16" s="3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79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2" t="s">
        <v>50</v>
      </c>
      <c r="V17" s="365"/>
      <c r="W17" s="318" t="s">
        <v>51</v>
      </c>
      <c r="X17" s="318" t="s">
        <v>52</v>
      </c>
      <c r="Y17" s="480" t="s">
        <v>53</v>
      </c>
      <c r="Z17" s="432" t="s">
        <v>54</v>
      </c>
      <c r="AA17" s="414" t="s">
        <v>55</v>
      </c>
      <c r="AB17" s="414" t="s">
        <v>56</v>
      </c>
      <c r="AC17" s="414" t="s">
        <v>57</v>
      </c>
      <c r="AD17" s="414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1"/>
      <c r="Z18" s="433"/>
      <c r="AA18" s="415"/>
      <c r="AB18" s="415"/>
      <c r="AC18" s="415"/>
      <c r="AD18" s="465"/>
      <c r="AE18" s="466"/>
      <c r="AF18" s="467"/>
      <c r="AG18" s="69"/>
      <c r="BD18" s="68"/>
    </row>
    <row r="19" spans="1:68" ht="27.75" customHeight="1" x14ac:dyDescent="0.2">
      <c r="A19" s="339" t="s">
        <v>62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25" t="s">
        <v>62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1"/>
      <c r="AB20" s="281"/>
      <c r="AC20" s="281"/>
    </row>
    <row r="21" spans="1:68" ht="14.25" customHeight="1" x14ac:dyDescent="0.25">
      <c r="A21" s="302" t="s">
        <v>63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4">
        <v>4607111035752</v>
      </c>
      <c r="E22" s="295"/>
      <c r="F22" s="285">
        <v>0.43</v>
      </c>
      <c r="G22" s="32">
        <v>16</v>
      </c>
      <c r="H22" s="285">
        <v>6.88</v>
      </c>
      <c r="I22" s="28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1"/>
      <c r="R22" s="291"/>
      <c r="S22" s="291"/>
      <c r="T22" s="292"/>
      <c r="U22" s="34"/>
      <c r="V22" s="34"/>
      <c r="W22" s="35" t="s">
        <v>69</v>
      </c>
      <c r="X22" s="286">
        <v>0</v>
      </c>
      <c r="Y22" s="28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8"/>
      <c r="P23" s="299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88">
        <f>IFERROR(SUM(X22:X22),"0")</f>
        <v>0</v>
      </c>
      <c r="Y23" s="288">
        <f>IFERROR(SUM(Y22:Y22),"0")</f>
        <v>0</v>
      </c>
      <c r="Z23" s="288">
        <f>IFERROR(IF(Z22="",0,Z22),"0")</f>
        <v>0</v>
      </c>
      <c r="AA23" s="289"/>
      <c r="AB23" s="289"/>
      <c r="AC23" s="289"/>
    </row>
    <row r="24" spans="1:68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8"/>
      <c r="P24" s="299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88">
        <f>IFERROR(SUMPRODUCT(X22:X22*H22:H22),"0")</f>
        <v>0</v>
      </c>
      <c r="Y24" s="288">
        <f>IFERROR(SUMPRODUCT(Y22:Y22*H22:H22),"0")</f>
        <v>0</v>
      </c>
      <c r="Z24" s="37"/>
      <c r="AA24" s="289"/>
      <c r="AB24" s="289"/>
      <c r="AC24" s="289"/>
    </row>
    <row r="25" spans="1:68" ht="27.75" customHeight="1" x14ac:dyDescent="0.2">
      <c r="A25" s="339" t="s">
        <v>74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25" t="s">
        <v>75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1"/>
      <c r="AB26" s="281"/>
      <c r="AC26" s="281"/>
    </row>
    <row r="27" spans="1:68" ht="14.25" customHeight="1" x14ac:dyDescent="0.25">
      <c r="A27" s="302" t="s">
        <v>76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4">
        <v>4607111036537</v>
      </c>
      <c r="E28" s="295"/>
      <c r="F28" s="285">
        <v>0.25</v>
      </c>
      <c r="G28" s="32">
        <v>6</v>
      </c>
      <c r="H28" s="285">
        <v>1.5</v>
      </c>
      <c r="I28" s="28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1"/>
      <c r="R28" s="291"/>
      <c r="S28" s="291"/>
      <c r="T28" s="292"/>
      <c r="U28" s="34"/>
      <c r="V28" s="34"/>
      <c r="W28" s="35" t="s">
        <v>69</v>
      </c>
      <c r="X28" s="286">
        <v>140</v>
      </c>
      <c r="Y28" s="287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4">
        <v>4607111036605</v>
      </c>
      <c r="E29" s="295"/>
      <c r="F29" s="285">
        <v>0.25</v>
      </c>
      <c r="G29" s="32">
        <v>6</v>
      </c>
      <c r="H29" s="285">
        <v>1.5</v>
      </c>
      <c r="I29" s="28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1"/>
      <c r="R29" s="291"/>
      <c r="S29" s="291"/>
      <c r="T29" s="292"/>
      <c r="U29" s="34"/>
      <c r="V29" s="34"/>
      <c r="W29" s="35" t="s">
        <v>69</v>
      </c>
      <c r="X29" s="286">
        <v>0</v>
      </c>
      <c r="Y29" s="28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8"/>
      <c r="P30" s="299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88">
        <f>IFERROR(SUM(X28:X29),"0")</f>
        <v>140</v>
      </c>
      <c r="Y30" s="288">
        <f>IFERROR(SUM(Y28:Y29),"0")</f>
        <v>140</v>
      </c>
      <c r="Z30" s="288">
        <f>IFERROR(IF(Z28="",0,Z28),"0")+IFERROR(IF(Z29="",0,Z29),"0")</f>
        <v>1.3173999999999999</v>
      </c>
      <c r="AA30" s="289"/>
      <c r="AB30" s="289"/>
      <c r="AC30" s="289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8"/>
      <c r="P31" s="299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88">
        <f>IFERROR(SUMPRODUCT(X28:X29*H28:H29),"0")</f>
        <v>210</v>
      </c>
      <c r="Y31" s="288">
        <f>IFERROR(SUMPRODUCT(Y28:Y29*H28:H29),"0")</f>
        <v>210</v>
      </c>
      <c r="Z31" s="37"/>
      <c r="AA31" s="289"/>
      <c r="AB31" s="289"/>
      <c r="AC31" s="289"/>
    </row>
    <row r="32" spans="1:68" ht="16.5" customHeight="1" x14ac:dyDescent="0.25">
      <c r="A32" s="325" t="s">
        <v>84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1"/>
      <c r="AB32" s="281"/>
      <c r="AC32" s="281"/>
    </row>
    <row r="33" spans="1:68" ht="14.25" customHeight="1" x14ac:dyDescent="0.25">
      <c r="A33" s="302" t="s">
        <v>63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4">
        <v>4620207490075</v>
      </c>
      <c r="E34" s="295"/>
      <c r="F34" s="285">
        <v>0.7</v>
      </c>
      <c r="G34" s="32">
        <v>8</v>
      </c>
      <c r="H34" s="285">
        <v>5.6</v>
      </c>
      <c r="I34" s="28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1"/>
      <c r="R34" s="291"/>
      <c r="S34" s="291"/>
      <c r="T34" s="292"/>
      <c r="U34" s="34"/>
      <c r="V34" s="34"/>
      <c r="W34" s="35" t="s">
        <v>69</v>
      </c>
      <c r="X34" s="286">
        <v>0</v>
      </c>
      <c r="Y34" s="28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4">
        <v>4620207490174</v>
      </c>
      <c r="E35" s="295"/>
      <c r="F35" s="285">
        <v>0.7</v>
      </c>
      <c r="G35" s="32">
        <v>8</v>
      </c>
      <c r="H35" s="285">
        <v>5.6</v>
      </c>
      <c r="I35" s="28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1"/>
      <c r="R35" s="291"/>
      <c r="S35" s="291"/>
      <c r="T35" s="292"/>
      <c r="U35" s="34"/>
      <c r="V35" s="34"/>
      <c r="W35" s="35" t="s">
        <v>69</v>
      </c>
      <c r="X35" s="286">
        <v>12</v>
      </c>
      <c r="Y35" s="28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4">
        <v>4620207490044</v>
      </c>
      <c r="E36" s="295"/>
      <c r="F36" s="285">
        <v>0.7</v>
      </c>
      <c r="G36" s="32">
        <v>8</v>
      </c>
      <c r="H36" s="285">
        <v>5.6</v>
      </c>
      <c r="I36" s="28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1"/>
      <c r="R36" s="291"/>
      <c r="S36" s="291"/>
      <c r="T36" s="292"/>
      <c r="U36" s="34"/>
      <c r="V36" s="34"/>
      <c r="W36" s="35" t="s">
        <v>69</v>
      </c>
      <c r="X36" s="286">
        <v>0</v>
      </c>
      <c r="Y36" s="28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8"/>
      <c r="P37" s="299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88">
        <f>IFERROR(SUM(X34:X36),"0")</f>
        <v>12</v>
      </c>
      <c r="Y37" s="288">
        <f>IFERROR(SUM(Y34:Y36),"0")</f>
        <v>12</v>
      </c>
      <c r="Z37" s="288">
        <f>IFERROR(IF(Z34="",0,Z34),"0")+IFERROR(IF(Z35="",0,Z35),"0")+IFERROR(IF(Z36="",0,Z36),"0")</f>
        <v>0.186</v>
      </c>
      <c r="AA37" s="289"/>
      <c r="AB37" s="289"/>
      <c r="AC37" s="289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8"/>
      <c r="P38" s="299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88">
        <f>IFERROR(SUMPRODUCT(X34:X36*H34:H36),"0")</f>
        <v>67.199999999999989</v>
      </c>
      <c r="Y38" s="288">
        <f>IFERROR(SUMPRODUCT(Y34:Y36*H34:H36),"0")</f>
        <v>67.199999999999989</v>
      </c>
      <c r="Z38" s="37"/>
      <c r="AA38" s="289"/>
      <c r="AB38" s="289"/>
      <c r="AC38" s="289"/>
    </row>
    <row r="39" spans="1:68" ht="16.5" customHeight="1" x14ac:dyDescent="0.25">
      <c r="A39" s="325" t="s">
        <v>94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1"/>
      <c r="AB39" s="281"/>
      <c r="AC39" s="281"/>
    </row>
    <row r="40" spans="1:68" ht="14.25" customHeight="1" x14ac:dyDescent="0.25">
      <c r="A40" s="302" t="s">
        <v>63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4">
        <v>4607111039385</v>
      </c>
      <c r="E41" s="295"/>
      <c r="F41" s="285">
        <v>0.7</v>
      </c>
      <c r="G41" s="32">
        <v>10</v>
      </c>
      <c r="H41" s="285">
        <v>7</v>
      </c>
      <c r="I41" s="285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1"/>
      <c r="R41" s="291"/>
      <c r="S41" s="291"/>
      <c r="T41" s="292"/>
      <c r="U41" s="34"/>
      <c r="V41" s="34"/>
      <c r="W41" s="35" t="s">
        <v>69</v>
      </c>
      <c r="X41" s="286">
        <v>48</v>
      </c>
      <c r="Y41" s="287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4">
        <v>4607111038982</v>
      </c>
      <c r="E42" s="295"/>
      <c r="F42" s="285">
        <v>0.7</v>
      </c>
      <c r="G42" s="32">
        <v>10</v>
      </c>
      <c r="H42" s="285">
        <v>7</v>
      </c>
      <c r="I42" s="285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1"/>
      <c r="R42" s="291"/>
      <c r="S42" s="291"/>
      <c r="T42" s="292"/>
      <c r="U42" s="34"/>
      <c r="V42" s="34"/>
      <c r="W42" s="35" t="s">
        <v>69</v>
      </c>
      <c r="X42" s="286">
        <v>36</v>
      </c>
      <c r="Y42" s="287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4">
        <v>4607111039354</v>
      </c>
      <c r="E43" s="295"/>
      <c r="F43" s="285">
        <v>0.4</v>
      </c>
      <c r="G43" s="32">
        <v>16</v>
      </c>
      <c r="H43" s="285">
        <v>6.4</v>
      </c>
      <c r="I43" s="285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1"/>
      <c r="R43" s="291"/>
      <c r="S43" s="291"/>
      <c r="T43" s="292"/>
      <c r="U43" s="34"/>
      <c r="V43" s="34"/>
      <c r="W43" s="35" t="s">
        <v>69</v>
      </c>
      <c r="X43" s="286">
        <v>0</v>
      </c>
      <c r="Y43" s="28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4">
        <v>4607111039330</v>
      </c>
      <c r="E44" s="295"/>
      <c r="F44" s="285">
        <v>0.7</v>
      </c>
      <c r="G44" s="32">
        <v>10</v>
      </c>
      <c r="H44" s="285">
        <v>7</v>
      </c>
      <c r="I44" s="285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1"/>
      <c r="R44" s="291"/>
      <c r="S44" s="291"/>
      <c r="T44" s="292"/>
      <c r="U44" s="34"/>
      <c r="V44" s="34"/>
      <c r="W44" s="35" t="s">
        <v>69</v>
      </c>
      <c r="X44" s="286">
        <v>48</v>
      </c>
      <c r="Y44" s="28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96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8"/>
      <c r="P45" s="299" t="s">
        <v>72</v>
      </c>
      <c r="Q45" s="300"/>
      <c r="R45" s="300"/>
      <c r="S45" s="300"/>
      <c r="T45" s="300"/>
      <c r="U45" s="300"/>
      <c r="V45" s="301"/>
      <c r="W45" s="37" t="s">
        <v>69</v>
      </c>
      <c r="X45" s="288">
        <f>IFERROR(SUM(X41:X44),"0")</f>
        <v>132</v>
      </c>
      <c r="Y45" s="288">
        <f>IFERROR(SUM(Y41:Y44),"0")</f>
        <v>132</v>
      </c>
      <c r="Z45" s="288">
        <f>IFERROR(IF(Z41="",0,Z41),"0")+IFERROR(IF(Z42="",0,Z42),"0")+IFERROR(IF(Z43="",0,Z43),"0")+IFERROR(IF(Z44="",0,Z44),"0")</f>
        <v>2.0460000000000003</v>
      </c>
      <c r="AA45" s="289"/>
      <c r="AB45" s="289"/>
      <c r="AC45" s="289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/>
      <c r="P46" s="299" t="s">
        <v>72</v>
      </c>
      <c r="Q46" s="300"/>
      <c r="R46" s="300"/>
      <c r="S46" s="300"/>
      <c r="T46" s="300"/>
      <c r="U46" s="300"/>
      <c r="V46" s="301"/>
      <c r="W46" s="37" t="s">
        <v>73</v>
      </c>
      <c r="X46" s="288">
        <f>IFERROR(SUMPRODUCT(X41:X44*H41:H44),"0")</f>
        <v>924</v>
      </c>
      <c r="Y46" s="288">
        <f>IFERROR(SUMPRODUCT(Y41:Y44*H41:H44),"0")</f>
        <v>924</v>
      </c>
      <c r="Z46" s="37"/>
      <c r="AA46" s="289"/>
      <c r="AB46" s="289"/>
      <c r="AC46" s="289"/>
    </row>
    <row r="47" spans="1:68" ht="16.5" customHeight="1" x14ac:dyDescent="0.25">
      <c r="A47" s="325" t="s">
        <v>109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1"/>
      <c r="AB47" s="281"/>
      <c r="AC47" s="281"/>
    </row>
    <row r="48" spans="1:68" ht="14.25" customHeight="1" x14ac:dyDescent="0.25">
      <c r="A48" s="302" t="s">
        <v>63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customHeight="1" x14ac:dyDescent="0.25">
      <c r="A49" s="54" t="s">
        <v>110</v>
      </c>
      <c r="B49" s="54" t="s">
        <v>111</v>
      </c>
      <c r="C49" s="31">
        <v>4301071073</v>
      </c>
      <c r="D49" s="294">
        <v>4620207490822</v>
      </c>
      <c r="E49" s="295"/>
      <c r="F49" s="285">
        <v>0.43</v>
      </c>
      <c r="G49" s="32">
        <v>8</v>
      </c>
      <c r="H49" s="285">
        <v>3.44</v>
      </c>
      <c r="I49" s="285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1"/>
      <c r="R49" s="291"/>
      <c r="S49" s="291"/>
      <c r="T49" s="292"/>
      <c r="U49" s="34"/>
      <c r="V49" s="34"/>
      <c r="W49" s="35" t="s">
        <v>69</v>
      </c>
      <c r="X49" s="286">
        <v>0</v>
      </c>
      <c r="Y49" s="28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298"/>
      <c r="P50" s="299" t="s">
        <v>72</v>
      </c>
      <c r="Q50" s="300"/>
      <c r="R50" s="300"/>
      <c r="S50" s="300"/>
      <c r="T50" s="300"/>
      <c r="U50" s="300"/>
      <c r="V50" s="301"/>
      <c r="W50" s="37" t="s">
        <v>69</v>
      </c>
      <c r="X50" s="288">
        <f>IFERROR(SUM(X49:X49),"0")</f>
        <v>0</v>
      </c>
      <c r="Y50" s="288">
        <f>IFERROR(SUM(Y49:Y49),"0")</f>
        <v>0</v>
      </c>
      <c r="Z50" s="288">
        <f>IFERROR(IF(Z49="",0,Z49),"0")</f>
        <v>0</v>
      </c>
      <c r="AA50" s="289"/>
      <c r="AB50" s="289"/>
      <c r="AC50" s="289"/>
    </row>
    <row r="51" spans="1:68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8"/>
      <c r="P51" s="299" t="s">
        <v>72</v>
      </c>
      <c r="Q51" s="300"/>
      <c r="R51" s="300"/>
      <c r="S51" s="300"/>
      <c r="T51" s="300"/>
      <c r="U51" s="300"/>
      <c r="V51" s="301"/>
      <c r="W51" s="37" t="s">
        <v>73</v>
      </c>
      <c r="X51" s="288">
        <f>IFERROR(SUMPRODUCT(X49:X49*H49:H49),"0")</f>
        <v>0</v>
      </c>
      <c r="Y51" s="288">
        <f>IFERROR(SUMPRODUCT(Y49:Y49*H49:H49),"0")</f>
        <v>0</v>
      </c>
      <c r="Z51" s="37"/>
      <c r="AA51" s="289"/>
      <c r="AB51" s="289"/>
      <c r="AC51" s="289"/>
    </row>
    <row r="52" spans="1:68" ht="14.25" customHeight="1" x14ac:dyDescent="0.25">
      <c r="A52" s="302" t="s">
        <v>113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customHeight="1" x14ac:dyDescent="0.25">
      <c r="A53" s="54" t="s">
        <v>114</v>
      </c>
      <c r="B53" s="54" t="s">
        <v>115</v>
      </c>
      <c r="C53" s="31">
        <v>4301100087</v>
      </c>
      <c r="D53" s="294">
        <v>4607111039743</v>
      </c>
      <c r="E53" s="295"/>
      <c r="F53" s="285">
        <v>0.18</v>
      </c>
      <c r="G53" s="32">
        <v>6</v>
      </c>
      <c r="H53" s="285">
        <v>1.08</v>
      </c>
      <c r="I53" s="285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1"/>
      <c r="R53" s="291"/>
      <c r="S53" s="291"/>
      <c r="T53" s="292"/>
      <c r="U53" s="34"/>
      <c r="V53" s="34"/>
      <c r="W53" s="35" t="s">
        <v>69</v>
      </c>
      <c r="X53" s="286">
        <v>0</v>
      </c>
      <c r="Y53" s="28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8"/>
      <c r="P54" s="299" t="s">
        <v>72</v>
      </c>
      <c r="Q54" s="300"/>
      <c r="R54" s="300"/>
      <c r="S54" s="300"/>
      <c r="T54" s="300"/>
      <c r="U54" s="300"/>
      <c r="V54" s="301"/>
      <c r="W54" s="37" t="s">
        <v>69</v>
      </c>
      <c r="X54" s="288">
        <f>IFERROR(SUM(X53:X53),"0")</f>
        <v>0</v>
      </c>
      <c r="Y54" s="288">
        <f>IFERROR(SUM(Y53:Y53),"0")</f>
        <v>0</v>
      </c>
      <c r="Z54" s="288">
        <f>IFERROR(IF(Z53="",0,Z53),"0")</f>
        <v>0</v>
      </c>
      <c r="AA54" s="289"/>
      <c r="AB54" s="289"/>
      <c r="AC54" s="289"/>
    </row>
    <row r="55" spans="1:68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8"/>
      <c r="P55" s="299" t="s">
        <v>72</v>
      </c>
      <c r="Q55" s="300"/>
      <c r="R55" s="300"/>
      <c r="S55" s="300"/>
      <c r="T55" s="300"/>
      <c r="U55" s="300"/>
      <c r="V55" s="301"/>
      <c r="W55" s="37" t="s">
        <v>73</v>
      </c>
      <c r="X55" s="288">
        <f>IFERROR(SUMPRODUCT(X53:X53*H53:H53),"0")</f>
        <v>0</v>
      </c>
      <c r="Y55" s="288">
        <f>IFERROR(SUMPRODUCT(Y53:Y53*H53:H53),"0")</f>
        <v>0</v>
      </c>
      <c r="Z55" s="37"/>
      <c r="AA55" s="289"/>
      <c r="AB55" s="289"/>
      <c r="AC55" s="289"/>
    </row>
    <row r="56" spans="1:68" ht="14.25" customHeight="1" x14ac:dyDescent="0.25">
      <c r="A56" s="302" t="s">
        <v>76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customHeight="1" x14ac:dyDescent="0.25">
      <c r="A57" s="54" t="s">
        <v>117</v>
      </c>
      <c r="B57" s="54" t="s">
        <v>118</v>
      </c>
      <c r="C57" s="31">
        <v>4301132194</v>
      </c>
      <c r="D57" s="294">
        <v>4607111039712</v>
      </c>
      <c r="E57" s="295"/>
      <c r="F57" s="285">
        <v>0.2</v>
      </c>
      <c r="G57" s="32">
        <v>6</v>
      </c>
      <c r="H57" s="285">
        <v>1.2</v>
      </c>
      <c r="I57" s="285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1"/>
      <c r="R57" s="291"/>
      <c r="S57" s="291"/>
      <c r="T57" s="292"/>
      <c r="U57" s="34"/>
      <c r="V57" s="34"/>
      <c r="W57" s="35" t="s">
        <v>69</v>
      </c>
      <c r="X57" s="286">
        <v>0</v>
      </c>
      <c r="Y57" s="28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8"/>
      <c r="P58" s="299" t="s">
        <v>72</v>
      </c>
      <c r="Q58" s="300"/>
      <c r="R58" s="300"/>
      <c r="S58" s="300"/>
      <c r="T58" s="300"/>
      <c r="U58" s="300"/>
      <c r="V58" s="301"/>
      <c r="W58" s="37" t="s">
        <v>69</v>
      </c>
      <c r="X58" s="288">
        <f>IFERROR(SUM(X57:X57),"0")</f>
        <v>0</v>
      </c>
      <c r="Y58" s="288">
        <f>IFERROR(SUM(Y57:Y57),"0")</f>
        <v>0</v>
      </c>
      <c r="Z58" s="288">
        <f>IFERROR(IF(Z57="",0,Z57),"0")</f>
        <v>0</v>
      </c>
      <c r="AA58" s="289"/>
      <c r="AB58" s="289"/>
      <c r="AC58" s="289"/>
    </row>
    <row r="59" spans="1:68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8"/>
      <c r="P59" s="299" t="s">
        <v>72</v>
      </c>
      <c r="Q59" s="300"/>
      <c r="R59" s="300"/>
      <c r="S59" s="300"/>
      <c r="T59" s="300"/>
      <c r="U59" s="300"/>
      <c r="V59" s="301"/>
      <c r="W59" s="37" t="s">
        <v>73</v>
      </c>
      <c r="X59" s="288">
        <f>IFERROR(SUMPRODUCT(X57:X57*H57:H57),"0")</f>
        <v>0</v>
      </c>
      <c r="Y59" s="288">
        <f>IFERROR(SUMPRODUCT(Y57:Y57*H57:H57),"0")</f>
        <v>0</v>
      </c>
      <c r="Z59" s="37"/>
      <c r="AA59" s="289"/>
      <c r="AB59" s="289"/>
      <c r="AC59" s="289"/>
    </row>
    <row r="60" spans="1:68" ht="14.25" customHeight="1" x14ac:dyDescent="0.25">
      <c r="A60" s="302" t="s">
        <v>120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customHeight="1" x14ac:dyDescent="0.25">
      <c r="A61" s="54" t="s">
        <v>121</v>
      </c>
      <c r="B61" s="54" t="s">
        <v>122</v>
      </c>
      <c r="C61" s="31">
        <v>4301136018</v>
      </c>
      <c r="D61" s="294">
        <v>4607111037008</v>
      </c>
      <c r="E61" s="295"/>
      <c r="F61" s="285">
        <v>0.36</v>
      </c>
      <c r="G61" s="32">
        <v>4</v>
      </c>
      <c r="H61" s="285">
        <v>1.44</v>
      </c>
      <c r="I61" s="285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1"/>
      <c r="R61" s="291"/>
      <c r="S61" s="291"/>
      <c r="T61" s="292"/>
      <c r="U61" s="34"/>
      <c r="V61" s="34"/>
      <c r="W61" s="35" t="s">
        <v>69</v>
      </c>
      <c r="X61" s="286">
        <v>0</v>
      </c>
      <c r="Y61" s="28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124</v>
      </c>
      <c r="B62" s="54" t="s">
        <v>125</v>
      </c>
      <c r="C62" s="31">
        <v>4301136015</v>
      </c>
      <c r="D62" s="294">
        <v>4607111037398</v>
      </c>
      <c r="E62" s="295"/>
      <c r="F62" s="285">
        <v>0.09</v>
      </c>
      <c r="G62" s="32">
        <v>24</v>
      </c>
      <c r="H62" s="285">
        <v>2.16</v>
      </c>
      <c r="I62" s="285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1"/>
      <c r="R62" s="291"/>
      <c r="S62" s="291"/>
      <c r="T62" s="292"/>
      <c r="U62" s="34"/>
      <c r="V62" s="34"/>
      <c r="W62" s="35" t="s">
        <v>69</v>
      </c>
      <c r="X62" s="286">
        <v>0</v>
      </c>
      <c r="Y62" s="28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8"/>
      <c r="P63" s="299" t="s">
        <v>72</v>
      </c>
      <c r="Q63" s="300"/>
      <c r="R63" s="300"/>
      <c r="S63" s="300"/>
      <c r="T63" s="300"/>
      <c r="U63" s="300"/>
      <c r="V63" s="301"/>
      <c r="W63" s="37" t="s">
        <v>69</v>
      </c>
      <c r="X63" s="288">
        <f>IFERROR(SUM(X61:X62),"0")</f>
        <v>0</v>
      </c>
      <c r="Y63" s="288">
        <f>IFERROR(SUM(Y61:Y62),"0")</f>
        <v>0</v>
      </c>
      <c r="Z63" s="288">
        <f>IFERROR(IF(Z61="",0,Z61),"0")+IFERROR(IF(Z62="",0,Z62),"0")</f>
        <v>0</v>
      </c>
      <c r="AA63" s="289"/>
      <c r="AB63" s="289"/>
      <c r="AC63" s="289"/>
    </row>
    <row r="64" spans="1:68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8"/>
      <c r="P64" s="299" t="s">
        <v>72</v>
      </c>
      <c r="Q64" s="300"/>
      <c r="R64" s="300"/>
      <c r="S64" s="300"/>
      <c r="T64" s="300"/>
      <c r="U64" s="300"/>
      <c r="V64" s="301"/>
      <c r="W64" s="37" t="s">
        <v>73</v>
      </c>
      <c r="X64" s="288">
        <f>IFERROR(SUMPRODUCT(X61:X62*H61:H62),"0")</f>
        <v>0</v>
      </c>
      <c r="Y64" s="288">
        <f>IFERROR(SUMPRODUCT(Y61:Y62*H61:H62),"0")</f>
        <v>0</v>
      </c>
      <c r="Z64" s="37"/>
      <c r="AA64" s="289"/>
      <c r="AB64" s="289"/>
      <c r="AC64" s="289"/>
    </row>
    <row r="65" spans="1:68" ht="14.25" customHeight="1" x14ac:dyDescent="0.25">
      <c r="A65" s="302" t="s">
        <v>126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customHeight="1" x14ac:dyDescent="0.25">
      <c r="A66" s="54" t="s">
        <v>127</v>
      </c>
      <c r="B66" s="54" t="s">
        <v>128</v>
      </c>
      <c r="C66" s="31">
        <v>4301135664</v>
      </c>
      <c r="D66" s="294">
        <v>4607111039705</v>
      </c>
      <c r="E66" s="295"/>
      <c r="F66" s="285">
        <v>0.2</v>
      </c>
      <c r="G66" s="32">
        <v>6</v>
      </c>
      <c r="H66" s="285">
        <v>1.2</v>
      </c>
      <c r="I66" s="285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1"/>
      <c r="R66" s="291"/>
      <c r="S66" s="291"/>
      <c r="T66" s="292"/>
      <c r="U66" s="34"/>
      <c r="V66" s="34"/>
      <c r="W66" s="35" t="s">
        <v>69</v>
      </c>
      <c r="X66" s="286">
        <v>0</v>
      </c>
      <c r="Y66" s="28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4">
        <v>4607111039729</v>
      </c>
      <c r="E67" s="295"/>
      <c r="F67" s="285">
        <v>0.2</v>
      </c>
      <c r="G67" s="32">
        <v>6</v>
      </c>
      <c r="H67" s="285">
        <v>1.2</v>
      </c>
      <c r="I67" s="285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1"/>
      <c r="R67" s="291"/>
      <c r="S67" s="291"/>
      <c r="T67" s="292"/>
      <c r="U67" s="34"/>
      <c r="V67" s="34"/>
      <c r="W67" s="35" t="s">
        <v>69</v>
      </c>
      <c r="X67" s="286">
        <v>42</v>
      </c>
      <c r="Y67" s="287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4">
        <v>4620207490228</v>
      </c>
      <c r="E68" s="295"/>
      <c r="F68" s="285">
        <v>0.2</v>
      </c>
      <c r="G68" s="32">
        <v>6</v>
      </c>
      <c r="H68" s="285">
        <v>1.2</v>
      </c>
      <c r="I68" s="285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1"/>
      <c r="R68" s="291"/>
      <c r="S68" s="291"/>
      <c r="T68" s="292"/>
      <c r="U68" s="34"/>
      <c r="V68" s="34"/>
      <c r="W68" s="35" t="s">
        <v>69</v>
      </c>
      <c r="X68" s="286">
        <v>42</v>
      </c>
      <c r="Y68" s="287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296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8"/>
      <c r="P69" s="299" t="s">
        <v>72</v>
      </c>
      <c r="Q69" s="300"/>
      <c r="R69" s="300"/>
      <c r="S69" s="300"/>
      <c r="T69" s="300"/>
      <c r="U69" s="300"/>
      <c r="V69" s="301"/>
      <c r="W69" s="37" t="s">
        <v>69</v>
      </c>
      <c r="X69" s="288">
        <f>IFERROR(SUM(X66:X68),"0")</f>
        <v>84</v>
      </c>
      <c r="Y69" s="288">
        <f>IFERROR(SUM(Y66:Y68),"0")</f>
        <v>84</v>
      </c>
      <c r="Z69" s="288">
        <f>IFERROR(IF(Z66="",0,Z66),"0")+IFERROR(IF(Z67="",0,Z67),"0")+IFERROR(IF(Z68="",0,Z68),"0")</f>
        <v>0.79044000000000003</v>
      </c>
      <c r="AA69" s="289"/>
      <c r="AB69" s="289"/>
      <c r="AC69" s="289"/>
    </row>
    <row r="70" spans="1:68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8"/>
      <c r="P70" s="299" t="s">
        <v>72</v>
      </c>
      <c r="Q70" s="300"/>
      <c r="R70" s="300"/>
      <c r="S70" s="300"/>
      <c r="T70" s="300"/>
      <c r="U70" s="300"/>
      <c r="V70" s="301"/>
      <c r="W70" s="37" t="s">
        <v>73</v>
      </c>
      <c r="X70" s="288">
        <f>IFERROR(SUMPRODUCT(X66:X68*H66:H68),"0")</f>
        <v>100.8</v>
      </c>
      <c r="Y70" s="288">
        <f>IFERROR(SUMPRODUCT(Y66:Y68*H66:H68),"0")</f>
        <v>100.8</v>
      </c>
      <c r="Z70" s="37"/>
      <c r="AA70" s="289"/>
      <c r="AB70" s="289"/>
      <c r="AC70" s="289"/>
    </row>
    <row r="71" spans="1:68" ht="16.5" customHeight="1" x14ac:dyDescent="0.25">
      <c r="A71" s="325" t="s">
        <v>134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1"/>
      <c r="AB71" s="281"/>
      <c r="AC71" s="281"/>
    </row>
    <row r="72" spans="1:68" ht="14.25" customHeight="1" x14ac:dyDescent="0.25">
      <c r="A72" s="302" t="s">
        <v>63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customHeight="1" x14ac:dyDescent="0.25">
      <c r="A73" s="54" t="s">
        <v>135</v>
      </c>
      <c r="B73" s="54" t="s">
        <v>136</v>
      </c>
      <c r="C73" s="31">
        <v>4301070977</v>
      </c>
      <c r="D73" s="294">
        <v>4607111037411</v>
      </c>
      <c r="E73" s="295"/>
      <c r="F73" s="285">
        <v>2.7</v>
      </c>
      <c r="G73" s="32">
        <v>1</v>
      </c>
      <c r="H73" s="285">
        <v>2.7</v>
      </c>
      <c r="I73" s="285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1"/>
      <c r="R73" s="291"/>
      <c r="S73" s="291"/>
      <c r="T73" s="292"/>
      <c r="U73" s="34"/>
      <c r="V73" s="34"/>
      <c r="W73" s="35" t="s">
        <v>69</v>
      </c>
      <c r="X73" s="286">
        <v>0</v>
      </c>
      <c r="Y73" s="28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4">
        <v>4607111036728</v>
      </c>
      <c r="E74" s="295"/>
      <c r="F74" s="285">
        <v>5</v>
      </c>
      <c r="G74" s="32">
        <v>1</v>
      </c>
      <c r="H74" s="285">
        <v>5</v>
      </c>
      <c r="I74" s="285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3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1"/>
      <c r="R74" s="291"/>
      <c r="S74" s="291"/>
      <c r="T74" s="292"/>
      <c r="U74" s="34"/>
      <c r="V74" s="34"/>
      <c r="W74" s="35" t="s">
        <v>69</v>
      </c>
      <c r="X74" s="286">
        <v>204</v>
      </c>
      <c r="Y74" s="287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96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8"/>
      <c r="P75" s="299" t="s">
        <v>72</v>
      </c>
      <c r="Q75" s="300"/>
      <c r="R75" s="300"/>
      <c r="S75" s="300"/>
      <c r="T75" s="300"/>
      <c r="U75" s="300"/>
      <c r="V75" s="301"/>
      <c r="W75" s="37" t="s">
        <v>69</v>
      </c>
      <c r="X75" s="288">
        <f>IFERROR(SUM(X73:X74),"0")</f>
        <v>204</v>
      </c>
      <c r="Y75" s="288">
        <f>IFERROR(SUM(Y73:Y74),"0")</f>
        <v>204</v>
      </c>
      <c r="Z75" s="288">
        <f>IFERROR(IF(Z73="",0,Z73),"0")+IFERROR(IF(Z74="",0,Z74),"0")</f>
        <v>1.7666399999999998</v>
      </c>
      <c r="AA75" s="289"/>
      <c r="AB75" s="289"/>
      <c r="AC75" s="289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8"/>
      <c r="P76" s="299" t="s">
        <v>72</v>
      </c>
      <c r="Q76" s="300"/>
      <c r="R76" s="300"/>
      <c r="S76" s="300"/>
      <c r="T76" s="300"/>
      <c r="U76" s="300"/>
      <c r="V76" s="301"/>
      <c r="W76" s="37" t="s">
        <v>73</v>
      </c>
      <c r="X76" s="288">
        <f>IFERROR(SUMPRODUCT(X73:X74*H73:H74),"0")</f>
        <v>1020</v>
      </c>
      <c r="Y76" s="288">
        <f>IFERROR(SUMPRODUCT(Y73:Y74*H73:H74),"0")</f>
        <v>1020</v>
      </c>
      <c r="Z76" s="37"/>
      <c r="AA76" s="289"/>
      <c r="AB76" s="289"/>
      <c r="AC76" s="289"/>
    </row>
    <row r="77" spans="1:68" ht="16.5" customHeight="1" x14ac:dyDescent="0.25">
      <c r="A77" s="325" t="s">
        <v>141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1"/>
      <c r="AB77" s="281"/>
      <c r="AC77" s="281"/>
    </row>
    <row r="78" spans="1:68" ht="14.25" customHeight="1" x14ac:dyDescent="0.25">
      <c r="A78" s="302" t="s">
        <v>126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4">
        <v>4607111033659</v>
      </c>
      <c r="E79" s="295"/>
      <c r="F79" s="285">
        <v>0.3</v>
      </c>
      <c r="G79" s="32">
        <v>12</v>
      </c>
      <c r="H79" s="285">
        <v>3.6</v>
      </c>
      <c r="I79" s="285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1"/>
      <c r="R79" s="291"/>
      <c r="S79" s="291"/>
      <c r="T79" s="292"/>
      <c r="U79" s="34"/>
      <c r="V79" s="34"/>
      <c r="W79" s="35" t="s">
        <v>69</v>
      </c>
      <c r="X79" s="286">
        <v>14</v>
      </c>
      <c r="Y79" s="28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8"/>
      <c r="P80" s="299" t="s">
        <v>72</v>
      </c>
      <c r="Q80" s="300"/>
      <c r="R80" s="300"/>
      <c r="S80" s="300"/>
      <c r="T80" s="300"/>
      <c r="U80" s="300"/>
      <c r="V80" s="301"/>
      <c r="W80" s="37" t="s">
        <v>69</v>
      </c>
      <c r="X80" s="288">
        <f>IFERROR(SUM(X79:X79),"0")</f>
        <v>14</v>
      </c>
      <c r="Y80" s="288">
        <f>IFERROR(SUM(Y79:Y79),"0")</f>
        <v>14</v>
      </c>
      <c r="Z80" s="288">
        <f>IFERROR(IF(Z79="",0,Z79),"0")</f>
        <v>0.25031999999999999</v>
      </c>
      <c r="AA80" s="289"/>
      <c r="AB80" s="289"/>
      <c r="AC80" s="289"/>
    </row>
    <row r="81" spans="1:68" x14ac:dyDescent="0.2">
      <c r="A81" s="297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8"/>
      <c r="P81" s="299" t="s">
        <v>72</v>
      </c>
      <c r="Q81" s="300"/>
      <c r="R81" s="300"/>
      <c r="S81" s="300"/>
      <c r="T81" s="300"/>
      <c r="U81" s="300"/>
      <c r="V81" s="301"/>
      <c r="W81" s="37" t="s">
        <v>73</v>
      </c>
      <c r="X81" s="288">
        <f>IFERROR(SUMPRODUCT(X79:X79*H79:H79),"0")</f>
        <v>50.4</v>
      </c>
      <c r="Y81" s="288">
        <f>IFERROR(SUMPRODUCT(Y79:Y79*H79:H79),"0")</f>
        <v>50.4</v>
      </c>
      <c r="Z81" s="37"/>
      <c r="AA81" s="289"/>
      <c r="AB81" s="289"/>
      <c r="AC81" s="289"/>
    </row>
    <row r="82" spans="1:68" ht="16.5" customHeight="1" x14ac:dyDescent="0.25">
      <c r="A82" s="325" t="s">
        <v>145</v>
      </c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/>
      <c r="AA82" s="281"/>
      <c r="AB82" s="281"/>
      <c r="AC82" s="281"/>
    </row>
    <row r="83" spans="1:68" ht="14.25" customHeight="1" x14ac:dyDescent="0.25">
      <c r="A83" s="302" t="s">
        <v>146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2"/>
      <c r="AB83" s="282"/>
      <c r="AC83" s="282"/>
    </row>
    <row r="84" spans="1:68" ht="27" customHeight="1" x14ac:dyDescent="0.25">
      <c r="A84" s="54" t="s">
        <v>147</v>
      </c>
      <c r="B84" s="54" t="s">
        <v>148</v>
      </c>
      <c r="C84" s="31">
        <v>4301131047</v>
      </c>
      <c r="D84" s="294">
        <v>4607111034120</v>
      </c>
      <c r="E84" s="295"/>
      <c r="F84" s="285">
        <v>0.3</v>
      </c>
      <c r="G84" s="32">
        <v>12</v>
      </c>
      <c r="H84" s="285">
        <v>3.6</v>
      </c>
      <c r="I84" s="285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2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1"/>
      <c r="R84" s="291"/>
      <c r="S84" s="291"/>
      <c r="T84" s="292"/>
      <c r="U84" s="34"/>
      <c r="V84" s="34"/>
      <c r="W84" s="35" t="s">
        <v>69</v>
      </c>
      <c r="X84" s="286">
        <v>56</v>
      </c>
      <c r="Y84" s="287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149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150</v>
      </c>
      <c r="B85" s="54" t="s">
        <v>151</v>
      </c>
      <c r="C85" s="31">
        <v>4301131046</v>
      </c>
      <c r="D85" s="294">
        <v>4607111034137</v>
      </c>
      <c r="E85" s="295"/>
      <c r="F85" s="285">
        <v>0.3</v>
      </c>
      <c r="G85" s="32">
        <v>12</v>
      </c>
      <c r="H85" s="285">
        <v>3.6</v>
      </c>
      <c r="I85" s="285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1"/>
      <c r="R85" s="291"/>
      <c r="S85" s="291"/>
      <c r="T85" s="292"/>
      <c r="U85" s="34"/>
      <c r="V85" s="34"/>
      <c r="W85" s="35" t="s">
        <v>69</v>
      </c>
      <c r="X85" s="286">
        <v>42</v>
      </c>
      <c r="Y85" s="287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152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6"/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8"/>
      <c r="P86" s="299" t="s">
        <v>72</v>
      </c>
      <c r="Q86" s="300"/>
      <c r="R86" s="300"/>
      <c r="S86" s="300"/>
      <c r="T86" s="300"/>
      <c r="U86" s="300"/>
      <c r="V86" s="301"/>
      <c r="W86" s="37" t="s">
        <v>69</v>
      </c>
      <c r="X86" s="288">
        <f>IFERROR(SUM(X84:X85),"0")</f>
        <v>98</v>
      </c>
      <c r="Y86" s="288">
        <f>IFERROR(SUM(Y84:Y85),"0")</f>
        <v>98</v>
      </c>
      <c r="Z86" s="288">
        <f>IFERROR(IF(Z84="",0,Z84),"0")+IFERROR(IF(Z85="",0,Z85),"0")</f>
        <v>1.75224</v>
      </c>
      <c r="AA86" s="289"/>
      <c r="AB86" s="289"/>
      <c r="AC86" s="289"/>
    </row>
    <row r="87" spans="1:68" x14ac:dyDescent="0.2">
      <c r="A87" s="297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8"/>
      <c r="P87" s="299" t="s">
        <v>72</v>
      </c>
      <c r="Q87" s="300"/>
      <c r="R87" s="300"/>
      <c r="S87" s="300"/>
      <c r="T87" s="300"/>
      <c r="U87" s="300"/>
      <c r="V87" s="301"/>
      <c r="W87" s="37" t="s">
        <v>73</v>
      </c>
      <c r="X87" s="288">
        <f>IFERROR(SUMPRODUCT(X84:X85*H84:H85),"0")</f>
        <v>352.8</v>
      </c>
      <c r="Y87" s="288">
        <f>IFERROR(SUMPRODUCT(Y84:Y85*H84:H85),"0")</f>
        <v>352.8</v>
      </c>
      <c r="Z87" s="37"/>
      <c r="AA87" s="289"/>
      <c r="AB87" s="289"/>
      <c r="AC87" s="289"/>
    </row>
    <row r="88" spans="1:68" ht="16.5" customHeight="1" x14ac:dyDescent="0.25">
      <c r="A88" s="325" t="s">
        <v>153</v>
      </c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81"/>
      <c r="AB88" s="281"/>
      <c r="AC88" s="281"/>
    </row>
    <row r="89" spans="1:68" ht="14.25" customHeight="1" x14ac:dyDescent="0.25">
      <c r="A89" s="302" t="s">
        <v>126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2"/>
      <c r="AB89" s="282"/>
      <c r="AC89" s="282"/>
    </row>
    <row r="90" spans="1:68" ht="27" customHeight="1" x14ac:dyDescent="0.25">
      <c r="A90" s="54" t="s">
        <v>154</v>
      </c>
      <c r="B90" s="54" t="s">
        <v>155</v>
      </c>
      <c r="C90" s="31">
        <v>4301135763</v>
      </c>
      <c r="D90" s="294">
        <v>4620207491027</v>
      </c>
      <c r="E90" s="295"/>
      <c r="F90" s="285">
        <v>0.24</v>
      </c>
      <c r="G90" s="32">
        <v>12</v>
      </c>
      <c r="H90" s="285">
        <v>2.88</v>
      </c>
      <c r="I90" s="285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1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1"/>
      <c r="R90" s="291"/>
      <c r="S90" s="291"/>
      <c r="T90" s="292"/>
      <c r="U90" s="34"/>
      <c r="V90" s="34"/>
      <c r="W90" s="35" t="s">
        <v>69</v>
      </c>
      <c r="X90" s="286">
        <v>28</v>
      </c>
      <c r="Y90" s="28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144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156</v>
      </c>
      <c r="B91" s="54" t="s">
        <v>157</v>
      </c>
      <c r="C91" s="31">
        <v>4301135793</v>
      </c>
      <c r="D91" s="294">
        <v>4620207491003</v>
      </c>
      <c r="E91" s="295"/>
      <c r="F91" s="285">
        <v>0.24</v>
      </c>
      <c r="G91" s="32">
        <v>12</v>
      </c>
      <c r="H91" s="285">
        <v>2.88</v>
      </c>
      <c r="I91" s="285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1"/>
      <c r="R91" s="291"/>
      <c r="S91" s="291"/>
      <c r="T91" s="292"/>
      <c r="U91" s="34"/>
      <c r="V91" s="34"/>
      <c r="W91" s="35" t="s">
        <v>69</v>
      </c>
      <c r="X91" s="286">
        <v>84</v>
      </c>
      <c r="Y91" s="287">
        <f t="shared" si="0"/>
        <v>84</v>
      </c>
      <c r="Z91" s="36">
        <f t="shared" si="1"/>
        <v>1.5019199999999999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158</v>
      </c>
      <c r="B92" s="54" t="s">
        <v>159</v>
      </c>
      <c r="C92" s="31">
        <v>4301135768</v>
      </c>
      <c r="D92" s="294">
        <v>4620207491034</v>
      </c>
      <c r="E92" s="295"/>
      <c r="F92" s="285">
        <v>0.24</v>
      </c>
      <c r="G92" s="32">
        <v>12</v>
      </c>
      <c r="H92" s="285">
        <v>2.88</v>
      </c>
      <c r="I92" s="285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1"/>
      <c r="R92" s="291"/>
      <c r="S92" s="291"/>
      <c r="T92" s="292"/>
      <c r="U92" s="34"/>
      <c r="V92" s="34"/>
      <c r="W92" s="35" t="s">
        <v>69</v>
      </c>
      <c r="X92" s="286">
        <v>0</v>
      </c>
      <c r="Y92" s="287">
        <f t="shared" si="0"/>
        <v>0</v>
      </c>
      <c r="Z92" s="36">
        <f t="shared" si="1"/>
        <v>0</v>
      </c>
      <c r="AA92" s="56"/>
      <c r="AB92" s="57"/>
      <c r="AC92" s="122" t="s">
        <v>160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161</v>
      </c>
      <c r="B93" s="54" t="s">
        <v>162</v>
      </c>
      <c r="C93" s="31">
        <v>4301135760</v>
      </c>
      <c r="D93" s="294">
        <v>4620207491010</v>
      </c>
      <c r="E93" s="295"/>
      <c r="F93" s="285">
        <v>0.24</v>
      </c>
      <c r="G93" s="32">
        <v>12</v>
      </c>
      <c r="H93" s="285">
        <v>2.88</v>
      </c>
      <c r="I93" s="285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1"/>
      <c r="R93" s="291"/>
      <c r="S93" s="291"/>
      <c r="T93" s="292"/>
      <c r="U93" s="34"/>
      <c r="V93" s="34"/>
      <c r="W93" s="35" t="s">
        <v>69</v>
      </c>
      <c r="X93" s="286">
        <v>56</v>
      </c>
      <c r="Y93" s="287">
        <f t="shared" si="0"/>
        <v>56</v>
      </c>
      <c r="Z93" s="36">
        <f t="shared" si="1"/>
        <v>1.0012799999999999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163</v>
      </c>
      <c r="B94" s="54" t="s">
        <v>164</v>
      </c>
      <c r="C94" s="31">
        <v>4301135571</v>
      </c>
      <c r="D94" s="294">
        <v>4607111035028</v>
      </c>
      <c r="E94" s="295"/>
      <c r="F94" s="285">
        <v>0.48</v>
      </c>
      <c r="G94" s="32">
        <v>8</v>
      </c>
      <c r="H94" s="285">
        <v>3.84</v>
      </c>
      <c r="I94" s="285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1"/>
      <c r="R94" s="291"/>
      <c r="S94" s="291"/>
      <c r="T94" s="292"/>
      <c r="U94" s="34"/>
      <c r="V94" s="34"/>
      <c r="W94" s="35" t="s">
        <v>69</v>
      </c>
      <c r="X94" s="286">
        <v>0</v>
      </c>
      <c r="Y94" s="287">
        <f t="shared" si="0"/>
        <v>0</v>
      </c>
      <c r="Z94" s="36">
        <f t="shared" si="1"/>
        <v>0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4301135285</v>
      </c>
      <c r="D95" s="294">
        <v>4607111036407</v>
      </c>
      <c r="E95" s="295"/>
      <c r="F95" s="285">
        <v>0.3</v>
      </c>
      <c r="G95" s="32">
        <v>14</v>
      </c>
      <c r="H95" s="285">
        <v>4.2</v>
      </c>
      <c r="I95" s="285">
        <v>4.5292000000000003</v>
      </c>
      <c r="J95" s="32">
        <v>70</v>
      </c>
      <c r="K95" s="32" t="s">
        <v>79</v>
      </c>
      <c r="L95" s="32" t="s">
        <v>102</v>
      </c>
      <c r="M95" s="33" t="s">
        <v>68</v>
      </c>
      <c r="N95" s="33"/>
      <c r="O95" s="32">
        <v>180</v>
      </c>
      <c r="P95" s="33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1"/>
      <c r="R95" s="291"/>
      <c r="S95" s="291"/>
      <c r="T95" s="292"/>
      <c r="U95" s="34"/>
      <c r="V95" s="34"/>
      <c r="W95" s="35" t="s">
        <v>69</v>
      </c>
      <c r="X95" s="286">
        <v>14</v>
      </c>
      <c r="Y95" s="287">
        <f t="shared" si="0"/>
        <v>14</v>
      </c>
      <c r="Z95" s="36">
        <f t="shared" si="1"/>
        <v>0.25031999999999999</v>
      </c>
      <c r="AA95" s="56"/>
      <c r="AB95" s="57"/>
      <c r="AC95" s="128" t="s">
        <v>167</v>
      </c>
      <c r="AG95" s="67"/>
      <c r="AJ95" s="71" t="s">
        <v>104</v>
      </c>
      <c r="AK95" s="71">
        <v>14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8"/>
      <c r="P96" s="299" t="s">
        <v>72</v>
      </c>
      <c r="Q96" s="300"/>
      <c r="R96" s="300"/>
      <c r="S96" s="300"/>
      <c r="T96" s="300"/>
      <c r="U96" s="300"/>
      <c r="V96" s="301"/>
      <c r="W96" s="37" t="s">
        <v>69</v>
      </c>
      <c r="X96" s="288">
        <f>IFERROR(SUM(X90:X95),"0")</f>
        <v>182</v>
      </c>
      <c r="Y96" s="288">
        <f>IFERROR(SUM(Y90:Y95),"0")</f>
        <v>182</v>
      </c>
      <c r="Z96" s="288">
        <f>IFERROR(IF(Z90="",0,Z90),"0")+IFERROR(IF(Z91="",0,Z91),"0")+IFERROR(IF(Z92="",0,Z92),"0")+IFERROR(IF(Z93="",0,Z93),"0")+IFERROR(IF(Z94="",0,Z94),"0")+IFERROR(IF(Z95="",0,Z95),"0")</f>
        <v>3.2541599999999997</v>
      </c>
      <c r="AA96" s="289"/>
      <c r="AB96" s="289"/>
      <c r="AC96" s="289"/>
    </row>
    <row r="97" spans="1:68" x14ac:dyDescent="0.2">
      <c r="A97" s="297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8"/>
      <c r="P97" s="299" t="s">
        <v>72</v>
      </c>
      <c r="Q97" s="300"/>
      <c r="R97" s="300"/>
      <c r="S97" s="300"/>
      <c r="T97" s="300"/>
      <c r="U97" s="300"/>
      <c r="V97" s="301"/>
      <c r="W97" s="37" t="s">
        <v>73</v>
      </c>
      <c r="X97" s="288">
        <f>IFERROR(SUMPRODUCT(X90:X95*H90:H95),"0")</f>
        <v>542.64</v>
      </c>
      <c r="Y97" s="288">
        <f>IFERROR(SUMPRODUCT(Y90:Y95*H90:H95),"0")</f>
        <v>542.64</v>
      </c>
      <c r="Z97" s="37"/>
      <c r="AA97" s="289"/>
      <c r="AB97" s="289"/>
      <c r="AC97" s="289"/>
    </row>
    <row r="98" spans="1:68" ht="16.5" customHeight="1" x14ac:dyDescent="0.25">
      <c r="A98" s="325" t="s">
        <v>168</v>
      </c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/>
      <c r="AA98" s="281"/>
      <c r="AB98" s="281"/>
      <c r="AC98" s="281"/>
    </row>
    <row r="99" spans="1:68" ht="14.25" customHeight="1" x14ac:dyDescent="0.25">
      <c r="A99" s="302" t="s">
        <v>120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2"/>
      <c r="AB99" s="282"/>
      <c r="AC99" s="282"/>
    </row>
    <row r="100" spans="1:68" ht="27" customHeight="1" x14ac:dyDescent="0.25">
      <c r="A100" s="54" t="s">
        <v>169</v>
      </c>
      <c r="B100" s="54" t="s">
        <v>170</v>
      </c>
      <c r="C100" s="31">
        <v>4301136070</v>
      </c>
      <c r="D100" s="294">
        <v>4607025784012</v>
      </c>
      <c r="E100" s="295"/>
      <c r="F100" s="285">
        <v>0.09</v>
      </c>
      <c r="G100" s="32">
        <v>24</v>
      </c>
      <c r="H100" s="285">
        <v>2.16</v>
      </c>
      <c r="I100" s="285">
        <v>2.4912000000000001</v>
      </c>
      <c r="J100" s="32">
        <v>126</v>
      </c>
      <c r="K100" s="32" t="s">
        <v>79</v>
      </c>
      <c r="L100" s="32" t="s">
        <v>102</v>
      </c>
      <c r="M100" s="33" t="s">
        <v>68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1"/>
      <c r="R100" s="291"/>
      <c r="S100" s="291"/>
      <c r="T100" s="292"/>
      <c r="U100" s="34"/>
      <c r="V100" s="34"/>
      <c r="W100" s="35" t="s">
        <v>69</v>
      </c>
      <c r="X100" s="286">
        <v>28</v>
      </c>
      <c r="Y100" s="287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171</v>
      </c>
      <c r="AG100" s="67"/>
      <c r="AJ100" s="71" t="s">
        <v>104</v>
      </c>
      <c r="AK100" s="71">
        <v>14</v>
      </c>
      <c r="BB100" s="131" t="s">
        <v>81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customHeight="1" x14ac:dyDescent="0.25">
      <c r="A101" s="54" t="s">
        <v>172</v>
      </c>
      <c r="B101" s="54" t="s">
        <v>173</v>
      </c>
      <c r="C101" s="31">
        <v>4301136079</v>
      </c>
      <c r="D101" s="294">
        <v>4607025784319</v>
      </c>
      <c r="E101" s="295"/>
      <c r="F101" s="285">
        <v>0.36</v>
      </c>
      <c r="G101" s="32">
        <v>10</v>
      </c>
      <c r="H101" s="285">
        <v>3.6</v>
      </c>
      <c r="I101" s="285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1"/>
      <c r="R101" s="291"/>
      <c r="S101" s="291"/>
      <c r="T101" s="292"/>
      <c r="U101" s="34"/>
      <c r="V101" s="34"/>
      <c r="W101" s="35" t="s">
        <v>69</v>
      </c>
      <c r="X101" s="286">
        <v>0</v>
      </c>
      <c r="Y101" s="28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8"/>
      <c r="P102" s="299" t="s">
        <v>72</v>
      </c>
      <c r="Q102" s="300"/>
      <c r="R102" s="300"/>
      <c r="S102" s="300"/>
      <c r="T102" s="300"/>
      <c r="U102" s="300"/>
      <c r="V102" s="301"/>
      <c r="W102" s="37" t="s">
        <v>69</v>
      </c>
      <c r="X102" s="288">
        <f>IFERROR(SUM(X100:X101),"0")</f>
        <v>28</v>
      </c>
      <c r="Y102" s="288">
        <f>IFERROR(SUM(Y100:Y101),"0")</f>
        <v>28</v>
      </c>
      <c r="Z102" s="288">
        <f>IFERROR(IF(Z100="",0,Z100),"0")+IFERROR(IF(Z101="",0,Z101),"0")</f>
        <v>0.26207999999999998</v>
      </c>
      <c r="AA102" s="289"/>
      <c r="AB102" s="289"/>
      <c r="AC102" s="289"/>
    </row>
    <row r="103" spans="1:68" x14ac:dyDescent="0.2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8"/>
      <c r="P103" s="299" t="s">
        <v>72</v>
      </c>
      <c r="Q103" s="300"/>
      <c r="R103" s="300"/>
      <c r="S103" s="300"/>
      <c r="T103" s="300"/>
      <c r="U103" s="300"/>
      <c r="V103" s="301"/>
      <c r="W103" s="37" t="s">
        <v>73</v>
      </c>
      <c r="X103" s="288">
        <f>IFERROR(SUMPRODUCT(X100:X101*H100:H101),"0")</f>
        <v>60.480000000000004</v>
      </c>
      <c r="Y103" s="288">
        <f>IFERROR(SUMPRODUCT(Y100:Y101*H100:H101),"0")</f>
        <v>60.480000000000004</v>
      </c>
      <c r="Z103" s="37"/>
      <c r="AA103" s="289"/>
      <c r="AB103" s="289"/>
      <c r="AC103" s="289"/>
    </row>
    <row r="104" spans="1:68" ht="16.5" customHeight="1" x14ac:dyDescent="0.25">
      <c r="A104" s="325" t="s">
        <v>174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81"/>
      <c r="AB104" s="281"/>
      <c r="AC104" s="281"/>
    </row>
    <row r="105" spans="1:68" ht="14.25" customHeight="1" x14ac:dyDescent="0.25">
      <c r="A105" s="302" t="s">
        <v>63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2"/>
      <c r="AB105" s="282"/>
      <c r="AC105" s="282"/>
    </row>
    <row r="106" spans="1:68" ht="27" customHeight="1" x14ac:dyDescent="0.25">
      <c r="A106" s="54" t="s">
        <v>175</v>
      </c>
      <c r="B106" s="54" t="s">
        <v>176</v>
      </c>
      <c r="C106" s="31">
        <v>4301071074</v>
      </c>
      <c r="D106" s="294">
        <v>4620207491157</v>
      </c>
      <c r="E106" s="295"/>
      <c r="F106" s="285">
        <v>0.7</v>
      </c>
      <c r="G106" s="32">
        <v>10</v>
      </c>
      <c r="H106" s="285">
        <v>7</v>
      </c>
      <c r="I106" s="285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1"/>
      <c r="R106" s="291"/>
      <c r="S106" s="291"/>
      <c r="T106" s="292"/>
      <c r="U106" s="34"/>
      <c r="V106" s="34"/>
      <c r="W106" s="35" t="s">
        <v>69</v>
      </c>
      <c r="X106" s="286">
        <v>12</v>
      </c>
      <c r="Y106" s="287">
        <f t="shared" ref="Y106:Y111" si="6">IFERROR(IF(X106="","",X106),"")</f>
        <v>12</v>
      </c>
      <c r="Z106" s="36">
        <f t="shared" ref="Z106:Z111" si="7">IFERROR(IF(X106="","",X106*0.0155),"")</f>
        <v>0.186</v>
      </c>
      <c r="AA106" s="56"/>
      <c r="AB106" s="57"/>
      <c r="AC106" s="134" t="s">
        <v>177</v>
      </c>
      <c r="AG106" s="67"/>
      <c r="AJ106" s="71" t="s">
        <v>71</v>
      </c>
      <c r="AK106" s="71">
        <v>1</v>
      </c>
      <c r="BB106" s="135" t="s">
        <v>1</v>
      </c>
      <c r="BM106" s="67">
        <f t="shared" ref="BM106:BM111" si="8">IFERROR(X106*I106,"0")</f>
        <v>87.36</v>
      </c>
      <c r="BN106" s="67">
        <f t="shared" ref="BN106:BN111" si="9">IFERROR(Y106*I106,"0")</f>
        <v>87.36</v>
      </c>
      <c r="BO106" s="67">
        <f t="shared" ref="BO106:BO111" si="10">IFERROR(X106/J106,"0")</f>
        <v>0.14285714285714285</v>
      </c>
      <c r="BP106" s="67">
        <f t="shared" ref="BP106:BP111" si="11">IFERROR(Y106/J106,"0")</f>
        <v>0.14285714285714285</v>
      </c>
    </row>
    <row r="107" spans="1:68" ht="27" customHeight="1" x14ac:dyDescent="0.25">
      <c r="A107" s="54" t="s">
        <v>178</v>
      </c>
      <c r="B107" s="54" t="s">
        <v>179</v>
      </c>
      <c r="C107" s="31">
        <v>4301071051</v>
      </c>
      <c r="D107" s="294">
        <v>4607111039262</v>
      </c>
      <c r="E107" s="295"/>
      <c r="F107" s="285">
        <v>0.4</v>
      </c>
      <c r="G107" s="32">
        <v>16</v>
      </c>
      <c r="H107" s="285">
        <v>6.4</v>
      </c>
      <c r="I107" s="285">
        <v>6.7195999999999998</v>
      </c>
      <c r="J107" s="32">
        <v>84</v>
      </c>
      <c r="K107" s="32" t="s">
        <v>66</v>
      </c>
      <c r="L107" s="32" t="s">
        <v>102</v>
      </c>
      <c r="M107" s="33" t="s">
        <v>68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1"/>
      <c r="R107" s="291"/>
      <c r="S107" s="291"/>
      <c r="T107" s="292"/>
      <c r="U107" s="34"/>
      <c r="V107" s="34"/>
      <c r="W107" s="35" t="s">
        <v>69</v>
      </c>
      <c r="X107" s="286">
        <v>24</v>
      </c>
      <c r="Y107" s="287">
        <f t="shared" si="6"/>
        <v>24</v>
      </c>
      <c r="Z107" s="36">
        <f t="shared" si="7"/>
        <v>0.372</v>
      </c>
      <c r="AA107" s="56"/>
      <c r="AB107" s="57"/>
      <c r="AC107" s="136" t="s">
        <v>138</v>
      </c>
      <c r="AG107" s="67"/>
      <c r="AJ107" s="71" t="s">
        <v>104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4301071038</v>
      </c>
      <c r="D108" s="294">
        <v>4607111039248</v>
      </c>
      <c r="E108" s="295"/>
      <c r="F108" s="285">
        <v>0.7</v>
      </c>
      <c r="G108" s="32">
        <v>10</v>
      </c>
      <c r="H108" s="285">
        <v>7</v>
      </c>
      <c r="I108" s="285">
        <v>7.3</v>
      </c>
      <c r="J108" s="32">
        <v>84</v>
      </c>
      <c r="K108" s="32" t="s">
        <v>66</v>
      </c>
      <c r="L108" s="32" t="s">
        <v>97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1"/>
      <c r="R108" s="291"/>
      <c r="S108" s="291"/>
      <c r="T108" s="292"/>
      <c r="U108" s="34"/>
      <c r="V108" s="34"/>
      <c r="W108" s="35" t="s">
        <v>69</v>
      </c>
      <c r="X108" s="286">
        <v>144</v>
      </c>
      <c r="Y108" s="287">
        <f t="shared" si="6"/>
        <v>144</v>
      </c>
      <c r="Z108" s="36">
        <f t="shared" si="7"/>
        <v>2.2320000000000002</v>
      </c>
      <c r="AA108" s="56"/>
      <c r="AB108" s="57"/>
      <c r="AC108" s="138" t="s">
        <v>138</v>
      </c>
      <c r="AG108" s="67"/>
      <c r="AJ108" s="71" t="s">
        <v>99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182</v>
      </c>
      <c r="B109" s="54" t="s">
        <v>183</v>
      </c>
      <c r="C109" s="31">
        <v>4301071049</v>
      </c>
      <c r="D109" s="294">
        <v>4607111039293</v>
      </c>
      <c r="E109" s="295"/>
      <c r="F109" s="285">
        <v>0.4</v>
      </c>
      <c r="G109" s="32">
        <v>16</v>
      </c>
      <c r="H109" s="285">
        <v>6.4</v>
      </c>
      <c r="I109" s="285">
        <v>6.7195999999999998</v>
      </c>
      <c r="J109" s="32">
        <v>84</v>
      </c>
      <c r="K109" s="32" t="s">
        <v>66</v>
      </c>
      <c r="L109" s="32" t="s">
        <v>102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1"/>
      <c r="R109" s="291"/>
      <c r="S109" s="291"/>
      <c r="T109" s="292"/>
      <c r="U109" s="34"/>
      <c r="V109" s="34"/>
      <c r="W109" s="35" t="s">
        <v>69</v>
      </c>
      <c r="X109" s="286">
        <v>36</v>
      </c>
      <c r="Y109" s="287">
        <f t="shared" si="6"/>
        <v>36</v>
      </c>
      <c r="Z109" s="36">
        <f t="shared" si="7"/>
        <v>0.55800000000000005</v>
      </c>
      <c r="AA109" s="56"/>
      <c r="AB109" s="57"/>
      <c r="AC109" s="140" t="s">
        <v>138</v>
      </c>
      <c r="AG109" s="67"/>
      <c r="AJ109" s="71" t="s">
        <v>104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184</v>
      </c>
      <c r="B110" s="54" t="s">
        <v>185</v>
      </c>
      <c r="C110" s="31">
        <v>4301071039</v>
      </c>
      <c r="D110" s="294">
        <v>4607111039279</v>
      </c>
      <c r="E110" s="295"/>
      <c r="F110" s="285">
        <v>0.7</v>
      </c>
      <c r="G110" s="32">
        <v>10</v>
      </c>
      <c r="H110" s="285">
        <v>7</v>
      </c>
      <c r="I110" s="285">
        <v>7.3</v>
      </c>
      <c r="J110" s="32">
        <v>84</v>
      </c>
      <c r="K110" s="32" t="s">
        <v>66</v>
      </c>
      <c r="L110" s="32" t="s">
        <v>97</v>
      </c>
      <c r="M110" s="33" t="s">
        <v>68</v>
      </c>
      <c r="N110" s="33"/>
      <c r="O110" s="32">
        <v>180</v>
      </c>
      <c r="P110" s="47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1"/>
      <c r="R110" s="291"/>
      <c r="S110" s="291"/>
      <c r="T110" s="292"/>
      <c r="U110" s="34"/>
      <c r="V110" s="34"/>
      <c r="W110" s="35" t="s">
        <v>69</v>
      </c>
      <c r="X110" s="286">
        <v>156</v>
      </c>
      <c r="Y110" s="287">
        <f t="shared" si="6"/>
        <v>156</v>
      </c>
      <c r="Z110" s="36">
        <f t="shared" si="7"/>
        <v>2.4180000000000001</v>
      </c>
      <c r="AA110" s="56"/>
      <c r="AB110" s="57"/>
      <c r="AC110" s="142" t="s">
        <v>138</v>
      </c>
      <c r="AG110" s="67"/>
      <c r="AJ110" s="71" t="s">
        <v>99</v>
      </c>
      <c r="AK110" s="71">
        <v>84</v>
      </c>
      <c r="BB110" s="143" t="s">
        <v>1</v>
      </c>
      <c r="BM110" s="67">
        <f t="shared" si="8"/>
        <v>1138.8</v>
      </c>
      <c r="BN110" s="67">
        <f t="shared" si="9"/>
        <v>1138.8</v>
      </c>
      <c r="BO110" s="67">
        <f t="shared" si="10"/>
        <v>1.8571428571428572</v>
      </c>
      <c r="BP110" s="67">
        <f t="shared" si="11"/>
        <v>1.8571428571428572</v>
      </c>
    </row>
    <row r="111" spans="1:68" ht="27" customHeight="1" x14ac:dyDescent="0.25">
      <c r="A111" s="54" t="s">
        <v>186</v>
      </c>
      <c r="B111" s="54" t="s">
        <v>187</v>
      </c>
      <c r="C111" s="31">
        <v>4301071075</v>
      </c>
      <c r="D111" s="294">
        <v>4620207491102</v>
      </c>
      <c r="E111" s="295"/>
      <c r="F111" s="285">
        <v>0.7</v>
      </c>
      <c r="G111" s="32">
        <v>10</v>
      </c>
      <c r="H111" s="285">
        <v>7</v>
      </c>
      <c r="I111" s="285">
        <v>7.23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6" t="s">
        <v>188</v>
      </c>
      <c r="Q111" s="291"/>
      <c r="R111" s="291"/>
      <c r="S111" s="291"/>
      <c r="T111" s="292"/>
      <c r="U111" s="34"/>
      <c r="V111" s="34"/>
      <c r="W111" s="35" t="s">
        <v>69</v>
      </c>
      <c r="X111" s="286">
        <v>24</v>
      </c>
      <c r="Y111" s="287">
        <f t="shared" si="6"/>
        <v>24</v>
      </c>
      <c r="Z111" s="36">
        <f t="shared" si="7"/>
        <v>0.372</v>
      </c>
      <c r="AA111" s="56"/>
      <c r="AB111" s="57"/>
      <c r="AC111" s="144" t="s">
        <v>189</v>
      </c>
      <c r="AG111" s="67"/>
      <c r="AJ111" s="71" t="s">
        <v>71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96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8"/>
      <c r="P112" s="299" t="s">
        <v>72</v>
      </c>
      <c r="Q112" s="300"/>
      <c r="R112" s="300"/>
      <c r="S112" s="300"/>
      <c r="T112" s="300"/>
      <c r="U112" s="300"/>
      <c r="V112" s="301"/>
      <c r="W112" s="37" t="s">
        <v>69</v>
      </c>
      <c r="X112" s="288">
        <f>IFERROR(SUM(X106:X111),"0")</f>
        <v>396</v>
      </c>
      <c r="Y112" s="288">
        <f>IFERROR(SUM(Y106:Y111),"0")</f>
        <v>396</v>
      </c>
      <c r="Z112" s="288">
        <f>IFERROR(IF(Z106="",0,Z106),"0")+IFERROR(IF(Z107="",0,Z107),"0")+IFERROR(IF(Z108="",0,Z108),"0")+IFERROR(IF(Z109="",0,Z109),"0")+IFERROR(IF(Z110="",0,Z110),"0")+IFERROR(IF(Z111="",0,Z111),"0")</f>
        <v>6.1379999999999999</v>
      </c>
      <c r="AA112" s="289"/>
      <c r="AB112" s="289"/>
      <c r="AC112" s="289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8"/>
      <c r="P113" s="299" t="s">
        <v>72</v>
      </c>
      <c r="Q113" s="300"/>
      <c r="R113" s="300"/>
      <c r="S113" s="300"/>
      <c r="T113" s="300"/>
      <c r="U113" s="300"/>
      <c r="V113" s="301"/>
      <c r="W113" s="37" t="s">
        <v>73</v>
      </c>
      <c r="X113" s="288">
        <f>IFERROR(SUMPRODUCT(X106:X111*H106:H111),"0")</f>
        <v>2736</v>
      </c>
      <c r="Y113" s="288">
        <f>IFERROR(SUMPRODUCT(Y106:Y111*H106:H111),"0")</f>
        <v>2736</v>
      </c>
      <c r="Z113" s="37"/>
      <c r="AA113" s="289"/>
      <c r="AB113" s="289"/>
      <c r="AC113" s="289"/>
    </row>
    <row r="114" spans="1:68" ht="14.25" customHeight="1" x14ac:dyDescent="0.25">
      <c r="A114" s="302" t="s">
        <v>126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customHeight="1" x14ac:dyDescent="0.25">
      <c r="A115" s="54" t="s">
        <v>190</v>
      </c>
      <c r="B115" s="54" t="s">
        <v>191</v>
      </c>
      <c r="C115" s="31">
        <v>4301135670</v>
      </c>
      <c r="D115" s="294">
        <v>4620207490983</v>
      </c>
      <c r="E115" s="295"/>
      <c r="F115" s="285">
        <v>0.22</v>
      </c>
      <c r="G115" s="32">
        <v>12</v>
      </c>
      <c r="H115" s="285">
        <v>2.64</v>
      </c>
      <c r="I115" s="285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1"/>
      <c r="R115" s="291"/>
      <c r="S115" s="291"/>
      <c r="T115" s="292"/>
      <c r="U115" s="34"/>
      <c r="V115" s="34"/>
      <c r="W115" s="35" t="s">
        <v>69</v>
      </c>
      <c r="X115" s="286">
        <v>0</v>
      </c>
      <c r="Y115" s="28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192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6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8"/>
      <c r="P116" s="299" t="s">
        <v>72</v>
      </c>
      <c r="Q116" s="300"/>
      <c r="R116" s="300"/>
      <c r="S116" s="300"/>
      <c r="T116" s="300"/>
      <c r="U116" s="300"/>
      <c r="V116" s="301"/>
      <c r="W116" s="37" t="s">
        <v>69</v>
      </c>
      <c r="X116" s="288">
        <f>IFERROR(SUM(X115:X115),"0")</f>
        <v>0</v>
      </c>
      <c r="Y116" s="288">
        <f>IFERROR(SUM(Y115:Y115),"0")</f>
        <v>0</v>
      </c>
      <c r="Z116" s="288">
        <f>IFERROR(IF(Z115="",0,Z115),"0")</f>
        <v>0</v>
      </c>
      <c r="AA116" s="289"/>
      <c r="AB116" s="289"/>
      <c r="AC116" s="289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8"/>
      <c r="P117" s="299" t="s">
        <v>72</v>
      </c>
      <c r="Q117" s="300"/>
      <c r="R117" s="300"/>
      <c r="S117" s="300"/>
      <c r="T117" s="300"/>
      <c r="U117" s="300"/>
      <c r="V117" s="301"/>
      <c r="W117" s="37" t="s">
        <v>73</v>
      </c>
      <c r="X117" s="288">
        <f>IFERROR(SUMPRODUCT(X115:X115*H115:H115),"0")</f>
        <v>0</v>
      </c>
      <c r="Y117" s="288">
        <f>IFERROR(SUMPRODUCT(Y115:Y115*H115:H115),"0")</f>
        <v>0</v>
      </c>
      <c r="Z117" s="37"/>
      <c r="AA117" s="289"/>
      <c r="AB117" s="289"/>
      <c r="AC117" s="289"/>
    </row>
    <row r="118" spans="1:68" ht="14.25" customHeight="1" x14ac:dyDescent="0.25">
      <c r="A118" s="302" t="s">
        <v>193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customHeight="1" x14ac:dyDescent="0.25">
      <c r="A119" s="54" t="s">
        <v>194</v>
      </c>
      <c r="B119" s="54" t="s">
        <v>195</v>
      </c>
      <c r="C119" s="31">
        <v>4301071094</v>
      </c>
      <c r="D119" s="294">
        <v>4620207491140</v>
      </c>
      <c r="E119" s="295"/>
      <c r="F119" s="285">
        <v>0.6</v>
      </c>
      <c r="G119" s="32">
        <v>10</v>
      </c>
      <c r="H119" s="285">
        <v>6</v>
      </c>
      <c r="I119" s="285">
        <v>6.28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76" t="s">
        <v>196</v>
      </c>
      <c r="Q119" s="291"/>
      <c r="R119" s="291"/>
      <c r="S119" s="291"/>
      <c r="T119" s="292"/>
      <c r="U119" s="34"/>
      <c r="V119" s="34"/>
      <c r="W119" s="35" t="s">
        <v>69</v>
      </c>
      <c r="X119" s="286">
        <v>12</v>
      </c>
      <c r="Y119" s="28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197</v>
      </c>
      <c r="AG119" s="67"/>
      <c r="AJ119" s="71" t="s">
        <v>71</v>
      </c>
      <c r="AK119" s="71">
        <v>1</v>
      </c>
      <c r="BB119" s="149" t="s">
        <v>81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96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298"/>
      <c r="P120" s="299" t="s">
        <v>72</v>
      </c>
      <c r="Q120" s="300"/>
      <c r="R120" s="300"/>
      <c r="S120" s="300"/>
      <c r="T120" s="300"/>
      <c r="U120" s="300"/>
      <c r="V120" s="301"/>
      <c r="W120" s="37" t="s">
        <v>69</v>
      </c>
      <c r="X120" s="288">
        <f>IFERROR(SUM(X119:X119),"0")</f>
        <v>12</v>
      </c>
      <c r="Y120" s="288">
        <f>IFERROR(SUM(Y119:Y119),"0")</f>
        <v>12</v>
      </c>
      <c r="Z120" s="288">
        <f>IFERROR(IF(Z119="",0,Z119),"0")</f>
        <v>0.186</v>
      </c>
      <c r="AA120" s="289"/>
      <c r="AB120" s="289"/>
      <c r="AC120" s="289"/>
    </row>
    <row r="121" spans="1:68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298"/>
      <c r="P121" s="299" t="s">
        <v>72</v>
      </c>
      <c r="Q121" s="300"/>
      <c r="R121" s="300"/>
      <c r="S121" s="300"/>
      <c r="T121" s="300"/>
      <c r="U121" s="300"/>
      <c r="V121" s="301"/>
      <c r="W121" s="37" t="s">
        <v>73</v>
      </c>
      <c r="X121" s="288">
        <f>IFERROR(SUMPRODUCT(X119:X119*H119:H119),"0")</f>
        <v>72</v>
      </c>
      <c r="Y121" s="288">
        <f>IFERROR(SUMPRODUCT(Y119:Y119*H119:H119),"0")</f>
        <v>72</v>
      </c>
      <c r="Z121" s="37"/>
      <c r="AA121" s="289"/>
      <c r="AB121" s="289"/>
      <c r="AC121" s="289"/>
    </row>
    <row r="122" spans="1:68" ht="16.5" customHeight="1" x14ac:dyDescent="0.25">
      <c r="A122" s="325" t="s">
        <v>198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1"/>
      <c r="AB122" s="281"/>
      <c r="AC122" s="281"/>
    </row>
    <row r="123" spans="1:68" ht="14.25" customHeight="1" x14ac:dyDescent="0.25">
      <c r="A123" s="302" t="s">
        <v>126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199</v>
      </c>
      <c r="B124" s="54" t="s">
        <v>200</v>
      </c>
      <c r="C124" s="31">
        <v>4301135555</v>
      </c>
      <c r="D124" s="294">
        <v>4607111034014</v>
      </c>
      <c r="E124" s="295"/>
      <c r="F124" s="285">
        <v>0.25</v>
      </c>
      <c r="G124" s="32">
        <v>12</v>
      </c>
      <c r="H124" s="285">
        <v>3</v>
      </c>
      <c r="I124" s="285">
        <v>3.7035999999999998</v>
      </c>
      <c r="J124" s="32">
        <v>70</v>
      </c>
      <c r="K124" s="32" t="s">
        <v>79</v>
      </c>
      <c r="L124" s="32" t="s">
        <v>97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1"/>
      <c r="R124" s="291"/>
      <c r="S124" s="291"/>
      <c r="T124" s="292"/>
      <c r="U124" s="34"/>
      <c r="V124" s="34"/>
      <c r="W124" s="35" t="s">
        <v>69</v>
      </c>
      <c r="X124" s="286">
        <v>154</v>
      </c>
      <c r="Y124" s="287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201</v>
      </c>
      <c r="AG124" s="67"/>
      <c r="AJ124" s="71" t="s">
        <v>99</v>
      </c>
      <c r="AK124" s="71">
        <v>70</v>
      </c>
      <c r="BB124" s="151" t="s">
        <v>81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202</v>
      </c>
      <c r="B125" s="54" t="s">
        <v>203</v>
      </c>
      <c r="C125" s="31">
        <v>4301135532</v>
      </c>
      <c r="D125" s="294">
        <v>4607111033994</v>
      </c>
      <c r="E125" s="295"/>
      <c r="F125" s="285">
        <v>0.25</v>
      </c>
      <c r="G125" s="32">
        <v>12</v>
      </c>
      <c r="H125" s="285">
        <v>3</v>
      </c>
      <c r="I125" s="285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1"/>
      <c r="R125" s="291"/>
      <c r="S125" s="291"/>
      <c r="T125" s="292"/>
      <c r="U125" s="34"/>
      <c r="V125" s="34"/>
      <c r="W125" s="35" t="s">
        <v>69</v>
      </c>
      <c r="X125" s="286">
        <v>266</v>
      </c>
      <c r="Y125" s="287">
        <f>IFERROR(IF(X125="","",X125),"")</f>
        <v>266</v>
      </c>
      <c r="Z125" s="36">
        <f>IFERROR(IF(X125="","",X125*0.01788),"")</f>
        <v>4.7560799999999999</v>
      </c>
      <c r="AA125" s="56"/>
      <c r="AB125" s="57"/>
      <c r="AC125" s="152" t="s">
        <v>144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985.15759999999989</v>
      </c>
      <c r="BN125" s="67">
        <f>IFERROR(Y125*I125,"0")</f>
        <v>985.15759999999989</v>
      </c>
      <c r="BO125" s="67">
        <f>IFERROR(X125/J125,"0")</f>
        <v>3.8</v>
      </c>
      <c r="BP125" s="67">
        <f>IFERROR(Y125/J125,"0")</f>
        <v>3.8</v>
      </c>
    </row>
    <row r="126" spans="1:68" x14ac:dyDescent="0.2">
      <c r="A126" s="296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298"/>
      <c r="P126" s="299" t="s">
        <v>72</v>
      </c>
      <c r="Q126" s="300"/>
      <c r="R126" s="300"/>
      <c r="S126" s="300"/>
      <c r="T126" s="300"/>
      <c r="U126" s="300"/>
      <c r="V126" s="301"/>
      <c r="W126" s="37" t="s">
        <v>69</v>
      </c>
      <c r="X126" s="288">
        <f>IFERROR(SUM(X124:X125),"0")</f>
        <v>420</v>
      </c>
      <c r="Y126" s="288">
        <f>IFERROR(SUM(Y124:Y125),"0")</f>
        <v>420</v>
      </c>
      <c r="Z126" s="288">
        <f>IFERROR(IF(Z124="",0,Z124),"0")+IFERROR(IF(Z125="",0,Z125),"0")</f>
        <v>7.5095999999999998</v>
      </c>
      <c r="AA126" s="289"/>
      <c r="AB126" s="289"/>
      <c r="AC126" s="289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298"/>
      <c r="P127" s="299" t="s">
        <v>72</v>
      </c>
      <c r="Q127" s="300"/>
      <c r="R127" s="300"/>
      <c r="S127" s="300"/>
      <c r="T127" s="300"/>
      <c r="U127" s="300"/>
      <c r="V127" s="301"/>
      <c r="W127" s="37" t="s">
        <v>73</v>
      </c>
      <c r="X127" s="288">
        <f>IFERROR(SUMPRODUCT(X124:X125*H124:H125),"0")</f>
        <v>1260</v>
      </c>
      <c r="Y127" s="288">
        <f>IFERROR(SUMPRODUCT(Y124:Y125*H124:H125),"0")</f>
        <v>1260</v>
      </c>
      <c r="Z127" s="37"/>
      <c r="AA127" s="289"/>
      <c r="AB127" s="289"/>
      <c r="AC127" s="289"/>
    </row>
    <row r="128" spans="1:68" ht="16.5" customHeight="1" x14ac:dyDescent="0.25">
      <c r="A128" s="325" t="s">
        <v>204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1"/>
      <c r="AB128" s="281"/>
      <c r="AC128" s="281"/>
    </row>
    <row r="129" spans="1:68" ht="14.25" customHeight="1" x14ac:dyDescent="0.25">
      <c r="A129" s="302" t="s">
        <v>126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customHeight="1" x14ac:dyDescent="0.25">
      <c r="A130" s="54" t="s">
        <v>205</v>
      </c>
      <c r="B130" s="54" t="s">
        <v>206</v>
      </c>
      <c r="C130" s="31">
        <v>4301135549</v>
      </c>
      <c r="D130" s="294">
        <v>4607111039095</v>
      </c>
      <c r="E130" s="295"/>
      <c r="F130" s="285">
        <v>0.25</v>
      </c>
      <c r="G130" s="32">
        <v>12</v>
      </c>
      <c r="H130" s="285">
        <v>3</v>
      </c>
      <c r="I130" s="285">
        <v>3.7480000000000002</v>
      </c>
      <c r="J130" s="32">
        <v>70</v>
      </c>
      <c r="K130" s="32" t="s">
        <v>79</v>
      </c>
      <c r="L130" s="32" t="s">
        <v>102</v>
      </c>
      <c r="M130" s="33" t="s">
        <v>68</v>
      </c>
      <c r="N130" s="33"/>
      <c r="O130" s="32">
        <v>180</v>
      </c>
      <c r="P130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1"/>
      <c r="R130" s="291"/>
      <c r="S130" s="291"/>
      <c r="T130" s="292"/>
      <c r="U130" s="34"/>
      <c r="V130" s="34"/>
      <c r="W130" s="35" t="s">
        <v>69</v>
      </c>
      <c r="X130" s="286">
        <v>56</v>
      </c>
      <c r="Y130" s="287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207</v>
      </c>
      <c r="AG130" s="67"/>
      <c r="AJ130" s="71" t="s">
        <v>104</v>
      </c>
      <c r="AK130" s="71">
        <v>14</v>
      </c>
      <c r="BB130" s="155" t="s">
        <v>81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208</v>
      </c>
      <c r="B131" s="54" t="s">
        <v>209</v>
      </c>
      <c r="C131" s="31">
        <v>4301135550</v>
      </c>
      <c r="D131" s="294">
        <v>4607111034199</v>
      </c>
      <c r="E131" s="295"/>
      <c r="F131" s="285">
        <v>0.25</v>
      </c>
      <c r="G131" s="32">
        <v>12</v>
      </c>
      <c r="H131" s="285">
        <v>3</v>
      </c>
      <c r="I131" s="28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1"/>
      <c r="R131" s="291"/>
      <c r="S131" s="291"/>
      <c r="T131" s="292"/>
      <c r="U131" s="34"/>
      <c r="V131" s="34"/>
      <c r="W131" s="35" t="s">
        <v>69</v>
      </c>
      <c r="X131" s="286">
        <v>126</v>
      </c>
      <c r="Y131" s="287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210</v>
      </c>
      <c r="AG131" s="67"/>
      <c r="AJ131" s="71" t="s">
        <v>71</v>
      </c>
      <c r="AK131" s="71">
        <v>1</v>
      </c>
      <c r="BB131" s="157" t="s">
        <v>81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296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298"/>
      <c r="P132" s="299" t="s">
        <v>72</v>
      </c>
      <c r="Q132" s="300"/>
      <c r="R132" s="300"/>
      <c r="S132" s="300"/>
      <c r="T132" s="300"/>
      <c r="U132" s="300"/>
      <c r="V132" s="301"/>
      <c r="W132" s="37" t="s">
        <v>69</v>
      </c>
      <c r="X132" s="288">
        <f>IFERROR(SUM(X130:X131),"0")</f>
        <v>182</v>
      </c>
      <c r="Y132" s="288">
        <f>IFERROR(SUM(Y130:Y131),"0")</f>
        <v>182</v>
      </c>
      <c r="Z132" s="288">
        <f>IFERROR(IF(Z130="",0,Z130),"0")+IFERROR(IF(Z131="",0,Z131),"0")</f>
        <v>3.2541600000000002</v>
      </c>
      <c r="AA132" s="289"/>
      <c r="AB132" s="289"/>
      <c r="AC132" s="289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298"/>
      <c r="P133" s="299" t="s">
        <v>72</v>
      </c>
      <c r="Q133" s="300"/>
      <c r="R133" s="300"/>
      <c r="S133" s="300"/>
      <c r="T133" s="300"/>
      <c r="U133" s="300"/>
      <c r="V133" s="301"/>
      <c r="W133" s="37" t="s">
        <v>73</v>
      </c>
      <c r="X133" s="288">
        <f>IFERROR(SUMPRODUCT(X130:X131*H130:H131),"0")</f>
        <v>546</v>
      </c>
      <c r="Y133" s="288">
        <f>IFERROR(SUMPRODUCT(Y130:Y131*H130:H131),"0")</f>
        <v>546</v>
      </c>
      <c r="Z133" s="37"/>
      <c r="AA133" s="289"/>
      <c r="AB133" s="289"/>
      <c r="AC133" s="289"/>
    </row>
    <row r="134" spans="1:68" ht="16.5" customHeight="1" x14ac:dyDescent="0.25">
      <c r="A134" s="325" t="s">
        <v>211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1"/>
      <c r="AB134" s="281"/>
      <c r="AC134" s="281"/>
    </row>
    <row r="135" spans="1:68" ht="14.25" customHeight="1" x14ac:dyDescent="0.25">
      <c r="A135" s="302" t="s">
        <v>126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customHeight="1" x14ac:dyDescent="0.25">
      <c r="A136" s="54" t="s">
        <v>212</v>
      </c>
      <c r="B136" s="54" t="s">
        <v>213</v>
      </c>
      <c r="C136" s="31">
        <v>4301135753</v>
      </c>
      <c r="D136" s="294">
        <v>4620207490914</v>
      </c>
      <c r="E136" s="295"/>
      <c r="F136" s="285">
        <v>0.2</v>
      </c>
      <c r="G136" s="32">
        <v>12</v>
      </c>
      <c r="H136" s="285">
        <v>2.4</v>
      </c>
      <c r="I136" s="285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1"/>
      <c r="R136" s="291"/>
      <c r="S136" s="291"/>
      <c r="T136" s="292"/>
      <c r="U136" s="34"/>
      <c r="V136" s="34"/>
      <c r="W136" s="35" t="s">
        <v>69</v>
      </c>
      <c r="X136" s="286">
        <v>56</v>
      </c>
      <c r="Y136" s="287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201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214</v>
      </c>
      <c r="B137" s="54" t="s">
        <v>215</v>
      </c>
      <c r="C137" s="31">
        <v>4301135778</v>
      </c>
      <c r="D137" s="294">
        <v>4620207490853</v>
      </c>
      <c r="E137" s="295"/>
      <c r="F137" s="285">
        <v>0.2</v>
      </c>
      <c r="G137" s="32">
        <v>12</v>
      </c>
      <c r="H137" s="285">
        <v>2.4</v>
      </c>
      <c r="I137" s="285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8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1"/>
      <c r="R137" s="291"/>
      <c r="S137" s="291"/>
      <c r="T137" s="292"/>
      <c r="U137" s="34"/>
      <c r="V137" s="34"/>
      <c r="W137" s="35" t="s">
        <v>69</v>
      </c>
      <c r="X137" s="286">
        <v>56</v>
      </c>
      <c r="Y137" s="287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201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296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298"/>
      <c r="P138" s="299" t="s">
        <v>72</v>
      </c>
      <c r="Q138" s="300"/>
      <c r="R138" s="300"/>
      <c r="S138" s="300"/>
      <c r="T138" s="300"/>
      <c r="U138" s="300"/>
      <c r="V138" s="301"/>
      <c r="W138" s="37" t="s">
        <v>69</v>
      </c>
      <c r="X138" s="288">
        <f>IFERROR(SUM(X136:X137),"0")</f>
        <v>112</v>
      </c>
      <c r="Y138" s="288">
        <f>IFERROR(SUM(Y136:Y137),"0")</f>
        <v>112</v>
      </c>
      <c r="Z138" s="288">
        <f>IFERROR(IF(Z136="",0,Z136),"0")+IFERROR(IF(Z137="",0,Z137),"0")</f>
        <v>2.0025599999999999</v>
      </c>
      <c r="AA138" s="289"/>
      <c r="AB138" s="289"/>
      <c r="AC138" s="289"/>
    </row>
    <row r="139" spans="1:68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8"/>
      <c r="P139" s="299" t="s">
        <v>72</v>
      </c>
      <c r="Q139" s="300"/>
      <c r="R139" s="300"/>
      <c r="S139" s="300"/>
      <c r="T139" s="300"/>
      <c r="U139" s="300"/>
      <c r="V139" s="301"/>
      <c r="W139" s="37" t="s">
        <v>73</v>
      </c>
      <c r="X139" s="288">
        <f>IFERROR(SUMPRODUCT(X136:X137*H136:H137),"0")</f>
        <v>268.8</v>
      </c>
      <c r="Y139" s="288">
        <f>IFERROR(SUMPRODUCT(Y136:Y137*H136:H137),"0")</f>
        <v>268.8</v>
      </c>
      <c r="Z139" s="37"/>
      <c r="AA139" s="289"/>
      <c r="AB139" s="289"/>
      <c r="AC139" s="289"/>
    </row>
    <row r="140" spans="1:68" ht="16.5" customHeight="1" x14ac:dyDescent="0.25">
      <c r="A140" s="325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1"/>
      <c r="AB140" s="281"/>
      <c r="AC140" s="281"/>
    </row>
    <row r="141" spans="1:68" ht="14.25" customHeight="1" x14ac:dyDescent="0.25">
      <c r="A141" s="302" t="s">
        <v>126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5">
        <v>0.25</v>
      </c>
      <c r="G142" s="32">
        <v>12</v>
      </c>
      <c r="H142" s="285">
        <v>3</v>
      </c>
      <c r="I142" s="285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1"/>
      <c r="R142" s="291"/>
      <c r="S142" s="291"/>
      <c r="T142" s="292"/>
      <c r="U142" s="34"/>
      <c r="V142" s="34"/>
      <c r="W142" s="35" t="s">
        <v>69</v>
      </c>
      <c r="X142" s="286">
        <v>28</v>
      </c>
      <c r="Y142" s="287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219</v>
      </c>
      <c r="AG142" s="67"/>
      <c r="AJ142" s="71" t="s">
        <v>71</v>
      </c>
      <c r="AK142" s="71">
        <v>1</v>
      </c>
      <c r="BB142" s="163" t="s">
        <v>81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6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298"/>
      <c r="P143" s="299" t="s">
        <v>72</v>
      </c>
      <c r="Q143" s="300"/>
      <c r="R143" s="300"/>
      <c r="S143" s="300"/>
      <c r="T143" s="300"/>
      <c r="U143" s="300"/>
      <c r="V143" s="301"/>
      <c r="W143" s="37" t="s">
        <v>69</v>
      </c>
      <c r="X143" s="288">
        <f>IFERROR(SUM(X142:X142),"0")</f>
        <v>28</v>
      </c>
      <c r="Y143" s="288">
        <f>IFERROR(SUM(Y142:Y142),"0")</f>
        <v>28</v>
      </c>
      <c r="Z143" s="288">
        <f>IFERROR(IF(Z142="",0,Z142),"0")</f>
        <v>0.50063999999999997</v>
      </c>
      <c r="AA143" s="289"/>
      <c r="AB143" s="289"/>
      <c r="AC143" s="289"/>
    </row>
    <row r="144" spans="1:68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298"/>
      <c r="P144" s="299" t="s">
        <v>72</v>
      </c>
      <c r="Q144" s="300"/>
      <c r="R144" s="300"/>
      <c r="S144" s="300"/>
      <c r="T144" s="300"/>
      <c r="U144" s="300"/>
      <c r="V144" s="301"/>
      <c r="W144" s="37" t="s">
        <v>73</v>
      </c>
      <c r="X144" s="288">
        <f>IFERROR(SUMPRODUCT(X142:X142*H142:H142),"0")</f>
        <v>84</v>
      </c>
      <c r="Y144" s="288">
        <f>IFERROR(SUMPRODUCT(Y142:Y142*H142:H142),"0")</f>
        <v>84</v>
      </c>
      <c r="Z144" s="37"/>
      <c r="AA144" s="289"/>
      <c r="AB144" s="289"/>
      <c r="AC144" s="289"/>
    </row>
    <row r="145" spans="1:68" ht="16.5" customHeight="1" x14ac:dyDescent="0.25">
      <c r="A145" s="325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1"/>
      <c r="AB145" s="281"/>
      <c r="AC145" s="281"/>
    </row>
    <row r="146" spans="1:68" ht="14.25" customHeight="1" x14ac:dyDescent="0.25">
      <c r="A146" s="302" t="s">
        <v>126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5">
        <v>0.09</v>
      </c>
      <c r="G147" s="32">
        <v>30</v>
      </c>
      <c r="H147" s="285">
        <v>2.7</v>
      </c>
      <c r="I147" s="285">
        <v>3.09</v>
      </c>
      <c r="J147" s="32">
        <v>126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2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1"/>
      <c r="R147" s="291"/>
      <c r="S147" s="291"/>
      <c r="T147" s="292"/>
      <c r="U147" s="34"/>
      <c r="V147" s="34"/>
      <c r="W147" s="35" t="s">
        <v>69</v>
      </c>
      <c r="X147" s="286">
        <v>14</v>
      </c>
      <c r="Y147" s="287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207</v>
      </c>
      <c r="AG147" s="67"/>
      <c r="AJ147" s="71" t="s">
        <v>71</v>
      </c>
      <c r="AK147" s="71">
        <v>1</v>
      </c>
      <c r="BB147" s="165" t="s">
        <v>81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296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298"/>
      <c r="P148" s="299" t="s">
        <v>72</v>
      </c>
      <c r="Q148" s="300"/>
      <c r="R148" s="300"/>
      <c r="S148" s="300"/>
      <c r="T148" s="300"/>
      <c r="U148" s="300"/>
      <c r="V148" s="301"/>
      <c r="W148" s="37" t="s">
        <v>69</v>
      </c>
      <c r="X148" s="288">
        <f>IFERROR(SUM(X147:X147),"0")</f>
        <v>14</v>
      </c>
      <c r="Y148" s="288">
        <f>IFERROR(SUM(Y147:Y147),"0")</f>
        <v>14</v>
      </c>
      <c r="Z148" s="288">
        <f>IFERROR(IF(Z147="",0,Z147),"0")</f>
        <v>0.13103999999999999</v>
      </c>
      <c r="AA148" s="289"/>
      <c r="AB148" s="289"/>
      <c r="AC148" s="289"/>
    </row>
    <row r="149" spans="1:68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298"/>
      <c r="P149" s="299" t="s">
        <v>72</v>
      </c>
      <c r="Q149" s="300"/>
      <c r="R149" s="300"/>
      <c r="S149" s="300"/>
      <c r="T149" s="300"/>
      <c r="U149" s="300"/>
      <c r="V149" s="301"/>
      <c r="W149" s="37" t="s">
        <v>73</v>
      </c>
      <c r="X149" s="288">
        <f>IFERROR(SUMPRODUCT(X147:X147*H147:H147),"0")</f>
        <v>37.800000000000004</v>
      </c>
      <c r="Y149" s="288">
        <f>IFERROR(SUMPRODUCT(Y147:Y147*H147:H147),"0")</f>
        <v>37.800000000000004</v>
      </c>
      <c r="Z149" s="37"/>
      <c r="AA149" s="289"/>
      <c r="AB149" s="289"/>
      <c r="AC149" s="289"/>
    </row>
    <row r="150" spans="1:68" ht="16.5" customHeight="1" x14ac:dyDescent="0.25">
      <c r="A150" s="325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1"/>
      <c r="AB150" s="281"/>
      <c r="AC150" s="281"/>
    </row>
    <row r="151" spans="1:68" ht="14.25" customHeight="1" x14ac:dyDescent="0.25">
      <c r="A151" s="302" t="s">
        <v>193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5">
        <v>0.2</v>
      </c>
      <c r="G152" s="32">
        <v>8</v>
      </c>
      <c r="H152" s="285">
        <v>1.6</v>
      </c>
      <c r="I152" s="285">
        <v>2.12</v>
      </c>
      <c r="J152" s="32">
        <v>72</v>
      </c>
      <c r="K152" s="32" t="s">
        <v>226</v>
      </c>
      <c r="L152" s="32" t="s">
        <v>67</v>
      </c>
      <c r="M152" s="33" t="s">
        <v>68</v>
      </c>
      <c r="N152" s="33"/>
      <c r="O152" s="32">
        <v>180</v>
      </c>
      <c r="P152" s="3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1"/>
      <c r="R152" s="291"/>
      <c r="S152" s="291"/>
      <c r="T152" s="292"/>
      <c r="U152" s="34"/>
      <c r="V152" s="34"/>
      <c r="W152" s="35" t="s">
        <v>69</v>
      </c>
      <c r="X152" s="286">
        <v>0</v>
      </c>
      <c r="Y152" s="28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71</v>
      </c>
      <c r="AK152" s="71">
        <v>1</v>
      </c>
      <c r="BB152" s="16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6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298"/>
      <c r="P153" s="299" t="s">
        <v>72</v>
      </c>
      <c r="Q153" s="300"/>
      <c r="R153" s="300"/>
      <c r="S153" s="300"/>
      <c r="T153" s="300"/>
      <c r="U153" s="300"/>
      <c r="V153" s="301"/>
      <c r="W153" s="37" t="s">
        <v>69</v>
      </c>
      <c r="X153" s="288">
        <f>IFERROR(SUM(X152:X152),"0")</f>
        <v>0</v>
      </c>
      <c r="Y153" s="288">
        <f>IFERROR(SUM(Y152:Y152),"0")</f>
        <v>0</v>
      </c>
      <c r="Z153" s="288">
        <f>IFERROR(IF(Z152="",0,Z152),"0")</f>
        <v>0</v>
      </c>
      <c r="AA153" s="289"/>
      <c r="AB153" s="289"/>
      <c r="AC153" s="289"/>
    </row>
    <row r="154" spans="1:68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298"/>
      <c r="P154" s="299" t="s">
        <v>72</v>
      </c>
      <c r="Q154" s="300"/>
      <c r="R154" s="300"/>
      <c r="S154" s="300"/>
      <c r="T154" s="300"/>
      <c r="U154" s="300"/>
      <c r="V154" s="301"/>
      <c r="W154" s="37" t="s">
        <v>73</v>
      </c>
      <c r="X154" s="288">
        <f>IFERROR(SUMPRODUCT(X152:X152*H152:H152),"0")</f>
        <v>0</v>
      </c>
      <c r="Y154" s="288">
        <f>IFERROR(SUMPRODUCT(Y152:Y152*H152:H152),"0")</f>
        <v>0</v>
      </c>
      <c r="Z154" s="37"/>
      <c r="AA154" s="289"/>
      <c r="AB154" s="289"/>
      <c r="AC154" s="289"/>
    </row>
    <row r="155" spans="1:68" ht="16.5" customHeight="1" x14ac:dyDescent="0.25">
      <c r="A155" s="325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1"/>
      <c r="AB155" s="281"/>
      <c r="AC155" s="281"/>
    </row>
    <row r="156" spans="1:68" ht="14.25" customHeight="1" x14ac:dyDescent="0.25">
      <c r="A156" s="302" t="s">
        <v>126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5">
        <v>0.28000000000000003</v>
      </c>
      <c r="G157" s="32">
        <v>6</v>
      </c>
      <c r="H157" s="285">
        <v>1.68</v>
      </c>
      <c r="I157" s="285">
        <v>2.1017999999999999</v>
      </c>
      <c r="J157" s="32">
        <v>140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1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1"/>
      <c r="R157" s="291"/>
      <c r="S157" s="291"/>
      <c r="T157" s="292"/>
      <c r="U157" s="34"/>
      <c r="V157" s="34"/>
      <c r="W157" s="35" t="s">
        <v>69</v>
      </c>
      <c r="X157" s="286">
        <v>0</v>
      </c>
      <c r="Y157" s="28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71</v>
      </c>
      <c r="AK157" s="71">
        <v>1</v>
      </c>
      <c r="BB157" s="169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6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8"/>
      <c r="P158" s="299" t="s">
        <v>72</v>
      </c>
      <c r="Q158" s="300"/>
      <c r="R158" s="300"/>
      <c r="S158" s="300"/>
      <c r="T158" s="300"/>
      <c r="U158" s="300"/>
      <c r="V158" s="301"/>
      <c r="W158" s="37" t="s">
        <v>69</v>
      </c>
      <c r="X158" s="288">
        <f>IFERROR(SUM(X157:X157),"0")</f>
        <v>0</v>
      </c>
      <c r="Y158" s="288">
        <f>IFERROR(SUM(Y157:Y157),"0")</f>
        <v>0</v>
      </c>
      <c r="Z158" s="288">
        <f>IFERROR(IF(Z157="",0,Z157),"0")</f>
        <v>0</v>
      </c>
      <c r="AA158" s="289"/>
      <c r="AB158" s="289"/>
      <c r="AC158" s="289"/>
    </row>
    <row r="159" spans="1:68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298"/>
      <c r="P159" s="299" t="s">
        <v>72</v>
      </c>
      <c r="Q159" s="300"/>
      <c r="R159" s="300"/>
      <c r="S159" s="300"/>
      <c r="T159" s="300"/>
      <c r="U159" s="300"/>
      <c r="V159" s="301"/>
      <c r="W159" s="37" t="s">
        <v>73</v>
      </c>
      <c r="X159" s="288">
        <f>IFERROR(SUMPRODUCT(X157:X157*H157:H157),"0")</f>
        <v>0</v>
      </c>
      <c r="Y159" s="288">
        <f>IFERROR(SUMPRODUCT(Y157:Y157*H157:H157),"0")</f>
        <v>0</v>
      </c>
      <c r="Z159" s="37"/>
      <c r="AA159" s="289"/>
      <c r="AB159" s="289"/>
      <c r="AC159" s="289"/>
    </row>
    <row r="160" spans="1:68" ht="27.75" customHeight="1" x14ac:dyDescent="0.2">
      <c r="A160" s="339" t="s">
        <v>232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25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1"/>
      <c r="AB161" s="281"/>
      <c r="AC161" s="281"/>
    </row>
    <row r="162" spans="1:68" ht="14.25" customHeight="1" x14ac:dyDescent="0.25">
      <c r="A162" s="302" t="s">
        <v>63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5">
        <v>5</v>
      </c>
      <c r="G163" s="32">
        <v>1</v>
      </c>
      <c r="H163" s="285">
        <v>5</v>
      </c>
      <c r="I163" s="285">
        <v>5.2106000000000003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5" t="s">
        <v>236</v>
      </c>
      <c r="Q163" s="291"/>
      <c r="R163" s="291"/>
      <c r="S163" s="291"/>
      <c r="T163" s="292"/>
      <c r="U163" s="34"/>
      <c r="V163" s="34"/>
      <c r="W163" s="35" t="s">
        <v>69</v>
      </c>
      <c r="X163" s="286">
        <v>0</v>
      </c>
      <c r="Y163" s="28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5">
        <v>5</v>
      </c>
      <c r="G164" s="32">
        <v>1</v>
      </c>
      <c r="H164" s="285">
        <v>5</v>
      </c>
      <c r="I164" s="285">
        <v>5.2131999999999996</v>
      </c>
      <c r="J164" s="32">
        <v>144</v>
      </c>
      <c r="K164" s="32" t="s">
        <v>66</v>
      </c>
      <c r="L164" s="32" t="s">
        <v>102</v>
      </c>
      <c r="M164" s="33" t="s">
        <v>68</v>
      </c>
      <c r="N164" s="33"/>
      <c r="O164" s="32">
        <v>180</v>
      </c>
      <c r="P164" s="4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1"/>
      <c r="R164" s="291"/>
      <c r="S164" s="291"/>
      <c r="T164" s="292"/>
      <c r="U164" s="34"/>
      <c r="V164" s="34"/>
      <c r="W164" s="35" t="s">
        <v>69</v>
      </c>
      <c r="X164" s="286">
        <v>0</v>
      </c>
      <c r="Y164" s="28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104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6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8"/>
      <c r="P165" s="299" t="s">
        <v>72</v>
      </c>
      <c r="Q165" s="300"/>
      <c r="R165" s="300"/>
      <c r="S165" s="300"/>
      <c r="T165" s="300"/>
      <c r="U165" s="300"/>
      <c r="V165" s="301"/>
      <c r="W165" s="37" t="s">
        <v>69</v>
      </c>
      <c r="X165" s="288">
        <f>IFERROR(SUM(X163:X164),"0")</f>
        <v>0</v>
      </c>
      <c r="Y165" s="288">
        <f>IFERROR(SUM(Y163:Y164),"0")</f>
        <v>0</v>
      </c>
      <c r="Z165" s="288">
        <f>IFERROR(IF(Z163="",0,Z163),"0")+IFERROR(IF(Z164="",0,Z164),"0")</f>
        <v>0</v>
      </c>
      <c r="AA165" s="289"/>
      <c r="AB165" s="289"/>
      <c r="AC165" s="289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298"/>
      <c r="P166" s="299" t="s">
        <v>72</v>
      </c>
      <c r="Q166" s="300"/>
      <c r="R166" s="300"/>
      <c r="S166" s="300"/>
      <c r="T166" s="300"/>
      <c r="U166" s="300"/>
      <c r="V166" s="301"/>
      <c r="W166" s="37" t="s">
        <v>73</v>
      </c>
      <c r="X166" s="288">
        <f>IFERROR(SUMPRODUCT(X163:X164*H163:H164),"0")</f>
        <v>0</v>
      </c>
      <c r="Y166" s="288">
        <f>IFERROR(SUMPRODUCT(Y163:Y164*H163:H164),"0")</f>
        <v>0</v>
      </c>
      <c r="Z166" s="37"/>
      <c r="AA166" s="289"/>
      <c r="AB166" s="289"/>
      <c r="AC166" s="289"/>
    </row>
    <row r="167" spans="1:68" ht="27.75" customHeight="1" x14ac:dyDescent="0.2">
      <c r="A167" s="339" t="s">
        <v>241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25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1"/>
      <c r="AB168" s="281"/>
      <c r="AC168" s="281"/>
    </row>
    <row r="169" spans="1:68" ht="14.25" customHeight="1" x14ac:dyDescent="0.25">
      <c r="A169" s="302" t="s">
        <v>76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5">
        <v>0.25</v>
      </c>
      <c r="G170" s="32">
        <v>12</v>
      </c>
      <c r="H170" s="285">
        <v>3</v>
      </c>
      <c r="I170" s="285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1"/>
      <c r="R170" s="291"/>
      <c r="S170" s="291"/>
      <c r="T170" s="292"/>
      <c r="U170" s="34"/>
      <c r="V170" s="34"/>
      <c r="W170" s="35" t="s">
        <v>69</v>
      </c>
      <c r="X170" s="286">
        <v>154</v>
      </c>
      <c r="Y170" s="287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245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5">
        <v>0.25</v>
      </c>
      <c r="G171" s="32">
        <v>12</v>
      </c>
      <c r="H171" s="285">
        <v>3</v>
      </c>
      <c r="I171" s="285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1"/>
      <c r="R171" s="291"/>
      <c r="S171" s="291"/>
      <c r="T171" s="292"/>
      <c r="U171" s="34"/>
      <c r="V171" s="34"/>
      <c r="W171" s="35" t="s">
        <v>69</v>
      </c>
      <c r="X171" s="286">
        <v>140</v>
      </c>
      <c r="Y171" s="287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5">
        <v>0.25</v>
      </c>
      <c r="G172" s="32">
        <v>12</v>
      </c>
      <c r="H172" s="285">
        <v>3</v>
      </c>
      <c r="I172" s="285">
        <v>3.7360000000000002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180</v>
      </c>
      <c r="P172" s="3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1"/>
      <c r="R172" s="291"/>
      <c r="S172" s="291"/>
      <c r="T172" s="292"/>
      <c r="U172" s="34"/>
      <c r="V172" s="34"/>
      <c r="W172" s="35" t="s">
        <v>69</v>
      </c>
      <c r="X172" s="286">
        <v>98</v>
      </c>
      <c r="Y172" s="287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96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298"/>
      <c r="P173" s="299" t="s">
        <v>72</v>
      </c>
      <c r="Q173" s="300"/>
      <c r="R173" s="300"/>
      <c r="S173" s="300"/>
      <c r="T173" s="300"/>
      <c r="U173" s="300"/>
      <c r="V173" s="301"/>
      <c r="W173" s="37" t="s">
        <v>69</v>
      </c>
      <c r="X173" s="288">
        <f>IFERROR(SUM(X170:X172),"0")</f>
        <v>392</v>
      </c>
      <c r="Y173" s="288">
        <f>IFERROR(SUM(Y170:Y172),"0")</f>
        <v>392</v>
      </c>
      <c r="Z173" s="288">
        <f>IFERROR(IF(Z170="",0,Z170),"0")+IFERROR(IF(Z171="",0,Z171),"0")+IFERROR(IF(Z172="",0,Z172),"0")</f>
        <v>7.0089600000000001</v>
      </c>
      <c r="AA173" s="289"/>
      <c r="AB173" s="289"/>
      <c r="AC173" s="289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298"/>
      <c r="P174" s="299" t="s">
        <v>72</v>
      </c>
      <c r="Q174" s="300"/>
      <c r="R174" s="300"/>
      <c r="S174" s="300"/>
      <c r="T174" s="300"/>
      <c r="U174" s="300"/>
      <c r="V174" s="301"/>
      <c r="W174" s="37" t="s">
        <v>73</v>
      </c>
      <c r="X174" s="288">
        <f>IFERROR(SUMPRODUCT(X170:X172*H170:H172),"0")</f>
        <v>1176</v>
      </c>
      <c r="Y174" s="288">
        <f>IFERROR(SUMPRODUCT(Y170:Y172*H170:H172),"0")</f>
        <v>1176</v>
      </c>
      <c r="Z174" s="37"/>
      <c r="AA174" s="289"/>
      <c r="AB174" s="289"/>
      <c r="AC174" s="289"/>
    </row>
    <row r="175" spans="1:68" ht="14.25" customHeight="1" x14ac:dyDescent="0.25">
      <c r="A175" s="302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5">
        <v>1</v>
      </c>
      <c r="G176" s="32">
        <v>9</v>
      </c>
      <c r="H176" s="285">
        <v>9</v>
      </c>
      <c r="I176" s="285">
        <v>9.4350000000000005</v>
      </c>
      <c r="J176" s="32">
        <v>64</v>
      </c>
      <c r="K176" s="32" t="s">
        <v>255</v>
      </c>
      <c r="L176" s="32" t="s">
        <v>67</v>
      </c>
      <c r="M176" s="33" t="s">
        <v>256</v>
      </c>
      <c r="N176" s="33"/>
      <c r="O176" s="32">
        <v>365</v>
      </c>
      <c r="P176" s="450" t="s">
        <v>257</v>
      </c>
      <c r="Q176" s="291"/>
      <c r="R176" s="291"/>
      <c r="S176" s="291"/>
      <c r="T176" s="292"/>
      <c r="U176" s="34"/>
      <c r="V176" s="34"/>
      <c r="W176" s="35" t="s">
        <v>69</v>
      </c>
      <c r="X176" s="286">
        <v>0</v>
      </c>
      <c r="Y176" s="28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71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6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298"/>
      <c r="P177" s="299" t="s">
        <v>72</v>
      </c>
      <c r="Q177" s="300"/>
      <c r="R177" s="300"/>
      <c r="S177" s="300"/>
      <c r="T177" s="300"/>
      <c r="U177" s="300"/>
      <c r="V177" s="301"/>
      <c r="W177" s="37" t="s">
        <v>69</v>
      </c>
      <c r="X177" s="288">
        <f>IFERROR(SUM(X176:X176),"0")</f>
        <v>0</v>
      </c>
      <c r="Y177" s="288">
        <f>IFERROR(SUM(Y176:Y176),"0")</f>
        <v>0</v>
      </c>
      <c r="Z177" s="288">
        <f>IFERROR(IF(Z176="",0,Z176),"0")</f>
        <v>0</v>
      </c>
      <c r="AA177" s="289"/>
      <c r="AB177" s="289"/>
      <c r="AC177" s="289"/>
    </row>
    <row r="178" spans="1:68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8"/>
      <c r="P178" s="299" t="s">
        <v>72</v>
      </c>
      <c r="Q178" s="300"/>
      <c r="R178" s="300"/>
      <c r="S178" s="300"/>
      <c r="T178" s="300"/>
      <c r="U178" s="300"/>
      <c r="V178" s="301"/>
      <c r="W178" s="37" t="s">
        <v>73</v>
      </c>
      <c r="X178" s="288">
        <f>IFERROR(SUMPRODUCT(X176:X176*H176:H176),"0")</f>
        <v>0</v>
      </c>
      <c r="Y178" s="288">
        <f>IFERROR(SUMPRODUCT(Y176:Y176*H176:H176),"0")</f>
        <v>0</v>
      </c>
      <c r="Z178" s="37"/>
      <c r="AA178" s="289"/>
      <c r="AB178" s="289"/>
      <c r="AC178" s="289"/>
    </row>
    <row r="179" spans="1:68" ht="27.75" customHeight="1" x14ac:dyDescent="0.2">
      <c r="A179" s="339" t="s">
        <v>260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25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1"/>
      <c r="AB180" s="281"/>
      <c r="AC180" s="281"/>
    </row>
    <row r="181" spans="1:68" ht="14.25" customHeight="1" x14ac:dyDescent="0.25">
      <c r="A181" s="302" t="s">
        <v>76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5">
        <v>0.23</v>
      </c>
      <c r="G182" s="32">
        <v>12</v>
      </c>
      <c r="H182" s="285">
        <v>2.76</v>
      </c>
      <c r="I182" s="285">
        <v>2.98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373" t="s">
        <v>264</v>
      </c>
      <c r="Q182" s="291"/>
      <c r="R182" s="291"/>
      <c r="S182" s="291"/>
      <c r="T182" s="292"/>
      <c r="U182" s="34"/>
      <c r="V182" s="34"/>
      <c r="W182" s="35" t="s">
        <v>69</v>
      </c>
      <c r="X182" s="286">
        <v>0</v>
      </c>
      <c r="Y182" s="28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71</v>
      </c>
      <c r="AK182" s="71">
        <v>1</v>
      </c>
      <c r="BB182" s="183" t="s">
        <v>81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6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298"/>
      <c r="P183" s="299" t="s">
        <v>72</v>
      </c>
      <c r="Q183" s="300"/>
      <c r="R183" s="300"/>
      <c r="S183" s="300"/>
      <c r="T183" s="300"/>
      <c r="U183" s="300"/>
      <c r="V183" s="301"/>
      <c r="W183" s="37" t="s">
        <v>69</v>
      </c>
      <c r="X183" s="288">
        <f>IFERROR(SUM(X182:X182),"0")</f>
        <v>0</v>
      </c>
      <c r="Y183" s="288">
        <f>IFERROR(SUM(Y182:Y182),"0")</f>
        <v>0</v>
      </c>
      <c r="Z183" s="288">
        <f>IFERROR(IF(Z182="",0,Z182),"0")</f>
        <v>0</v>
      </c>
      <c r="AA183" s="289"/>
      <c r="AB183" s="289"/>
      <c r="AC183" s="289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298"/>
      <c r="P184" s="299" t="s">
        <v>72</v>
      </c>
      <c r="Q184" s="300"/>
      <c r="R184" s="300"/>
      <c r="S184" s="300"/>
      <c r="T184" s="300"/>
      <c r="U184" s="300"/>
      <c r="V184" s="301"/>
      <c r="W184" s="37" t="s">
        <v>73</v>
      </c>
      <c r="X184" s="288">
        <f>IFERROR(SUMPRODUCT(X182:X182*H182:H182),"0")</f>
        <v>0</v>
      </c>
      <c r="Y184" s="288">
        <f>IFERROR(SUMPRODUCT(Y182:Y182*H182:H182),"0")</f>
        <v>0</v>
      </c>
      <c r="Z184" s="37"/>
      <c r="AA184" s="289"/>
      <c r="AB184" s="289"/>
      <c r="AC184" s="289"/>
    </row>
    <row r="185" spans="1:68" ht="14.25" customHeight="1" x14ac:dyDescent="0.25">
      <c r="A185" s="302" t="s">
        <v>126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5">
        <v>0.2</v>
      </c>
      <c r="G186" s="32">
        <v>12</v>
      </c>
      <c r="H186" s="285">
        <v>2.4</v>
      </c>
      <c r="I186" s="285">
        <v>3.1036000000000001</v>
      </c>
      <c r="J186" s="32">
        <v>70</v>
      </c>
      <c r="K186" s="32" t="s">
        <v>79</v>
      </c>
      <c r="L186" s="32" t="s">
        <v>102</v>
      </c>
      <c r="M186" s="33" t="s">
        <v>68</v>
      </c>
      <c r="N186" s="33"/>
      <c r="O186" s="32">
        <v>180</v>
      </c>
      <c r="P186" s="47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1"/>
      <c r="R186" s="291"/>
      <c r="S186" s="291"/>
      <c r="T186" s="292"/>
      <c r="U186" s="34"/>
      <c r="V186" s="34"/>
      <c r="W186" s="35" t="s">
        <v>69</v>
      </c>
      <c r="X186" s="286">
        <v>0</v>
      </c>
      <c r="Y186" s="28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104</v>
      </c>
      <c r="AK186" s="71">
        <v>14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5">
        <v>0.2</v>
      </c>
      <c r="G187" s="32">
        <v>12</v>
      </c>
      <c r="H187" s="285">
        <v>2.4</v>
      </c>
      <c r="I187" s="285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5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1"/>
      <c r="R187" s="291"/>
      <c r="S187" s="291"/>
      <c r="T187" s="292"/>
      <c r="U187" s="34"/>
      <c r="V187" s="34"/>
      <c r="W187" s="35" t="s">
        <v>69</v>
      </c>
      <c r="X187" s="286">
        <v>14</v>
      </c>
      <c r="Y187" s="28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271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5">
        <v>0.2</v>
      </c>
      <c r="G188" s="32">
        <v>12</v>
      </c>
      <c r="H188" s="285">
        <v>2.4</v>
      </c>
      <c r="I188" s="285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1"/>
      <c r="R188" s="291"/>
      <c r="S188" s="291"/>
      <c r="T188" s="292"/>
      <c r="U188" s="34"/>
      <c r="V188" s="34"/>
      <c r="W188" s="35" t="s">
        <v>69</v>
      </c>
      <c r="X188" s="286">
        <v>0</v>
      </c>
      <c r="Y188" s="28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5">
        <v>0.22</v>
      </c>
      <c r="G189" s="32">
        <v>12</v>
      </c>
      <c r="H189" s="285">
        <v>2.64</v>
      </c>
      <c r="I189" s="285">
        <v>3.3435999999999999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6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1"/>
      <c r="R189" s="291"/>
      <c r="S189" s="291"/>
      <c r="T189" s="292"/>
      <c r="U189" s="34"/>
      <c r="V189" s="34"/>
      <c r="W189" s="35" t="s">
        <v>69</v>
      </c>
      <c r="X189" s="286">
        <v>0</v>
      </c>
      <c r="Y189" s="28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6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298"/>
      <c r="P190" s="299" t="s">
        <v>72</v>
      </c>
      <c r="Q190" s="300"/>
      <c r="R190" s="300"/>
      <c r="S190" s="300"/>
      <c r="T190" s="300"/>
      <c r="U190" s="300"/>
      <c r="V190" s="301"/>
      <c r="W190" s="37" t="s">
        <v>69</v>
      </c>
      <c r="X190" s="288">
        <f>IFERROR(SUM(X186:X189),"0")</f>
        <v>14</v>
      </c>
      <c r="Y190" s="288">
        <f>IFERROR(SUM(Y186:Y189),"0")</f>
        <v>14</v>
      </c>
      <c r="Z190" s="288">
        <f>IFERROR(IF(Z186="",0,Z186),"0")+IFERROR(IF(Z187="",0,Z187),"0")+IFERROR(IF(Z188="",0,Z188),"0")+IFERROR(IF(Z189="",0,Z189),"0")</f>
        <v>0.25031999999999999</v>
      </c>
      <c r="AA190" s="289"/>
      <c r="AB190" s="289"/>
      <c r="AC190" s="289"/>
    </row>
    <row r="191" spans="1:68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298"/>
      <c r="P191" s="299" t="s">
        <v>72</v>
      </c>
      <c r="Q191" s="300"/>
      <c r="R191" s="300"/>
      <c r="S191" s="300"/>
      <c r="T191" s="300"/>
      <c r="U191" s="300"/>
      <c r="V191" s="301"/>
      <c r="W191" s="37" t="s">
        <v>73</v>
      </c>
      <c r="X191" s="288">
        <f>IFERROR(SUMPRODUCT(X186:X189*H186:H189),"0")</f>
        <v>33.6</v>
      </c>
      <c r="Y191" s="288">
        <f>IFERROR(SUMPRODUCT(Y186:Y189*H186:H189),"0")</f>
        <v>33.6</v>
      </c>
      <c r="Z191" s="37"/>
      <c r="AA191" s="289"/>
      <c r="AB191" s="289"/>
      <c r="AC191" s="289"/>
    </row>
    <row r="192" spans="1:68" ht="16.5" customHeight="1" x14ac:dyDescent="0.25">
      <c r="A192" s="325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1"/>
      <c r="AB192" s="281"/>
      <c r="AC192" s="281"/>
    </row>
    <row r="193" spans="1:68" ht="14.25" customHeight="1" x14ac:dyDescent="0.25">
      <c r="A193" s="302" t="s">
        <v>63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5">
        <v>0.4</v>
      </c>
      <c r="G194" s="32">
        <v>16</v>
      </c>
      <c r="H194" s="285">
        <v>6.4</v>
      </c>
      <c r="I194" s="285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1"/>
      <c r="R194" s="291"/>
      <c r="S194" s="291"/>
      <c r="T194" s="292"/>
      <c r="U194" s="34"/>
      <c r="V194" s="34"/>
      <c r="W194" s="35" t="s">
        <v>69</v>
      </c>
      <c r="X194" s="286">
        <v>0</v>
      </c>
      <c r="Y194" s="28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5">
        <v>0.7</v>
      </c>
      <c r="G195" s="32">
        <v>8</v>
      </c>
      <c r="H195" s="285">
        <v>5.6</v>
      </c>
      <c r="I195" s="285">
        <v>5.83</v>
      </c>
      <c r="J195" s="32">
        <v>84</v>
      </c>
      <c r="K195" s="32" t="s">
        <v>66</v>
      </c>
      <c r="L195" s="32" t="s">
        <v>102</v>
      </c>
      <c r="M195" s="33" t="s">
        <v>68</v>
      </c>
      <c r="N195" s="33"/>
      <c r="O195" s="32">
        <v>180</v>
      </c>
      <c r="P195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1"/>
      <c r="R195" s="291"/>
      <c r="S195" s="291"/>
      <c r="T195" s="292"/>
      <c r="U195" s="34"/>
      <c r="V195" s="34"/>
      <c r="W195" s="35" t="s">
        <v>69</v>
      </c>
      <c r="X195" s="286">
        <v>0</v>
      </c>
      <c r="Y195" s="28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280</v>
      </c>
      <c r="AG195" s="67"/>
      <c r="AJ195" s="71" t="s">
        <v>104</v>
      </c>
      <c r="AK195" s="71">
        <v>12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5">
        <v>0.4</v>
      </c>
      <c r="G196" s="32">
        <v>16</v>
      </c>
      <c r="H196" s="285">
        <v>6.4</v>
      </c>
      <c r="I196" s="285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1"/>
      <c r="R196" s="291"/>
      <c r="S196" s="291"/>
      <c r="T196" s="292"/>
      <c r="U196" s="34"/>
      <c r="V196" s="34"/>
      <c r="W196" s="35" t="s">
        <v>69</v>
      </c>
      <c r="X196" s="286">
        <v>0</v>
      </c>
      <c r="Y196" s="287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285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5">
        <v>0.7</v>
      </c>
      <c r="G197" s="32">
        <v>8</v>
      </c>
      <c r="H197" s="285">
        <v>5.6</v>
      </c>
      <c r="I197" s="285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1"/>
      <c r="R197" s="291"/>
      <c r="S197" s="291"/>
      <c r="T197" s="292"/>
      <c r="U197" s="34"/>
      <c r="V197" s="34"/>
      <c r="W197" s="35" t="s">
        <v>69</v>
      </c>
      <c r="X197" s="286">
        <v>0</v>
      </c>
      <c r="Y197" s="287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285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5">
        <v>0.4</v>
      </c>
      <c r="G198" s="32">
        <v>16</v>
      </c>
      <c r="H198" s="285">
        <v>6.4</v>
      </c>
      <c r="I198" s="285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1"/>
      <c r="R198" s="291"/>
      <c r="S198" s="291"/>
      <c r="T198" s="292"/>
      <c r="U198" s="34"/>
      <c r="V198" s="34"/>
      <c r="W198" s="35" t="s">
        <v>69</v>
      </c>
      <c r="X198" s="286">
        <v>0</v>
      </c>
      <c r="Y198" s="287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280</v>
      </c>
      <c r="AG198" s="67"/>
      <c r="AJ198" s="71" t="s">
        <v>71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96"/>
      <c r="B199" s="297"/>
      <c r="C199" s="297"/>
      <c r="D199" s="297"/>
      <c r="E199" s="297"/>
      <c r="F199" s="297"/>
      <c r="G199" s="297"/>
      <c r="H199" s="297"/>
      <c r="I199" s="297"/>
      <c r="J199" s="297"/>
      <c r="K199" s="297"/>
      <c r="L199" s="297"/>
      <c r="M199" s="297"/>
      <c r="N199" s="297"/>
      <c r="O199" s="298"/>
      <c r="P199" s="299" t="s">
        <v>72</v>
      </c>
      <c r="Q199" s="300"/>
      <c r="R199" s="300"/>
      <c r="S199" s="300"/>
      <c r="T199" s="300"/>
      <c r="U199" s="300"/>
      <c r="V199" s="301"/>
      <c r="W199" s="37" t="s">
        <v>69</v>
      </c>
      <c r="X199" s="288">
        <f>IFERROR(SUM(X194:X198),"0")</f>
        <v>0</v>
      </c>
      <c r="Y199" s="288">
        <f>IFERROR(SUM(Y194:Y198),"0")</f>
        <v>0</v>
      </c>
      <c r="Z199" s="288">
        <f>IFERROR(IF(Z194="",0,Z194),"0")+IFERROR(IF(Z195="",0,Z195),"0")+IFERROR(IF(Z196="",0,Z196),"0")+IFERROR(IF(Z197="",0,Z197),"0")+IFERROR(IF(Z198="",0,Z198),"0")</f>
        <v>0</v>
      </c>
      <c r="AA199" s="289"/>
      <c r="AB199" s="289"/>
      <c r="AC199" s="289"/>
    </row>
    <row r="200" spans="1:68" x14ac:dyDescent="0.2">
      <c r="A200" s="297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298"/>
      <c r="P200" s="299" t="s">
        <v>72</v>
      </c>
      <c r="Q200" s="300"/>
      <c r="R200" s="300"/>
      <c r="S200" s="300"/>
      <c r="T200" s="300"/>
      <c r="U200" s="300"/>
      <c r="V200" s="301"/>
      <c r="W200" s="37" t="s">
        <v>73</v>
      </c>
      <c r="X200" s="288">
        <f>IFERROR(SUMPRODUCT(X194:X198*H194:H198),"0")</f>
        <v>0</v>
      </c>
      <c r="Y200" s="288">
        <f>IFERROR(SUMPRODUCT(Y194:Y198*H194:H198),"0")</f>
        <v>0</v>
      </c>
      <c r="Z200" s="37"/>
      <c r="AA200" s="289"/>
      <c r="AB200" s="289"/>
      <c r="AC200" s="289"/>
    </row>
    <row r="201" spans="1:68" ht="16.5" customHeight="1" x14ac:dyDescent="0.25">
      <c r="A201" s="325" t="s">
        <v>290</v>
      </c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  <c r="Z201" s="297"/>
      <c r="AA201" s="281"/>
      <c r="AB201" s="281"/>
      <c r="AC201" s="281"/>
    </row>
    <row r="202" spans="1:68" ht="14.25" customHeight="1" x14ac:dyDescent="0.25">
      <c r="A202" s="302" t="s">
        <v>63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2"/>
      <c r="AB202" s="282"/>
      <c r="AC202" s="282"/>
    </row>
    <row r="203" spans="1:68" ht="27" customHeight="1" x14ac:dyDescent="0.25">
      <c r="A203" s="54" t="s">
        <v>291</v>
      </c>
      <c r="B203" s="54" t="s">
        <v>292</v>
      </c>
      <c r="C203" s="31">
        <v>4301070917</v>
      </c>
      <c r="D203" s="294">
        <v>4607111035912</v>
      </c>
      <c r="E203" s="295"/>
      <c r="F203" s="285">
        <v>0.43</v>
      </c>
      <c r="G203" s="32">
        <v>16</v>
      </c>
      <c r="H203" s="285">
        <v>6.88</v>
      </c>
      <c r="I203" s="285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91"/>
      <c r="R203" s="291"/>
      <c r="S203" s="291"/>
      <c r="T203" s="292"/>
      <c r="U203" s="34"/>
      <c r="V203" s="34"/>
      <c r="W203" s="35" t="s">
        <v>69</v>
      </c>
      <c r="X203" s="286">
        <v>0</v>
      </c>
      <c r="Y203" s="28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94">
        <v>4607111035929</v>
      </c>
      <c r="E204" s="295"/>
      <c r="F204" s="285">
        <v>0.9</v>
      </c>
      <c r="G204" s="32">
        <v>8</v>
      </c>
      <c r="H204" s="285">
        <v>7.2</v>
      </c>
      <c r="I204" s="285">
        <v>7.47</v>
      </c>
      <c r="J204" s="32">
        <v>84</v>
      </c>
      <c r="K204" s="32" t="s">
        <v>66</v>
      </c>
      <c r="L204" s="32" t="s">
        <v>102</v>
      </c>
      <c r="M204" s="33" t="s">
        <v>68</v>
      </c>
      <c r="N204" s="33"/>
      <c r="O204" s="32">
        <v>180</v>
      </c>
      <c r="P204" s="4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91"/>
      <c r="R204" s="291"/>
      <c r="S204" s="291"/>
      <c r="T204" s="292"/>
      <c r="U204" s="34"/>
      <c r="V204" s="34"/>
      <c r="W204" s="35" t="s">
        <v>69</v>
      </c>
      <c r="X204" s="286">
        <v>24</v>
      </c>
      <c r="Y204" s="287">
        <f>IFERROR(IF(X204="","",X204),"")</f>
        <v>24</v>
      </c>
      <c r="Z204" s="36">
        <f>IFERROR(IF(X204="","",X204*0.0155),"")</f>
        <v>0.372</v>
      </c>
      <c r="AA204" s="56"/>
      <c r="AB204" s="57"/>
      <c r="AC204" s="204" t="s">
        <v>293</v>
      </c>
      <c r="AG204" s="67"/>
      <c r="AJ204" s="71" t="s">
        <v>104</v>
      </c>
      <c r="AK204" s="71">
        <v>12</v>
      </c>
      <c r="BB204" s="205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customHeight="1" x14ac:dyDescent="0.25">
      <c r="A205" s="54" t="s">
        <v>296</v>
      </c>
      <c r="B205" s="54" t="s">
        <v>297</v>
      </c>
      <c r="C205" s="31">
        <v>4301070915</v>
      </c>
      <c r="D205" s="294">
        <v>4607111035882</v>
      </c>
      <c r="E205" s="295"/>
      <c r="F205" s="285">
        <v>0.43</v>
      </c>
      <c r="G205" s="32">
        <v>16</v>
      </c>
      <c r="H205" s="285">
        <v>6.88</v>
      </c>
      <c r="I205" s="285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91"/>
      <c r="R205" s="291"/>
      <c r="S205" s="291"/>
      <c r="T205" s="292"/>
      <c r="U205" s="34"/>
      <c r="V205" s="34"/>
      <c r="W205" s="35" t="s">
        <v>69</v>
      </c>
      <c r="X205" s="286">
        <v>0</v>
      </c>
      <c r="Y205" s="287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298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299</v>
      </c>
      <c r="B206" s="54" t="s">
        <v>300</v>
      </c>
      <c r="C206" s="31">
        <v>4301070921</v>
      </c>
      <c r="D206" s="294">
        <v>4607111035905</v>
      </c>
      <c r="E206" s="295"/>
      <c r="F206" s="285">
        <v>0.9</v>
      </c>
      <c r="G206" s="32">
        <v>8</v>
      </c>
      <c r="H206" s="285">
        <v>7.2</v>
      </c>
      <c r="I206" s="285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91"/>
      <c r="R206" s="291"/>
      <c r="S206" s="291"/>
      <c r="T206" s="292"/>
      <c r="U206" s="34"/>
      <c r="V206" s="34"/>
      <c r="W206" s="35" t="s">
        <v>69</v>
      </c>
      <c r="X206" s="286">
        <v>0</v>
      </c>
      <c r="Y206" s="287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298</v>
      </c>
      <c r="AG206" s="67"/>
      <c r="AJ206" s="71" t="s">
        <v>71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96"/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8"/>
      <c r="P207" s="299" t="s">
        <v>72</v>
      </c>
      <c r="Q207" s="300"/>
      <c r="R207" s="300"/>
      <c r="S207" s="300"/>
      <c r="T207" s="300"/>
      <c r="U207" s="300"/>
      <c r="V207" s="301"/>
      <c r="W207" s="37" t="s">
        <v>69</v>
      </c>
      <c r="X207" s="288">
        <f>IFERROR(SUM(X203:X206),"0")</f>
        <v>24</v>
      </c>
      <c r="Y207" s="288">
        <f>IFERROR(SUM(Y203:Y206),"0")</f>
        <v>24</v>
      </c>
      <c r="Z207" s="288">
        <f>IFERROR(IF(Z203="",0,Z203),"0")+IFERROR(IF(Z204="",0,Z204),"0")+IFERROR(IF(Z205="",0,Z205),"0")+IFERROR(IF(Z206="",0,Z206),"0")</f>
        <v>0.372</v>
      </c>
      <c r="AA207" s="289"/>
      <c r="AB207" s="289"/>
      <c r="AC207" s="289"/>
    </row>
    <row r="208" spans="1:68" x14ac:dyDescent="0.2">
      <c r="A208" s="297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8"/>
      <c r="P208" s="299" t="s">
        <v>72</v>
      </c>
      <c r="Q208" s="300"/>
      <c r="R208" s="300"/>
      <c r="S208" s="300"/>
      <c r="T208" s="300"/>
      <c r="U208" s="300"/>
      <c r="V208" s="301"/>
      <c r="W208" s="37" t="s">
        <v>73</v>
      </c>
      <c r="X208" s="288">
        <f>IFERROR(SUMPRODUCT(X203:X206*H203:H206),"0")</f>
        <v>172.8</v>
      </c>
      <c r="Y208" s="288">
        <f>IFERROR(SUMPRODUCT(Y203:Y206*H203:H206),"0")</f>
        <v>172.8</v>
      </c>
      <c r="Z208" s="37"/>
      <c r="AA208" s="289"/>
      <c r="AB208" s="289"/>
      <c r="AC208" s="289"/>
    </row>
    <row r="209" spans="1:68" ht="16.5" customHeight="1" x14ac:dyDescent="0.25">
      <c r="A209" s="325" t="s">
        <v>301</v>
      </c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/>
      <c r="AA209" s="281"/>
      <c r="AB209" s="281"/>
      <c r="AC209" s="281"/>
    </row>
    <row r="210" spans="1:68" ht="14.25" customHeight="1" x14ac:dyDescent="0.25">
      <c r="A210" s="302" t="s">
        <v>63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2"/>
      <c r="AB210" s="282"/>
      <c r="AC210" s="282"/>
    </row>
    <row r="211" spans="1:68" ht="27" customHeight="1" x14ac:dyDescent="0.25">
      <c r="A211" s="54" t="s">
        <v>302</v>
      </c>
      <c r="B211" s="54" t="s">
        <v>303</v>
      </c>
      <c r="C211" s="31">
        <v>4301071097</v>
      </c>
      <c r="D211" s="294">
        <v>4620207491096</v>
      </c>
      <c r="E211" s="295"/>
      <c r="F211" s="285">
        <v>1</v>
      </c>
      <c r="G211" s="32">
        <v>5</v>
      </c>
      <c r="H211" s="285">
        <v>5</v>
      </c>
      <c r="I211" s="285">
        <v>5.23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5" t="s">
        <v>304</v>
      </c>
      <c r="Q211" s="291"/>
      <c r="R211" s="291"/>
      <c r="S211" s="291"/>
      <c r="T211" s="292"/>
      <c r="U211" s="34"/>
      <c r="V211" s="34"/>
      <c r="W211" s="35" t="s">
        <v>69</v>
      </c>
      <c r="X211" s="286">
        <v>60</v>
      </c>
      <c r="Y211" s="287">
        <f>IFERROR(IF(X211="","",X211),"")</f>
        <v>60</v>
      </c>
      <c r="Z211" s="36">
        <f>IFERROR(IF(X211="","",X211*0.0155),"")</f>
        <v>0.92999999999999994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313.8</v>
      </c>
      <c r="BN211" s="67">
        <f>IFERROR(Y211*I211,"0")</f>
        <v>313.8</v>
      </c>
      <c r="BO211" s="67">
        <f>IFERROR(X211/J211,"0")</f>
        <v>0.7142857142857143</v>
      </c>
      <c r="BP211" s="67">
        <f>IFERROR(Y211/J211,"0")</f>
        <v>0.7142857142857143</v>
      </c>
    </row>
    <row r="212" spans="1:68" x14ac:dyDescent="0.2">
      <c r="A212" s="296"/>
      <c r="B212" s="297"/>
      <c r="C212" s="297"/>
      <c r="D212" s="297"/>
      <c r="E212" s="297"/>
      <c r="F212" s="297"/>
      <c r="G212" s="297"/>
      <c r="H212" s="297"/>
      <c r="I212" s="297"/>
      <c r="J212" s="297"/>
      <c r="K212" s="297"/>
      <c r="L212" s="297"/>
      <c r="M212" s="297"/>
      <c r="N212" s="297"/>
      <c r="O212" s="298"/>
      <c r="P212" s="299" t="s">
        <v>72</v>
      </c>
      <c r="Q212" s="300"/>
      <c r="R212" s="300"/>
      <c r="S212" s="300"/>
      <c r="T212" s="300"/>
      <c r="U212" s="300"/>
      <c r="V212" s="301"/>
      <c r="W212" s="37" t="s">
        <v>69</v>
      </c>
      <c r="X212" s="288">
        <f>IFERROR(SUM(X211:X211),"0")</f>
        <v>60</v>
      </c>
      <c r="Y212" s="288">
        <f>IFERROR(SUM(Y211:Y211),"0")</f>
        <v>60</v>
      </c>
      <c r="Z212" s="288">
        <f>IFERROR(IF(Z211="",0,Z211),"0")</f>
        <v>0.92999999999999994</v>
      </c>
      <c r="AA212" s="289"/>
      <c r="AB212" s="289"/>
      <c r="AC212" s="289"/>
    </row>
    <row r="213" spans="1:68" x14ac:dyDescent="0.2">
      <c r="A213" s="297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298"/>
      <c r="P213" s="299" t="s">
        <v>72</v>
      </c>
      <c r="Q213" s="300"/>
      <c r="R213" s="300"/>
      <c r="S213" s="300"/>
      <c r="T213" s="300"/>
      <c r="U213" s="300"/>
      <c r="V213" s="301"/>
      <c r="W213" s="37" t="s">
        <v>73</v>
      </c>
      <c r="X213" s="288">
        <f>IFERROR(SUMPRODUCT(X211:X211*H211:H211),"0")</f>
        <v>300</v>
      </c>
      <c r="Y213" s="288">
        <f>IFERROR(SUMPRODUCT(Y211:Y211*H211:H211),"0")</f>
        <v>300</v>
      </c>
      <c r="Z213" s="37"/>
      <c r="AA213" s="289"/>
      <c r="AB213" s="289"/>
      <c r="AC213" s="289"/>
    </row>
    <row r="214" spans="1:68" ht="16.5" customHeight="1" x14ac:dyDescent="0.25">
      <c r="A214" s="325" t="s">
        <v>306</v>
      </c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  <c r="AA214" s="281"/>
      <c r="AB214" s="281"/>
      <c r="AC214" s="281"/>
    </row>
    <row r="215" spans="1:68" ht="14.25" customHeight="1" x14ac:dyDescent="0.25">
      <c r="A215" s="302" t="s">
        <v>63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4301071093</v>
      </c>
      <c r="D216" s="294">
        <v>4620207490709</v>
      </c>
      <c r="E216" s="295"/>
      <c r="F216" s="285">
        <v>0.65</v>
      </c>
      <c r="G216" s="32">
        <v>8</v>
      </c>
      <c r="H216" s="285">
        <v>5.2</v>
      </c>
      <c r="I216" s="285">
        <v>5.47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291"/>
      <c r="R216" s="291"/>
      <c r="S216" s="291"/>
      <c r="T216" s="292"/>
      <c r="U216" s="34"/>
      <c r="V216" s="34"/>
      <c r="W216" s="35" t="s">
        <v>69</v>
      </c>
      <c r="X216" s="286">
        <v>0</v>
      </c>
      <c r="Y216" s="287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309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96"/>
      <c r="B217" s="297"/>
      <c r="C217" s="297"/>
      <c r="D217" s="297"/>
      <c r="E217" s="297"/>
      <c r="F217" s="297"/>
      <c r="G217" s="297"/>
      <c r="H217" s="297"/>
      <c r="I217" s="297"/>
      <c r="J217" s="297"/>
      <c r="K217" s="297"/>
      <c r="L217" s="297"/>
      <c r="M217" s="297"/>
      <c r="N217" s="297"/>
      <c r="O217" s="298"/>
      <c r="P217" s="299" t="s">
        <v>72</v>
      </c>
      <c r="Q217" s="300"/>
      <c r="R217" s="300"/>
      <c r="S217" s="300"/>
      <c r="T217" s="300"/>
      <c r="U217" s="300"/>
      <c r="V217" s="301"/>
      <c r="W217" s="37" t="s">
        <v>69</v>
      </c>
      <c r="X217" s="288">
        <f>IFERROR(SUM(X216:X216),"0")</f>
        <v>0</v>
      </c>
      <c r="Y217" s="288">
        <f>IFERROR(SUM(Y216:Y216),"0")</f>
        <v>0</v>
      </c>
      <c r="Z217" s="288">
        <f>IFERROR(IF(Z216="",0,Z216),"0")</f>
        <v>0</v>
      </c>
      <c r="AA217" s="289"/>
      <c r="AB217" s="289"/>
      <c r="AC217" s="289"/>
    </row>
    <row r="218" spans="1:68" x14ac:dyDescent="0.2">
      <c r="A218" s="297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298"/>
      <c r="P218" s="299" t="s">
        <v>72</v>
      </c>
      <c r="Q218" s="300"/>
      <c r="R218" s="300"/>
      <c r="S218" s="300"/>
      <c r="T218" s="300"/>
      <c r="U218" s="300"/>
      <c r="V218" s="301"/>
      <c r="W218" s="37" t="s">
        <v>73</v>
      </c>
      <c r="X218" s="288">
        <f>IFERROR(SUMPRODUCT(X216:X216*H216:H216),"0")</f>
        <v>0</v>
      </c>
      <c r="Y218" s="288">
        <f>IFERROR(SUMPRODUCT(Y216:Y216*H216:H216),"0")</f>
        <v>0</v>
      </c>
      <c r="Z218" s="37"/>
      <c r="AA218" s="289"/>
      <c r="AB218" s="289"/>
      <c r="AC218" s="289"/>
    </row>
    <row r="219" spans="1:68" ht="14.25" customHeight="1" x14ac:dyDescent="0.25">
      <c r="A219" s="302" t="s">
        <v>126</v>
      </c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  <c r="Z219" s="297"/>
      <c r="AA219" s="282"/>
      <c r="AB219" s="282"/>
      <c r="AC219" s="282"/>
    </row>
    <row r="220" spans="1:68" ht="27" customHeight="1" x14ac:dyDescent="0.25">
      <c r="A220" s="54" t="s">
        <v>310</v>
      </c>
      <c r="B220" s="54" t="s">
        <v>311</v>
      </c>
      <c r="C220" s="31">
        <v>4301135692</v>
      </c>
      <c r="D220" s="294">
        <v>4620207490570</v>
      </c>
      <c r="E220" s="295"/>
      <c r="F220" s="285">
        <v>0.2</v>
      </c>
      <c r="G220" s="32">
        <v>12</v>
      </c>
      <c r="H220" s="285">
        <v>2.4</v>
      </c>
      <c r="I220" s="285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0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291"/>
      <c r="R220" s="291"/>
      <c r="S220" s="291"/>
      <c r="T220" s="292"/>
      <c r="U220" s="34"/>
      <c r="V220" s="34"/>
      <c r="W220" s="35" t="s">
        <v>69</v>
      </c>
      <c r="X220" s="286">
        <v>0</v>
      </c>
      <c r="Y220" s="287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312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313</v>
      </c>
      <c r="B221" s="54" t="s">
        <v>314</v>
      </c>
      <c r="C221" s="31">
        <v>4301135691</v>
      </c>
      <c r="D221" s="294">
        <v>4620207490549</v>
      </c>
      <c r="E221" s="295"/>
      <c r="F221" s="285">
        <v>0.2</v>
      </c>
      <c r="G221" s="32">
        <v>12</v>
      </c>
      <c r="H221" s="285">
        <v>2.4</v>
      </c>
      <c r="I221" s="285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31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291"/>
      <c r="R221" s="291"/>
      <c r="S221" s="291"/>
      <c r="T221" s="292"/>
      <c r="U221" s="34"/>
      <c r="V221" s="34"/>
      <c r="W221" s="35" t="s">
        <v>69</v>
      </c>
      <c r="X221" s="286">
        <v>0</v>
      </c>
      <c r="Y221" s="287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312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4301135694</v>
      </c>
      <c r="D222" s="294">
        <v>4620207490501</v>
      </c>
      <c r="E222" s="295"/>
      <c r="F222" s="285">
        <v>0.2</v>
      </c>
      <c r="G222" s="32">
        <v>12</v>
      </c>
      <c r="H222" s="285">
        <v>2.4</v>
      </c>
      <c r="I222" s="285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291"/>
      <c r="R222" s="291"/>
      <c r="S222" s="291"/>
      <c r="T222" s="292"/>
      <c r="U222" s="34"/>
      <c r="V222" s="34"/>
      <c r="W222" s="35" t="s">
        <v>69</v>
      </c>
      <c r="X222" s="286">
        <v>0</v>
      </c>
      <c r="Y222" s="287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312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96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298"/>
      <c r="P223" s="299" t="s">
        <v>72</v>
      </c>
      <c r="Q223" s="300"/>
      <c r="R223" s="300"/>
      <c r="S223" s="300"/>
      <c r="T223" s="300"/>
      <c r="U223" s="300"/>
      <c r="V223" s="301"/>
      <c r="W223" s="37" t="s">
        <v>69</v>
      </c>
      <c r="X223" s="288">
        <f>IFERROR(SUM(X220:X222),"0")</f>
        <v>0</v>
      </c>
      <c r="Y223" s="288">
        <f>IFERROR(SUM(Y220:Y222),"0")</f>
        <v>0</v>
      </c>
      <c r="Z223" s="288">
        <f>IFERROR(IF(Z220="",0,Z220),"0")+IFERROR(IF(Z221="",0,Z221),"0")+IFERROR(IF(Z222="",0,Z222),"0")</f>
        <v>0</v>
      </c>
      <c r="AA223" s="289"/>
      <c r="AB223" s="289"/>
      <c r="AC223" s="289"/>
    </row>
    <row r="224" spans="1:68" x14ac:dyDescent="0.2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298"/>
      <c r="P224" s="299" t="s">
        <v>72</v>
      </c>
      <c r="Q224" s="300"/>
      <c r="R224" s="300"/>
      <c r="S224" s="300"/>
      <c r="T224" s="300"/>
      <c r="U224" s="300"/>
      <c r="V224" s="301"/>
      <c r="W224" s="37" t="s">
        <v>73</v>
      </c>
      <c r="X224" s="288">
        <f>IFERROR(SUMPRODUCT(X220:X222*H220:H222),"0")</f>
        <v>0</v>
      </c>
      <c r="Y224" s="288">
        <f>IFERROR(SUMPRODUCT(Y220:Y222*H220:H222),"0")</f>
        <v>0</v>
      </c>
      <c r="Z224" s="37"/>
      <c r="AA224" s="289"/>
      <c r="AB224" s="289"/>
      <c r="AC224" s="289"/>
    </row>
    <row r="225" spans="1:68" ht="16.5" customHeight="1" x14ac:dyDescent="0.25">
      <c r="A225" s="325" t="s">
        <v>317</v>
      </c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81"/>
      <c r="AB225" s="281"/>
      <c r="AC225" s="281"/>
    </row>
    <row r="226" spans="1:68" ht="14.25" customHeight="1" x14ac:dyDescent="0.25">
      <c r="A226" s="302" t="s">
        <v>63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2"/>
      <c r="AB226" s="282"/>
      <c r="AC226" s="282"/>
    </row>
    <row r="227" spans="1:68" ht="16.5" customHeight="1" x14ac:dyDescent="0.25">
      <c r="A227" s="54" t="s">
        <v>318</v>
      </c>
      <c r="B227" s="54" t="s">
        <v>319</v>
      </c>
      <c r="C227" s="31">
        <v>4301071063</v>
      </c>
      <c r="D227" s="294">
        <v>4607111039019</v>
      </c>
      <c r="E227" s="295"/>
      <c r="F227" s="285">
        <v>0.43</v>
      </c>
      <c r="G227" s="32">
        <v>16</v>
      </c>
      <c r="H227" s="285">
        <v>6.88</v>
      </c>
      <c r="I227" s="285">
        <v>7.2060000000000004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291"/>
      <c r="R227" s="291"/>
      <c r="S227" s="291"/>
      <c r="T227" s="292"/>
      <c r="U227" s="34"/>
      <c r="V227" s="34"/>
      <c r="W227" s="35" t="s">
        <v>69</v>
      </c>
      <c r="X227" s="286">
        <v>0</v>
      </c>
      <c r="Y227" s="287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320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16.5" customHeight="1" x14ac:dyDescent="0.25">
      <c r="A228" s="54" t="s">
        <v>321</v>
      </c>
      <c r="B228" s="54" t="s">
        <v>322</v>
      </c>
      <c r="C228" s="31">
        <v>4301071000</v>
      </c>
      <c r="D228" s="294">
        <v>4607111038708</v>
      </c>
      <c r="E228" s="295"/>
      <c r="F228" s="285">
        <v>0.8</v>
      </c>
      <c r="G228" s="32">
        <v>8</v>
      </c>
      <c r="H228" s="285">
        <v>6.4</v>
      </c>
      <c r="I228" s="285">
        <v>6.67</v>
      </c>
      <c r="J228" s="32">
        <v>84</v>
      </c>
      <c r="K228" s="32" t="s">
        <v>66</v>
      </c>
      <c r="L228" s="32" t="s">
        <v>102</v>
      </c>
      <c r="M228" s="33" t="s">
        <v>68</v>
      </c>
      <c r="N228" s="33"/>
      <c r="O228" s="32">
        <v>180</v>
      </c>
      <c r="P228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291"/>
      <c r="R228" s="291"/>
      <c r="S228" s="291"/>
      <c r="T228" s="292"/>
      <c r="U228" s="34"/>
      <c r="V228" s="34"/>
      <c r="W228" s="35" t="s">
        <v>69</v>
      </c>
      <c r="X228" s="286">
        <v>12</v>
      </c>
      <c r="Y228" s="287">
        <f>IFERROR(IF(X228="","",X228),"")</f>
        <v>12</v>
      </c>
      <c r="Z228" s="36">
        <f>IFERROR(IF(X228="","",X228*0.0155),"")</f>
        <v>0.186</v>
      </c>
      <c r="AA228" s="56"/>
      <c r="AB228" s="57"/>
      <c r="AC228" s="222" t="s">
        <v>320</v>
      </c>
      <c r="AG228" s="67"/>
      <c r="AJ228" s="71" t="s">
        <v>104</v>
      </c>
      <c r="AK228" s="71">
        <v>12</v>
      </c>
      <c r="BB228" s="223" t="s">
        <v>1</v>
      </c>
      <c r="BM228" s="67">
        <f>IFERROR(X228*I228,"0")</f>
        <v>80.039999999999992</v>
      </c>
      <c r="BN228" s="67">
        <f>IFERROR(Y228*I228,"0")</f>
        <v>80.039999999999992</v>
      </c>
      <c r="BO228" s="67">
        <f>IFERROR(X228/J228,"0")</f>
        <v>0.14285714285714285</v>
      </c>
      <c r="BP228" s="67">
        <f>IFERROR(Y228/J228,"0")</f>
        <v>0.14285714285714285</v>
      </c>
    </row>
    <row r="229" spans="1:68" x14ac:dyDescent="0.2">
      <c r="A229" s="296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8"/>
      <c r="P229" s="299" t="s">
        <v>72</v>
      </c>
      <c r="Q229" s="300"/>
      <c r="R229" s="300"/>
      <c r="S229" s="300"/>
      <c r="T229" s="300"/>
      <c r="U229" s="300"/>
      <c r="V229" s="301"/>
      <c r="W229" s="37" t="s">
        <v>69</v>
      </c>
      <c r="X229" s="288">
        <f>IFERROR(SUM(X227:X228),"0")</f>
        <v>12</v>
      </c>
      <c r="Y229" s="288">
        <f>IFERROR(SUM(Y227:Y228),"0")</f>
        <v>12</v>
      </c>
      <c r="Z229" s="288">
        <f>IFERROR(IF(Z227="",0,Z227),"0")+IFERROR(IF(Z228="",0,Z228),"0")</f>
        <v>0.186</v>
      </c>
      <c r="AA229" s="289"/>
      <c r="AB229" s="289"/>
      <c r="AC229" s="289"/>
    </row>
    <row r="230" spans="1:68" x14ac:dyDescent="0.2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298"/>
      <c r="P230" s="299" t="s">
        <v>72</v>
      </c>
      <c r="Q230" s="300"/>
      <c r="R230" s="300"/>
      <c r="S230" s="300"/>
      <c r="T230" s="300"/>
      <c r="U230" s="300"/>
      <c r="V230" s="301"/>
      <c r="W230" s="37" t="s">
        <v>73</v>
      </c>
      <c r="X230" s="288">
        <f>IFERROR(SUMPRODUCT(X227:X228*H227:H228),"0")</f>
        <v>76.800000000000011</v>
      </c>
      <c r="Y230" s="288">
        <f>IFERROR(SUMPRODUCT(Y227:Y228*H227:H228),"0")</f>
        <v>76.800000000000011</v>
      </c>
      <c r="Z230" s="37"/>
      <c r="AA230" s="289"/>
      <c r="AB230" s="289"/>
      <c r="AC230" s="289"/>
    </row>
    <row r="231" spans="1:68" ht="27.75" customHeight="1" x14ac:dyDescent="0.2">
      <c r="A231" s="339" t="s">
        <v>323</v>
      </c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  <c r="AA231" s="48"/>
      <c r="AB231" s="48"/>
      <c r="AC231" s="48"/>
    </row>
    <row r="232" spans="1:68" ht="16.5" customHeight="1" x14ac:dyDescent="0.25">
      <c r="A232" s="325" t="s">
        <v>324</v>
      </c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81"/>
      <c r="AB232" s="281"/>
      <c r="AC232" s="281"/>
    </row>
    <row r="233" spans="1:68" ht="14.25" customHeight="1" x14ac:dyDescent="0.25">
      <c r="A233" s="302" t="s">
        <v>63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2"/>
      <c r="AB233" s="282"/>
      <c r="AC233" s="282"/>
    </row>
    <row r="234" spans="1:68" ht="27" customHeight="1" x14ac:dyDescent="0.25">
      <c r="A234" s="54" t="s">
        <v>325</v>
      </c>
      <c r="B234" s="54" t="s">
        <v>326</v>
      </c>
      <c r="C234" s="31">
        <v>4301071036</v>
      </c>
      <c r="D234" s="294">
        <v>4607111036162</v>
      </c>
      <c r="E234" s="295"/>
      <c r="F234" s="285">
        <v>0.8</v>
      </c>
      <c r="G234" s="32">
        <v>8</v>
      </c>
      <c r="H234" s="285">
        <v>6.4</v>
      </c>
      <c r="I234" s="285">
        <v>6.6811999999999996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90</v>
      </c>
      <c r="P234" s="32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291"/>
      <c r="R234" s="291"/>
      <c r="S234" s="291"/>
      <c r="T234" s="292"/>
      <c r="U234" s="34"/>
      <c r="V234" s="34"/>
      <c r="W234" s="35" t="s">
        <v>69</v>
      </c>
      <c r="X234" s="286">
        <v>0</v>
      </c>
      <c r="Y234" s="287">
        <f>IFERROR(IF(X234="","",X234),"")</f>
        <v>0</v>
      </c>
      <c r="Z234" s="36">
        <f>IFERROR(IF(X234="","",X234*0.0155),"")</f>
        <v>0</v>
      </c>
      <c r="AA234" s="56"/>
      <c r="AB234" s="57"/>
      <c r="AC234" s="224" t="s">
        <v>327</v>
      </c>
      <c r="AG234" s="67"/>
      <c r="AJ234" s="71" t="s">
        <v>71</v>
      </c>
      <c r="AK234" s="71">
        <v>1</v>
      </c>
      <c r="BB234" s="22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96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8"/>
      <c r="P235" s="299" t="s">
        <v>72</v>
      </c>
      <c r="Q235" s="300"/>
      <c r="R235" s="300"/>
      <c r="S235" s="300"/>
      <c r="T235" s="300"/>
      <c r="U235" s="300"/>
      <c r="V235" s="301"/>
      <c r="W235" s="37" t="s">
        <v>69</v>
      </c>
      <c r="X235" s="288">
        <f>IFERROR(SUM(X234:X234),"0")</f>
        <v>0</v>
      </c>
      <c r="Y235" s="288">
        <f>IFERROR(SUM(Y234:Y234),"0")</f>
        <v>0</v>
      </c>
      <c r="Z235" s="288">
        <f>IFERROR(IF(Z234="",0,Z234),"0")</f>
        <v>0</v>
      </c>
      <c r="AA235" s="289"/>
      <c r="AB235" s="289"/>
      <c r="AC235" s="289"/>
    </row>
    <row r="236" spans="1:68" x14ac:dyDescent="0.2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298"/>
      <c r="P236" s="299" t="s">
        <v>72</v>
      </c>
      <c r="Q236" s="300"/>
      <c r="R236" s="300"/>
      <c r="S236" s="300"/>
      <c r="T236" s="300"/>
      <c r="U236" s="300"/>
      <c r="V236" s="301"/>
      <c r="W236" s="37" t="s">
        <v>73</v>
      </c>
      <c r="X236" s="288">
        <f>IFERROR(SUMPRODUCT(X234:X234*H234:H234),"0")</f>
        <v>0</v>
      </c>
      <c r="Y236" s="288">
        <f>IFERROR(SUMPRODUCT(Y234:Y234*H234:H234),"0")</f>
        <v>0</v>
      </c>
      <c r="Z236" s="37"/>
      <c r="AA236" s="289"/>
      <c r="AB236" s="289"/>
      <c r="AC236" s="289"/>
    </row>
    <row r="237" spans="1:68" ht="27.75" customHeight="1" x14ac:dyDescent="0.2">
      <c r="A237" s="339" t="s">
        <v>328</v>
      </c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48"/>
      <c r="AB237" s="48"/>
      <c r="AC237" s="48"/>
    </row>
    <row r="238" spans="1:68" ht="16.5" customHeight="1" x14ac:dyDescent="0.25">
      <c r="A238" s="325" t="s">
        <v>329</v>
      </c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81"/>
      <c r="AB238" s="281"/>
      <c r="AC238" s="281"/>
    </row>
    <row r="239" spans="1:68" ht="14.25" customHeight="1" x14ac:dyDescent="0.25">
      <c r="A239" s="302" t="s">
        <v>63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2"/>
      <c r="AB239" s="282"/>
      <c r="AC239" s="282"/>
    </row>
    <row r="240" spans="1:68" ht="27" customHeight="1" x14ac:dyDescent="0.25">
      <c r="A240" s="54" t="s">
        <v>330</v>
      </c>
      <c r="B240" s="54" t="s">
        <v>331</v>
      </c>
      <c r="C240" s="31">
        <v>4301071029</v>
      </c>
      <c r="D240" s="294">
        <v>4607111035899</v>
      </c>
      <c r="E240" s="295"/>
      <c r="F240" s="285">
        <v>1</v>
      </c>
      <c r="G240" s="32">
        <v>5</v>
      </c>
      <c r="H240" s="285">
        <v>5</v>
      </c>
      <c r="I240" s="285">
        <v>5.2619999999999996</v>
      </c>
      <c r="J240" s="32">
        <v>84</v>
      </c>
      <c r="K240" s="32" t="s">
        <v>66</v>
      </c>
      <c r="L240" s="32" t="s">
        <v>97</v>
      </c>
      <c r="M240" s="33" t="s">
        <v>68</v>
      </c>
      <c r="N240" s="33"/>
      <c r="O240" s="32">
        <v>180</v>
      </c>
      <c r="P240" s="3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291"/>
      <c r="R240" s="291"/>
      <c r="S240" s="291"/>
      <c r="T240" s="292"/>
      <c r="U240" s="34"/>
      <c r="V240" s="34"/>
      <c r="W240" s="35" t="s">
        <v>69</v>
      </c>
      <c r="X240" s="286">
        <v>36</v>
      </c>
      <c r="Y240" s="287">
        <f>IFERROR(IF(X240="","",X240),"")</f>
        <v>36</v>
      </c>
      <c r="Z240" s="36">
        <f>IFERROR(IF(X240="","",X240*0.0155),"")</f>
        <v>0.55800000000000005</v>
      </c>
      <c r="AA240" s="56"/>
      <c r="AB240" s="57"/>
      <c r="AC240" s="226" t="s">
        <v>240</v>
      </c>
      <c r="AG240" s="67"/>
      <c r="AJ240" s="71" t="s">
        <v>99</v>
      </c>
      <c r="AK240" s="71">
        <v>84</v>
      </c>
      <c r="BB240" s="227" t="s">
        <v>1</v>
      </c>
      <c r="BM240" s="67">
        <f>IFERROR(X240*I240,"0")</f>
        <v>189.43199999999999</v>
      </c>
      <c r="BN240" s="67">
        <f>IFERROR(Y240*I240,"0")</f>
        <v>189.43199999999999</v>
      </c>
      <c r="BO240" s="67">
        <f>IFERROR(X240/J240,"0")</f>
        <v>0.42857142857142855</v>
      </c>
      <c r="BP240" s="67">
        <f>IFERROR(Y240/J240,"0")</f>
        <v>0.42857142857142855</v>
      </c>
    </row>
    <row r="241" spans="1:68" x14ac:dyDescent="0.2">
      <c r="A241" s="296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298"/>
      <c r="P241" s="299" t="s">
        <v>72</v>
      </c>
      <c r="Q241" s="300"/>
      <c r="R241" s="300"/>
      <c r="S241" s="300"/>
      <c r="T241" s="300"/>
      <c r="U241" s="300"/>
      <c r="V241" s="301"/>
      <c r="W241" s="37" t="s">
        <v>69</v>
      </c>
      <c r="X241" s="288">
        <f>IFERROR(SUM(X240:X240),"0")</f>
        <v>36</v>
      </c>
      <c r="Y241" s="288">
        <f>IFERROR(SUM(Y240:Y240),"0")</f>
        <v>36</v>
      </c>
      <c r="Z241" s="288">
        <f>IFERROR(IF(Z240="",0,Z240),"0")</f>
        <v>0.55800000000000005</v>
      </c>
      <c r="AA241" s="289"/>
      <c r="AB241" s="289"/>
      <c r="AC241" s="289"/>
    </row>
    <row r="242" spans="1:68" x14ac:dyDescent="0.2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8"/>
      <c r="P242" s="299" t="s">
        <v>72</v>
      </c>
      <c r="Q242" s="300"/>
      <c r="R242" s="300"/>
      <c r="S242" s="300"/>
      <c r="T242" s="300"/>
      <c r="U242" s="300"/>
      <c r="V242" s="301"/>
      <c r="W242" s="37" t="s">
        <v>73</v>
      </c>
      <c r="X242" s="288">
        <f>IFERROR(SUMPRODUCT(X240:X240*H240:H240),"0")</f>
        <v>180</v>
      </c>
      <c r="Y242" s="288">
        <f>IFERROR(SUMPRODUCT(Y240:Y240*H240:H240),"0")</f>
        <v>180</v>
      </c>
      <c r="Z242" s="37"/>
      <c r="AA242" s="289"/>
      <c r="AB242" s="289"/>
      <c r="AC242" s="289"/>
    </row>
    <row r="243" spans="1:68" ht="27.75" customHeight="1" x14ac:dyDescent="0.2">
      <c r="A243" s="339" t="s">
        <v>332</v>
      </c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48"/>
      <c r="AB243" s="48"/>
      <c r="AC243" s="48"/>
    </row>
    <row r="244" spans="1:68" ht="16.5" customHeight="1" x14ac:dyDescent="0.25">
      <c r="A244" s="325" t="s">
        <v>333</v>
      </c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81"/>
      <c r="AB244" s="281"/>
      <c r="AC244" s="281"/>
    </row>
    <row r="245" spans="1:68" ht="14.25" customHeight="1" x14ac:dyDescent="0.25">
      <c r="A245" s="302" t="s">
        <v>334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2"/>
      <c r="AB245" s="282"/>
      <c r="AC245" s="282"/>
    </row>
    <row r="246" spans="1:68" ht="27" customHeight="1" x14ac:dyDescent="0.25">
      <c r="A246" s="54" t="s">
        <v>335</v>
      </c>
      <c r="B246" s="54" t="s">
        <v>336</v>
      </c>
      <c r="C246" s="31">
        <v>4301133004</v>
      </c>
      <c r="D246" s="294">
        <v>4607111039774</v>
      </c>
      <c r="E246" s="295"/>
      <c r="F246" s="285">
        <v>0.25</v>
      </c>
      <c r="G246" s="32">
        <v>12</v>
      </c>
      <c r="H246" s="285">
        <v>3</v>
      </c>
      <c r="I246" s="285">
        <v>3.22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37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291"/>
      <c r="R246" s="291"/>
      <c r="S246" s="291"/>
      <c r="T246" s="292"/>
      <c r="U246" s="34"/>
      <c r="V246" s="34"/>
      <c r="W246" s="35" t="s">
        <v>69</v>
      </c>
      <c r="X246" s="286">
        <v>0</v>
      </c>
      <c r="Y246" s="287">
        <f>IFERROR(IF(X246="","",X246),"")</f>
        <v>0</v>
      </c>
      <c r="Z246" s="36">
        <f>IFERROR(IF(X246="","",X246*0.01788),"")</f>
        <v>0</v>
      </c>
      <c r="AA246" s="56"/>
      <c r="AB246" s="57"/>
      <c r="AC246" s="228" t="s">
        <v>337</v>
      </c>
      <c r="AG246" s="67"/>
      <c r="AJ246" s="71" t="s">
        <v>71</v>
      </c>
      <c r="AK246" s="71">
        <v>1</v>
      </c>
      <c r="BB246" s="229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298"/>
      <c r="P247" s="299" t="s">
        <v>72</v>
      </c>
      <c r="Q247" s="300"/>
      <c r="R247" s="300"/>
      <c r="S247" s="300"/>
      <c r="T247" s="300"/>
      <c r="U247" s="300"/>
      <c r="V247" s="301"/>
      <c r="W247" s="37" t="s">
        <v>69</v>
      </c>
      <c r="X247" s="288">
        <f>IFERROR(SUM(X246:X246),"0")</f>
        <v>0</v>
      </c>
      <c r="Y247" s="288">
        <f>IFERROR(SUM(Y246:Y246),"0")</f>
        <v>0</v>
      </c>
      <c r="Z247" s="288">
        <f>IFERROR(IF(Z246="",0,Z246),"0")</f>
        <v>0</v>
      </c>
      <c r="AA247" s="289"/>
      <c r="AB247" s="289"/>
      <c r="AC247" s="289"/>
    </row>
    <row r="248" spans="1:68" x14ac:dyDescent="0.2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298"/>
      <c r="P248" s="299" t="s">
        <v>72</v>
      </c>
      <c r="Q248" s="300"/>
      <c r="R248" s="300"/>
      <c r="S248" s="300"/>
      <c r="T248" s="300"/>
      <c r="U248" s="300"/>
      <c r="V248" s="301"/>
      <c r="W248" s="37" t="s">
        <v>73</v>
      </c>
      <c r="X248" s="288">
        <f>IFERROR(SUMPRODUCT(X246:X246*H246:H246),"0")</f>
        <v>0</v>
      </c>
      <c r="Y248" s="288">
        <f>IFERROR(SUMPRODUCT(Y246:Y246*H246:H246),"0")</f>
        <v>0</v>
      </c>
      <c r="Z248" s="37"/>
      <c r="AA248" s="289"/>
      <c r="AB248" s="289"/>
      <c r="AC248" s="289"/>
    </row>
    <row r="249" spans="1:68" ht="14.25" customHeight="1" x14ac:dyDescent="0.25">
      <c r="A249" s="302" t="s">
        <v>126</v>
      </c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  <c r="Z249" s="297"/>
      <c r="AA249" s="282"/>
      <c r="AB249" s="282"/>
      <c r="AC249" s="282"/>
    </row>
    <row r="250" spans="1:68" ht="37.5" customHeight="1" x14ac:dyDescent="0.25">
      <c r="A250" s="54" t="s">
        <v>338</v>
      </c>
      <c r="B250" s="54" t="s">
        <v>339</v>
      </c>
      <c r="C250" s="31">
        <v>4301135400</v>
      </c>
      <c r="D250" s="294">
        <v>4607111039361</v>
      </c>
      <c r="E250" s="295"/>
      <c r="F250" s="285">
        <v>0.25</v>
      </c>
      <c r="G250" s="32">
        <v>12</v>
      </c>
      <c r="H250" s="285">
        <v>3</v>
      </c>
      <c r="I250" s="285">
        <v>3.7035999999999998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291"/>
      <c r="R250" s="291"/>
      <c r="S250" s="291"/>
      <c r="T250" s="292"/>
      <c r="U250" s="34"/>
      <c r="V250" s="34"/>
      <c r="W250" s="35" t="s">
        <v>69</v>
      </c>
      <c r="X250" s="286">
        <v>0</v>
      </c>
      <c r="Y250" s="287">
        <f>IFERROR(IF(X250="","",X250),"")</f>
        <v>0</v>
      </c>
      <c r="Z250" s="36">
        <f>IFERROR(IF(X250="","",X250*0.01788),"")</f>
        <v>0</v>
      </c>
      <c r="AA250" s="56"/>
      <c r="AB250" s="57"/>
      <c r="AC250" s="230" t="s">
        <v>337</v>
      </c>
      <c r="AG250" s="67"/>
      <c r="AJ250" s="71" t="s">
        <v>71</v>
      </c>
      <c r="AK250" s="71">
        <v>1</v>
      </c>
      <c r="BB250" s="231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96"/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8"/>
      <c r="P251" s="299" t="s">
        <v>72</v>
      </c>
      <c r="Q251" s="300"/>
      <c r="R251" s="300"/>
      <c r="S251" s="300"/>
      <c r="T251" s="300"/>
      <c r="U251" s="300"/>
      <c r="V251" s="301"/>
      <c r="W251" s="37" t="s">
        <v>69</v>
      </c>
      <c r="X251" s="288">
        <f>IFERROR(SUM(X250:X250),"0")</f>
        <v>0</v>
      </c>
      <c r="Y251" s="288">
        <f>IFERROR(SUM(Y250:Y250),"0")</f>
        <v>0</v>
      </c>
      <c r="Z251" s="288">
        <f>IFERROR(IF(Z250="",0,Z250),"0")</f>
        <v>0</v>
      </c>
      <c r="AA251" s="289"/>
      <c r="AB251" s="289"/>
      <c r="AC251" s="289"/>
    </row>
    <row r="252" spans="1:68" x14ac:dyDescent="0.2">
      <c r="A252" s="297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298"/>
      <c r="P252" s="299" t="s">
        <v>72</v>
      </c>
      <c r="Q252" s="300"/>
      <c r="R252" s="300"/>
      <c r="S252" s="300"/>
      <c r="T252" s="300"/>
      <c r="U252" s="300"/>
      <c r="V252" s="301"/>
      <c r="W252" s="37" t="s">
        <v>73</v>
      </c>
      <c r="X252" s="288">
        <f>IFERROR(SUMPRODUCT(X250:X250*H250:H250),"0")</f>
        <v>0</v>
      </c>
      <c r="Y252" s="288">
        <f>IFERROR(SUMPRODUCT(Y250:Y250*H250:H250),"0")</f>
        <v>0</v>
      </c>
      <c r="Z252" s="37"/>
      <c r="AA252" s="289"/>
      <c r="AB252" s="289"/>
      <c r="AC252" s="289"/>
    </row>
    <row r="253" spans="1:68" ht="27.75" customHeight="1" x14ac:dyDescent="0.2">
      <c r="A253" s="339" t="s">
        <v>340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48"/>
      <c r="AB253" s="48"/>
      <c r="AC253" s="48"/>
    </row>
    <row r="254" spans="1:68" ht="16.5" customHeight="1" x14ac:dyDescent="0.25">
      <c r="A254" s="325" t="s">
        <v>340</v>
      </c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  <c r="Z254" s="297"/>
      <c r="AA254" s="281"/>
      <c r="AB254" s="281"/>
      <c r="AC254" s="281"/>
    </row>
    <row r="255" spans="1:68" ht="14.25" customHeight="1" x14ac:dyDescent="0.25">
      <c r="A255" s="302" t="s">
        <v>63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2"/>
      <c r="AB255" s="282"/>
      <c r="AC255" s="282"/>
    </row>
    <row r="256" spans="1:68" ht="27" customHeight="1" x14ac:dyDescent="0.25">
      <c r="A256" s="54" t="s">
        <v>341</v>
      </c>
      <c r="B256" s="54" t="s">
        <v>342</v>
      </c>
      <c r="C256" s="31">
        <v>4301071014</v>
      </c>
      <c r="D256" s="294">
        <v>4640242181264</v>
      </c>
      <c r="E256" s="295"/>
      <c r="F256" s="285">
        <v>0.7</v>
      </c>
      <c r="G256" s="32">
        <v>10</v>
      </c>
      <c r="H256" s="285">
        <v>7</v>
      </c>
      <c r="I256" s="285">
        <v>7.28</v>
      </c>
      <c r="J256" s="32">
        <v>84</v>
      </c>
      <c r="K256" s="32" t="s">
        <v>66</v>
      </c>
      <c r="L256" s="32" t="s">
        <v>102</v>
      </c>
      <c r="M256" s="33" t="s">
        <v>68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291"/>
      <c r="R256" s="291"/>
      <c r="S256" s="291"/>
      <c r="T256" s="292"/>
      <c r="U256" s="34"/>
      <c r="V256" s="34"/>
      <c r="W256" s="35" t="s">
        <v>69</v>
      </c>
      <c r="X256" s="286">
        <v>0</v>
      </c>
      <c r="Y256" s="287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343</v>
      </c>
      <c r="AG256" s="67"/>
      <c r="AJ256" s="71" t="s">
        <v>104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344</v>
      </c>
      <c r="B257" s="54" t="s">
        <v>345</v>
      </c>
      <c r="C257" s="31">
        <v>4301071021</v>
      </c>
      <c r="D257" s="294">
        <v>4640242181325</v>
      </c>
      <c r="E257" s="295"/>
      <c r="F257" s="285">
        <v>0.7</v>
      </c>
      <c r="G257" s="32">
        <v>10</v>
      </c>
      <c r="H257" s="285">
        <v>7</v>
      </c>
      <c r="I257" s="285">
        <v>7.28</v>
      </c>
      <c r="J257" s="32">
        <v>84</v>
      </c>
      <c r="K257" s="32" t="s">
        <v>66</v>
      </c>
      <c r="L257" s="32" t="s">
        <v>102</v>
      </c>
      <c r="M257" s="33" t="s">
        <v>68</v>
      </c>
      <c r="N257" s="33"/>
      <c r="O257" s="32">
        <v>180</v>
      </c>
      <c r="P257" s="43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291"/>
      <c r="R257" s="291"/>
      <c r="S257" s="291"/>
      <c r="T257" s="292"/>
      <c r="U257" s="34"/>
      <c r="V257" s="34"/>
      <c r="W257" s="35" t="s">
        <v>69</v>
      </c>
      <c r="X257" s="286">
        <v>0</v>
      </c>
      <c r="Y257" s="287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343</v>
      </c>
      <c r="AG257" s="67"/>
      <c r="AJ257" s="71" t="s">
        <v>104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4301070993</v>
      </c>
      <c r="D258" s="294">
        <v>4640242180670</v>
      </c>
      <c r="E258" s="295"/>
      <c r="F258" s="285">
        <v>1</v>
      </c>
      <c r="G258" s="32">
        <v>6</v>
      </c>
      <c r="H258" s="285">
        <v>6</v>
      </c>
      <c r="I258" s="285">
        <v>6.23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5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291"/>
      <c r="R258" s="291"/>
      <c r="S258" s="291"/>
      <c r="T258" s="292"/>
      <c r="U258" s="34"/>
      <c r="V258" s="34"/>
      <c r="W258" s="35" t="s">
        <v>69</v>
      </c>
      <c r="X258" s="286">
        <v>0</v>
      </c>
      <c r="Y258" s="287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348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96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8"/>
      <c r="P259" s="299" t="s">
        <v>72</v>
      </c>
      <c r="Q259" s="300"/>
      <c r="R259" s="300"/>
      <c r="S259" s="300"/>
      <c r="T259" s="300"/>
      <c r="U259" s="300"/>
      <c r="V259" s="301"/>
      <c r="W259" s="37" t="s">
        <v>69</v>
      </c>
      <c r="X259" s="288">
        <f>IFERROR(SUM(X256:X258),"0")</f>
        <v>0</v>
      </c>
      <c r="Y259" s="288">
        <f>IFERROR(SUM(Y256:Y258),"0")</f>
        <v>0</v>
      </c>
      <c r="Z259" s="288">
        <f>IFERROR(IF(Z256="",0,Z256),"0")+IFERROR(IF(Z257="",0,Z257),"0")+IFERROR(IF(Z258="",0,Z258),"0")</f>
        <v>0</v>
      </c>
      <c r="AA259" s="289"/>
      <c r="AB259" s="289"/>
      <c r="AC259" s="289"/>
    </row>
    <row r="260" spans="1:68" x14ac:dyDescent="0.2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8"/>
      <c r="P260" s="299" t="s">
        <v>72</v>
      </c>
      <c r="Q260" s="300"/>
      <c r="R260" s="300"/>
      <c r="S260" s="300"/>
      <c r="T260" s="300"/>
      <c r="U260" s="300"/>
      <c r="V260" s="301"/>
      <c r="W260" s="37" t="s">
        <v>73</v>
      </c>
      <c r="X260" s="288">
        <f>IFERROR(SUMPRODUCT(X256:X258*H256:H258),"0")</f>
        <v>0</v>
      </c>
      <c r="Y260" s="288">
        <f>IFERROR(SUMPRODUCT(Y256:Y258*H256:H258),"0")</f>
        <v>0</v>
      </c>
      <c r="Z260" s="37"/>
      <c r="AA260" s="289"/>
      <c r="AB260" s="289"/>
      <c r="AC260" s="289"/>
    </row>
    <row r="261" spans="1:68" ht="14.25" customHeight="1" x14ac:dyDescent="0.25">
      <c r="A261" s="302" t="s">
        <v>76</v>
      </c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82"/>
      <c r="AB261" s="282"/>
      <c r="AC261" s="282"/>
    </row>
    <row r="262" spans="1:68" ht="27" customHeight="1" x14ac:dyDescent="0.25">
      <c r="A262" s="54" t="s">
        <v>349</v>
      </c>
      <c r="B262" s="54" t="s">
        <v>350</v>
      </c>
      <c r="C262" s="31">
        <v>4301132080</v>
      </c>
      <c r="D262" s="294">
        <v>4640242180397</v>
      </c>
      <c r="E262" s="295"/>
      <c r="F262" s="285">
        <v>1</v>
      </c>
      <c r="G262" s="32">
        <v>6</v>
      </c>
      <c r="H262" s="285">
        <v>6</v>
      </c>
      <c r="I262" s="285">
        <v>6.26</v>
      </c>
      <c r="J262" s="32">
        <v>84</v>
      </c>
      <c r="K262" s="32" t="s">
        <v>66</v>
      </c>
      <c r="L262" s="32" t="s">
        <v>97</v>
      </c>
      <c r="M262" s="33" t="s">
        <v>68</v>
      </c>
      <c r="N262" s="33"/>
      <c r="O262" s="32">
        <v>180</v>
      </c>
      <c r="P262" s="47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291"/>
      <c r="R262" s="291"/>
      <c r="S262" s="291"/>
      <c r="T262" s="292"/>
      <c r="U262" s="34"/>
      <c r="V262" s="34"/>
      <c r="W262" s="35" t="s">
        <v>69</v>
      </c>
      <c r="X262" s="286">
        <v>180</v>
      </c>
      <c r="Y262" s="287">
        <f>IFERROR(IF(X262="","",X262),"")</f>
        <v>180</v>
      </c>
      <c r="Z262" s="36">
        <f>IFERROR(IF(X262="","",X262*0.0155),"")</f>
        <v>2.79</v>
      </c>
      <c r="AA262" s="56"/>
      <c r="AB262" s="57"/>
      <c r="AC262" s="238" t="s">
        <v>351</v>
      </c>
      <c r="AG262" s="67"/>
      <c r="AJ262" s="71" t="s">
        <v>99</v>
      </c>
      <c r="AK262" s="71">
        <v>84</v>
      </c>
      <c r="BB262" s="239" t="s">
        <v>81</v>
      </c>
      <c r="BM262" s="67">
        <f>IFERROR(X262*I262,"0")</f>
        <v>1126.8</v>
      </c>
      <c r="BN262" s="67">
        <f>IFERROR(Y262*I262,"0")</f>
        <v>1126.8</v>
      </c>
      <c r="BO262" s="67">
        <f>IFERROR(X262/J262,"0")</f>
        <v>2.1428571428571428</v>
      </c>
      <c r="BP262" s="67">
        <f>IFERROR(Y262/J262,"0")</f>
        <v>2.1428571428571428</v>
      </c>
    </row>
    <row r="263" spans="1:68" ht="27" customHeight="1" x14ac:dyDescent="0.25">
      <c r="A263" s="54" t="s">
        <v>352</v>
      </c>
      <c r="B263" s="54" t="s">
        <v>353</v>
      </c>
      <c r="C263" s="31">
        <v>4301132104</v>
      </c>
      <c r="D263" s="294">
        <v>4640242181219</v>
      </c>
      <c r="E263" s="295"/>
      <c r="F263" s="285">
        <v>0.3</v>
      </c>
      <c r="G263" s="32">
        <v>9</v>
      </c>
      <c r="H263" s="285">
        <v>2.7</v>
      </c>
      <c r="I263" s="285">
        <v>2.8450000000000002</v>
      </c>
      <c r="J263" s="32">
        <v>234</v>
      </c>
      <c r="K263" s="32" t="s">
        <v>137</v>
      </c>
      <c r="L263" s="32" t="s">
        <v>102</v>
      </c>
      <c r="M263" s="33" t="s">
        <v>68</v>
      </c>
      <c r="N263" s="33"/>
      <c r="O263" s="32">
        <v>180</v>
      </c>
      <c r="P263" s="47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291"/>
      <c r="R263" s="291"/>
      <c r="S263" s="291"/>
      <c r="T263" s="292"/>
      <c r="U263" s="34"/>
      <c r="V263" s="34"/>
      <c r="W263" s="35" t="s">
        <v>69</v>
      </c>
      <c r="X263" s="286">
        <v>0</v>
      </c>
      <c r="Y263" s="287">
        <f>IFERROR(IF(X263="","",X263),"")</f>
        <v>0</v>
      </c>
      <c r="Z263" s="36">
        <f>IFERROR(IF(X263="","",X263*0.00502),"")</f>
        <v>0</v>
      </c>
      <c r="AA263" s="56"/>
      <c r="AB263" s="57"/>
      <c r="AC263" s="240" t="s">
        <v>351</v>
      </c>
      <c r="AG263" s="67"/>
      <c r="AJ263" s="71" t="s">
        <v>104</v>
      </c>
      <c r="AK263" s="71">
        <v>18</v>
      </c>
      <c r="BB263" s="241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296"/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8"/>
      <c r="P264" s="299" t="s">
        <v>72</v>
      </c>
      <c r="Q264" s="300"/>
      <c r="R264" s="300"/>
      <c r="S264" s="300"/>
      <c r="T264" s="300"/>
      <c r="U264" s="300"/>
      <c r="V264" s="301"/>
      <c r="W264" s="37" t="s">
        <v>69</v>
      </c>
      <c r="X264" s="288">
        <f>IFERROR(SUM(X262:X263),"0")</f>
        <v>180</v>
      </c>
      <c r="Y264" s="288">
        <f>IFERROR(SUM(Y262:Y263),"0")</f>
        <v>180</v>
      </c>
      <c r="Z264" s="288">
        <f>IFERROR(IF(Z262="",0,Z262),"0")+IFERROR(IF(Z263="",0,Z263),"0")</f>
        <v>2.79</v>
      </c>
      <c r="AA264" s="289"/>
      <c r="AB264" s="289"/>
      <c r="AC264" s="289"/>
    </row>
    <row r="265" spans="1:68" x14ac:dyDescent="0.2">
      <c r="A265" s="297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298"/>
      <c r="P265" s="299" t="s">
        <v>72</v>
      </c>
      <c r="Q265" s="300"/>
      <c r="R265" s="300"/>
      <c r="S265" s="300"/>
      <c r="T265" s="300"/>
      <c r="U265" s="300"/>
      <c r="V265" s="301"/>
      <c r="W265" s="37" t="s">
        <v>73</v>
      </c>
      <c r="X265" s="288">
        <f>IFERROR(SUMPRODUCT(X262:X263*H262:H263),"0")</f>
        <v>1080</v>
      </c>
      <c r="Y265" s="288">
        <f>IFERROR(SUMPRODUCT(Y262:Y263*H262:H263),"0")</f>
        <v>1080</v>
      </c>
      <c r="Z265" s="37"/>
      <c r="AA265" s="289"/>
      <c r="AB265" s="289"/>
      <c r="AC265" s="289"/>
    </row>
    <row r="266" spans="1:68" ht="14.25" customHeight="1" x14ac:dyDescent="0.25">
      <c r="A266" s="302" t="s">
        <v>120</v>
      </c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  <c r="Z266" s="297"/>
      <c r="AA266" s="282"/>
      <c r="AB266" s="282"/>
      <c r="AC266" s="282"/>
    </row>
    <row r="267" spans="1:68" ht="27" customHeight="1" x14ac:dyDescent="0.25">
      <c r="A267" s="54" t="s">
        <v>354</v>
      </c>
      <c r="B267" s="54" t="s">
        <v>355</v>
      </c>
      <c r="C267" s="31">
        <v>4301136051</v>
      </c>
      <c r="D267" s="294">
        <v>4640242180304</v>
      </c>
      <c r="E267" s="295"/>
      <c r="F267" s="285">
        <v>2.7</v>
      </c>
      <c r="G267" s="32">
        <v>1</v>
      </c>
      <c r="H267" s="285">
        <v>2.7</v>
      </c>
      <c r="I267" s="285">
        <v>2.8906000000000001</v>
      </c>
      <c r="J267" s="32">
        <v>126</v>
      </c>
      <c r="K267" s="32" t="s">
        <v>79</v>
      </c>
      <c r="L267" s="32" t="s">
        <v>102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291"/>
      <c r="R267" s="291"/>
      <c r="S267" s="291"/>
      <c r="T267" s="292"/>
      <c r="U267" s="34"/>
      <c r="V267" s="34"/>
      <c r="W267" s="35" t="s">
        <v>69</v>
      </c>
      <c r="X267" s="286">
        <v>0</v>
      </c>
      <c r="Y267" s="287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356</v>
      </c>
      <c r="AG267" s="67"/>
      <c r="AJ267" s="71" t="s">
        <v>104</v>
      </c>
      <c r="AK267" s="71">
        <v>14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357</v>
      </c>
      <c r="B268" s="54" t="s">
        <v>358</v>
      </c>
      <c r="C268" s="31">
        <v>4301136053</v>
      </c>
      <c r="D268" s="294">
        <v>4640242180236</v>
      </c>
      <c r="E268" s="295"/>
      <c r="F268" s="285">
        <v>5</v>
      </c>
      <c r="G268" s="32">
        <v>1</v>
      </c>
      <c r="H268" s="285">
        <v>5</v>
      </c>
      <c r="I268" s="285">
        <v>5.2350000000000003</v>
      </c>
      <c r="J268" s="32">
        <v>84</v>
      </c>
      <c r="K268" s="32" t="s">
        <v>66</v>
      </c>
      <c r="L268" s="32" t="s">
        <v>97</v>
      </c>
      <c r="M268" s="33" t="s">
        <v>68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291"/>
      <c r="R268" s="291"/>
      <c r="S268" s="291"/>
      <c r="T268" s="292"/>
      <c r="U268" s="34"/>
      <c r="V268" s="34"/>
      <c r="W268" s="35" t="s">
        <v>69</v>
      </c>
      <c r="X268" s="286">
        <v>36</v>
      </c>
      <c r="Y268" s="287">
        <f>IFERROR(IF(X268="","",X268),"")</f>
        <v>36</v>
      </c>
      <c r="Z268" s="36">
        <f>IFERROR(IF(X268="","",X268*0.0155),"")</f>
        <v>0.55800000000000005</v>
      </c>
      <c r="AA268" s="56"/>
      <c r="AB268" s="57"/>
      <c r="AC268" s="244" t="s">
        <v>356</v>
      </c>
      <c r="AG268" s="67"/>
      <c r="AJ268" s="71" t="s">
        <v>99</v>
      </c>
      <c r="AK268" s="71">
        <v>84</v>
      </c>
      <c r="BB268" s="245" t="s">
        <v>81</v>
      </c>
      <c r="BM268" s="67">
        <f>IFERROR(X268*I268,"0")</f>
        <v>188.46</v>
      </c>
      <c r="BN268" s="67">
        <f>IFERROR(Y268*I268,"0")</f>
        <v>188.46</v>
      </c>
      <c r="BO268" s="67">
        <f>IFERROR(X268/J268,"0")</f>
        <v>0.42857142857142855</v>
      </c>
      <c r="BP268" s="67">
        <f>IFERROR(Y268/J268,"0")</f>
        <v>0.42857142857142855</v>
      </c>
    </row>
    <row r="269" spans="1:68" ht="27" customHeight="1" x14ac:dyDescent="0.25">
      <c r="A269" s="54" t="s">
        <v>359</v>
      </c>
      <c r="B269" s="54" t="s">
        <v>360</v>
      </c>
      <c r="C269" s="31">
        <v>4301136052</v>
      </c>
      <c r="D269" s="294">
        <v>4640242180410</v>
      </c>
      <c r="E269" s="295"/>
      <c r="F269" s="285">
        <v>2.2400000000000002</v>
      </c>
      <c r="G269" s="32">
        <v>1</v>
      </c>
      <c r="H269" s="285">
        <v>2.2400000000000002</v>
      </c>
      <c r="I269" s="285">
        <v>2.4319999999999999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291"/>
      <c r="R269" s="291"/>
      <c r="S269" s="291"/>
      <c r="T269" s="292"/>
      <c r="U269" s="34"/>
      <c r="V269" s="34"/>
      <c r="W269" s="35" t="s">
        <v>69</v>
      </c>
      <c r="X269" s="286">
        <v>56</v>
      </c>
      <c r="Y269" s="287">
        <f>IFERROR(IF(X269="","",X269),"")</f>
        <v>56</v>
      </c>
      <c r="Z269" s="36">
        <f>IFERROR(IF(X269="","",X269*0.00936),"")</f>
        <v>0.52415999999999996</v>
      </c>
      <c r="AA269" s="56"/>
      <c r="AB269" s="57"/>
      <c r="AC269" s="246" t="s">
        <v>356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136.19200000000001</v>
      </c>
      <c r="BN269" s="67">
        <f>IFERROR(Y269*I269,"0")</f>
        <v>136.19200000000001</v>
      </c>
      <c r="BO269" s="67">
        <f>IFERROR(X269/J269,"0")</f>
        <v>0.44444444444444442</v>
      </c>
      <c r="BP269" s="67">
        <f>IFERROR(Y269/J269,"0")</f>
        <v>0.44444444444444442</v>
      </c>
    </row>
    <row r="270" spans="1:68" x14ac:dyDescent="0.2">
      <c r="A270" s="296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298"/>
      <c r="P270" s="299" t="s">
        <v>72</v>
      </c>
      <c r="Q270" s="300"/>
      <c r="R270" s="300"/>
      <c r="S270" s="300"/>
      <c r="T270" s="300"/>
      <c r="U270" s="300"/>
      <c r="V270" s="301"/>
      <c r="W270" s="37" t="s">
        <v>69</v>
      </c>
      <c r="X270" s="288">
        <f>IFERROR(SUM(X267:X269),"0")</f>
        <v>92</v>
      </c>
      <c r="Y270" s="288">
        <f>IFERROR(SUM(Y267:Y269),"0")</f>
        <v>92</v>
      </c>
      <c r="Z270" s="288">
        <f>IFERROR(IF(Z267="",0,Z267),"0")+IFERROR(IF(Z268="",0,Z268),"0")+IFERROR(IF(Z269="",0,Z269),"0")</f>
        <v>1.08216</v>
      </c>
      <c r="AA270" s="289"/>
      <c r="AB270" s="289"/>
      <c r="AC270" s="289"/>
    </row>
    <row r="271" spans="1:68" x14ac:dyDescent="0.2">
      <c r="A271" s="297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8"/>
      <c r="P271" s="299" t="s">
        <v>72</v>
      </c>
      <c r="Q271" s="300"/>
      <c r="R271" s="300"/>
      <c r="S271" s="300"/>
      <c r="T271" s="300"/>
      <c r="U271" s="300"/>
      <c r="V271" s="301"/>
      <c r="W271" s="37" t="s">
        <v>73</v>
      </c>
      <c r="X271" s="288">
        <f>IFERROR(SUMPRODUCT(X267:X269*H267:H269),"0")</f>
        <v>305.44</v>
      </c>
      <c r="Y271" s="288">
        <f>IFERROR(SUMPRODUCT(Y267:Y269*H267:H269),"0")</f>
        <v>305.44</v>
      </c>
      <c r="Z271" s="37"/>
      <c r="AA271" s="289"/>
      <c r="AB271" s="289"/>
      <c r="AC271" s="289"/>
    </row>
    <row r="272" spans="1:68" ht="14.25" customHeight="1" x14ac:dyDescent="0.25">
      <c r="A272" s="302" t="s">
        <v>126</v>
      </c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  <c r="AA272" s="282"/>
      <c r="AB272" s="282"/>
      <c r="AC272" s="282"/>
    </row>
    <row r="273" spans="1:68" ht="37.5" customHeight="1" x14ac:dyDescent="0.25">
      <c r="A273" s="54" t="s">
        <v>361</v>
      </c>
      <c r="B273" s="54" t="s">
        <v>362</v>
      </c>
      <c r="C273" s="31">
        <v>4301135504</v>
      </c>
      <c r="D273" s="294">
        <v>4640242181554</v>
      </c>
      <c r="E273" s="295"/>
      <c r="F273" s="285">
        <v>3</v>
      </c>
      <c r="G273" s="32">
        <v>1</v>
      </c>
      <c r="H273" s="285">
        <v>3</v>
      </c>
      <c r="I273" s="285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291"/>
      <c r="R273" s="291"/>
      <c r="S273" s="291"/>
      <c r="T273" s="292"/>
      <c r="U273" s="34"/>
      <c r="V273" s="34"/>
      <c r="W273" s="35" t="s">
        <v>69</v>
      </c>
      <c r="X273" s="286">
        <v>0</v>
      </c>
      <c r="Y273" s="287">
        <f t="shared" ref="Y273:Y287" si="12">IFERROR(IF(X273="","",X273),"")</f>
        <v>0</v>
      </c>
      <c r="Z273" s="36">
        <f>IFERROR(IF(X273="","",X273*0.00936),"")</f>
        <v>0</v>
      </c>
      <c r="AA273" s="56"/>
      <c r="AB273" s="57"/>
      <c r="AC273" s="248" t="s">
        <v>363</v>
      </c>
      <c r="AG273" s="67"/>
      <c r="AJ273" s="71" t="s">
        <v>71</v>
      </c>
      <c r="AK273" s="71">
        <v>1</v>
      </c>
      <c r="BB273" s="249" t="s">
        <v>81</v>
      </c>
      <c r="BM273" s="67">
        <f t="shared" ref="BM273:BM287" si="13">IFERROR(X273*I273,"0")</f>
        <v>0</v>
      </c>
      <c r="BN273" s="67">
        <f t="shared" ref="BN273:BN287" si="14">IFERROR(Y273*I273,"0")</f>
        <v>0</v>
      </c>
      <c r="BO273" s="67">
        <f t="shared" ref="BO273:BO287" si="15">IFERROR(X273/J273,"0")</f>
        <v>0</v>
      </c>
      <c r="BP273" s="67">
        <f t="shared" ref="BP273:BP287" si="16">IFERROR(Y273/J273,"0")</f>
        <v>0</v>
      </c>
    </row>
    <row r="274" spans="1:68" ht="27" customHeight="1" x14ac:dyDescent="0.25">
      <c r="A274" s="54" t="s">
        <v>364</v>
      </c>
      <c r="B274" s="54" t="s">
        <v>365</v>
      </c>
      <c r="C274" s="31">
        <v>4301135518</v>
      </c>
      <c r="D274" s="294">
        <v>4640242181561</v>
      </c>
      <c r="E274" s="295"/>
      <c r="F274" s="285">
        <v>3.7</v>
      </c>
      <c r="G274" s="32">
        <v>1</v>
      </c>
      <c r="H274" s="285">
        <v>3.7</v>
      </c>
      <c r="I274" s="285">
        <v>3.8919999999999999</v>
      </c>
      <c r="J274" s="32">
        <v>126</v>
      </c>
      <c r="K274" s="32" t="s">
        <v>79</v>
      </c>
      <c r="L274" s="32" t="s">
        <v>102</v>
      </c>
      <c r="M274" s="33" t="s">
        <v>68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291"/>
      <c r="R274" s="291"/>
      <c r="S274" s="291"/>
      <c r="T274" s="292"/>
      <c r="U274" s="34"/>
      <c r="V274" s="34"/>
      <c r="W274" s="35" t="s">
        <v>69</v>
      </c>
      <c r="X274" s="286">
        <v>0</v>
      </c>
      <c r="Y274" s="287">
        <f t="shared" si="12"/>
        <v>0</v>
      </c>
      <c r="Z274" s="36">
        <f>IFERROR(IF(X274="","",X274*0.00936),"")</f>
        <v>0</v>
      </c>
      <c r="AA274" s="56"/>
      <c r="AB274" s="57"/>
      <c r="AC274" s="250" t="s">
        <v>366</v>
      </c>
      <c r="AG274" s="67"/>
      <c r="AJ274" s="71" t="s">
        <v>104</v>
      </c>
      <c r="AK274" s="71">
        <v>14</v>
      </c>
      <c r="BB274" s="251" t="s">
        <v>81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367</v>
      </c>
      <c r="B275" s="54" t="s">
        <v>368</v>
      </c>
      <c r="C275" s="31">
        <v>4301135374</v>
      </c>
      <c r="D275" s="294">
        <v>4640242181424</v>
      </c>
      <c r="E275" s="295"/>
      <c r="F275" s="285">
        <v>5.5</v>
      </c>
      <c r="G275" s="32">
        <v>1</v>
      </c>
      <c r="H275" s="285">
        <v>5.5</v>
      </c>
      <c r="I275" s="285">
        <v>5.7350000000000003</v>
      </c>
      <c r="J275" s="32">
        <v>84</v>
      </c>
      <c r="K275" s="32" t="s">
        <v>66</v>
      </c>
      <c r="L275" s="32" t="s">
        <v>102</v>
      </c>
      <c r="M275" s="33" t="s">
        <v>68</v>
      </c>
      <c r="N275" s="33"/>
      <c r="O275" s="32">
        <v>180</v>
      </c>
      <c r="P275" s="3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291"/>
      <c r="R275" s="291"/>
      <c r="S275" s="291"/>
      <c r="T275" s="292"/>
      <c r="U275" s="34"/>
      <c r="V275" s="34"/>
      <c r="W275" s="35" t="s">
        <v>69</v>
      </c>
      <c r="X275" s="286">
        <v>12</v>
      </c>
      <c r="Y275" s="287">
        <f t="shared" si="12"/>
        <v>12</v>
      </c>
      <c r="Z275" s="36">
        <f>IFERROR(IF(X275="","",X275*0.0155),"")</f>
        <v>0.186</v>
      </c>
      <c r="AA275" s="56"/>
      <c r="AB275" s="57"/>
      <c r="AC275" s="252" t="s">
        <v>363</v>
      </c>
      <c r="AG275" s="67"/>
      <c r="AJ275" s="71" t="s">
        <v>104</v>
      </c>
      <c r="AK275" s="71">
        <v>12</v>
      </c>
      <c r="BB275" s="253" t="s">
        <v>81</v>
      </c>
      <c r="BM275" s="67">
        <f t="shared" si="13"/>
        <v>68.820000000000007</v>
      </c>
      <c r="BN275" s="67">
        <f t="shared" si="14"/>
        <v>68.820000000000007</v>
      </c>
      <c r="BO275" s="67">
        <f t="shared" si="15"/>
        <v>0.14285714285714285</v>
      </c>
      <c r="BP275" s="67">
        <f t="shared" si="16"/>
        <v>0.14285714285714285</v>
      </c>
    </row>
    <row r="276" spans="1:68" ht="37.5" customHeight="1" x14ac:dyDescent="0.25">
      <c r="A276" s="54" t="s">
        <v>369</v>
      </c>
      <c r="B276" s="54" t="s">
        <v>370</v>
      </c>
      <c r="C276" s="31">
        <v>4301135552</v>
      </c>
      <c r="D276" s="294">
        <v>4640242181431</v>
      </c>
      <c r="E276" s="295"/>
      <c r="F276" s="285">
        <v>3.5</v>
      </c>
      <c r="G276" s="32">
        <v>1</v>
      </c>
      <c r="H276" s="285">
        <v>3.5</v>
      </c>
      <c r="I276" s="285">
        <v>3.6920000000000002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3" t="s">
        <v>371</v>
      </c>
      <c r="Q276" s="291"/>
      <c r="R276" s="291"/>
      <c r="S276" s="291"/>
      <c r="T276" s="292"/>
      <c r="U276" s="34"/>
      <c r="V276" s="34"/>
      <c r="W276" s="35" t="s">
        <v>69</v>
      </c>
      <c r="X276" s="286">
        <v>0</v>
      </c>
      <c r="Y276" s="287">
        <f t="shared" si="12"/>
        <v>0</v>
      </c>
      <c r="Z276" s="36">
        <f t="shared" ref="Z276:Z282" si="17">IFERROR(IF(X276="","",X276*0.00936),"")</f>
        <v>0</v>
      </c>
      <c r="AA276" s="56"/>
      <c r="AB276" s="57"/>
      <c r="AC276" s="254" t="s">
        <v>372</v>
      </c>
      <c r="AG276" s="67"/>
      <c r="AJ276" s="71" t="s">
        <v>71</v>
      </c>
      <c r="AK276" s="71">
        <v>1</v>
      </c>
      <c r="BB276" s="255" t="s">
        <v>81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373</v>
      </c>
      <c r="B277" s="54" t="s">
        <v>374</v>
      </c>
      <c r="C277" s="31">
        <v>4301135405</v>
      </c>
      <c r="D277" s="294">
        <v>4640242181523</v>
      </c>
      <c r="E277" s="295"/>
      <c r="F277" s="285">
        <v>3</v>
      </c>
      <c r="G277" s="32">
        <v>1</v>
      </c>
      <c r="H277" s="285">
        <v>3</v>
      </c>
      <c r="I277" s="285">
        <v>3.1920000000000002</v>
      </c>
      <c r="J277" s="32">
        <v>126</v>
      </c>
      <c r="K277" s="32" t="s">
        <v>79</v>
      </c>
      <c r="L277" s="32" t="s">
        <v>102</v>
      </c>
      <c r="M277" s="33" t="s">
        <v>68</v>
      </c>
      <c r="N277" s="33"/>
      <c r="O277" s="32">
        <v>180</v>
      </c>
      <c r="P277" s="39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291"/>
      <c r="R277" s="291"/>
      <c r="S277" s="291"/>
      <c r="T277" s="292"/>
      <c r="U277" s="34"/>
      <c r="V277" s="34"/>
      <c r="W277" s="35" t="s">
        <v>69</v>
      </c>
      <c r="X277" s="286">
        <v>42</v>
      </c>
      <c r="Y277" s="287">
        <f t="shared" si="12"/>
        <v>42</v>
      </c>
      <c r="Z277" s="36">
        <f t="shared" si="17"/>
        <v>0.39312000000000002</v>
      </c>
      <c r="AA277" s="56"/>
      <c r="AB277" s="57"/>
      <c r="AC277" s="256" t="s">
        <v>366</v>
      </c>
      <c r="AG277" s="67"/>
      <c r="AJ277" s="71" t="s">
        <v>104</v>
      </c>
      <c r="AK277" s="71">
        <v>14</v>
      </c>
      <c r="BB277" s="257" t="s">
        <v>81</v>
      </c>
      <c r="BM277" s="67">
        <f t="shared" si="13"/>
        <v>134.06400000000002</v>
      </c>
      <c r="BN277" s="67">
        <f t="shared" si="14"/>
        <v>134.06400000000002</v>
      </c>
      <c r="BO277" s="67">
        <f t="shared" si="15"/>
        <v>0.33333333333333331</v>
      </c>
      <c r="BP277" s="67">
        <f t="shared" si="16"/>
        <v>0.33333333333333331</v>
      </c>
    </row>
    <row r="278" spans="1:68" ht="27" customHeight="1" x14ac:dyDescent="0.25">
      <c r="A278" s="54" t="s">
        <v>375</v>
      </c>
      <c r="B278" s="54" t="s">
        <v>376</v>
      </c>
      <c r="C278" s="31">
        <v>4301135375</v>
      </c>
      <c r="D278" s="294">
        <v>4640242181486</v>
      </c>
      <c r="E278" s="295"/>
      <c r="F278" s="285">
        <v>3.7</v>
      </c>
      <c r="G278" s="32">
        <v>1</v>
      </c>
      <c r="H278" s="285">
        <v>3.7</v>
      </c>
      <c r="I278" s="285">
        <v>3.8919999999999999</v>
      </c>
      <c r="J278" s="32">
        <v>126</v>
      </c>
      <c r="K278" s="32" t="s">
        <v>79</v>
      </c>
      <c r="L278" s="32" t="s">
        <v>102</v>
      </c>
      <c r="M278" s="33" t="s">
        <v>68</v>
      </c>
      <c r="N278" s="33"/>
      <c r="O278" s="32">
        <v>180</v>
      </c>
      <c r="P278" s="45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291"/>
      <c r="R278" s="291"/>
      <c r="S278" s="291"/>
      <c r="T278" s="292"/>
      <c r="U278" s="34"/>
      <c r="V278" s="34"/>
      <c r="W278" s="35" t="s">
        <v>69</v>
      </c>
      <c r="X278" s="286">
        <v>14</v>
      </c>
      <c r="Y278" s="287">
        <f t="shared" si="12"/>
        <v>14</v>
      </c>
      <c r="Z278" s="36">
        <f t="shared" si="17"/>
        <v>0.13103999999999999</v>
      </c>
      <c r="AA278" s="56"/>
      <c r="AB278" s="57"/>
      <c r="AC278" s="258" t="s">
        <v>363</v>
      </c>
      <c r="AG278" s="67"/>
      <c r="AJ278" s="71" t="s">
        <v>104</v>
      </c>
      <c r="AK278" s="71">
        <v>14</v>
      </c>
      <c r="BB278" s="259" t="s">
        <v>81</v>
      </c>
      <c r="BM278" s="67">
        <f t="shared" si="13"/>
        <v>54.488</v>
      </c>
      <c r="BN278" s="67">
        <f t="shared" si="14"/>
        <v>54.488</v>
      </c>
      <c r="BO278" s="67">
        <f t="shared" si="15"/>
        <v>0.1111111111111111</v>
      </c>
      <c r="BP278" s="67">
        <f t="shared" si="16"/>
        <v>0.1111111111111111</v>
      </c>
    </row>
    <row r="279" spans="1:68" ht="37.5" customHeight="1" x14ac:dyDescent="0.25">
      <c r="A279" s="54" t="s">
        <v>377</v>
      </c>
      <c r="B279" s="54" t="s">
        <v>378</v>
      </c>
      <c r="C279" s="31">
        <v>4301135402</v>
      </c>
      <c r="D279" s="294">
        <v>4640242181493</v>
      </c>
      <c r="E279" s="295"/>
      <c r="F279" s="285">
        <v>3.7</v>
      </c>
      <c r="G279" s="32">
        <v>1</v>
      </c>
      <c r="H279" s="285">
        <v>3.7</v>
      </c>
      <c r="I279" s="285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291"/>
      <c r="R279" s="291"/>
      <c r="S279" s="291"/>
      <c r="T279" s="292"/>
      <c r="U279" s="34"/>
      <c r="V279" s="34"/>
      <c r="W279" s="35" t="s">
        <v>69</v>
      </c>
      <c r="X279" s="286">
        <v>0</v>
      </c>
      <c r="Y279" s="287">
        <f t="shared" si="12"/>
        <v>0</v>
      </c>
      <c r="Z279" s="36">
        <f t="shared" si="17"/>
        <v>0</v>
      </c>
      <c r="AA279" s="56"/>
      <c r="AB279" s="57"/>
      <c r="AC279" s="260" t="s">
        <v>363</v>
      </c>
      <c r="AG279" s="67"/>
      <c r="AJ279" s="71" t="s">
        <v>71</v>
      </c>
      <c r="AK279" s="71">
        <v>1</v>
      </c>
      <c r="BB279" s="261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379</v>
      </c>
      <c r="B280" s="54" t="s">
        <v>380</v>
      </c>
      <c r="C280" s="31">
        <v>4301135403</v>
      </c>
      <c r="D280" s="294">
        <v>4640242181509</v>
      </c>
      <c r="E280" s="295"/>
      <c r="F280" s="285">
        <v>3.7</v>
      </c>
      <c r="G280" s="32">
        <v>1</v>
      </c>
      <c r="H280" s="285">
        <v>3.7</v>
      </c>
      <c r="I280" s="285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291"/>
      <c r="R280" s="291"/>
      <c r="S280" s="291"/>
      <c r="T280" s="292"/>
      <c r="U280" s="34"/>
      <c r="V280" s="34"/>
      <c r="W280" s="35" t="s">
        <v>69</v>
      </c>
      <c r="X280" s="286">
        <v>0</v>
      </c>
      <c r="Y280" s="287">
        <f t="shared" si="12"/>
        <v>0</v>
      </c>
      <c r="Z280" s="36">
        <f t="shared" si="17"/>
        <v>0</v>
      </c>
      <c r="AA280" s="56"/>
      <c r="AB280" s="57"/>
      <c r="AC280" s="262" t="s">
        <v>363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381</v>
      </c>
      <c r="B281" s="54" t="s">
        <v>382</v>
      </c>
      <c r="C281" s="31">
        <v>4301135304</v>
      </c>
      <c r="D281" s="294">
        <v>4640242181240</v>
      </c>
      <c r="E281" s="295"/>
      <c r="F281" s="285">
        <v>0.3</v>
      </c>
      <c r="G281" s="32">
        <v>9</v>
      </c>
      <c r="H281" s="285">
        <v>2.7</v>
      </c>
      <c r="I281" s="285">
        <v>2.88</v>
      </c>
      <c r="J281" s="32">
        <v>126</v>
      </c>
      <c r="K281" s="32" t="s">
        <v>79</v>
      </c>
      <c r="L281" s="32" t="s">
        <v>102</v>
      </c>
      <c r="M281" s="33" t="s">
        <v>68</v>
      </c>
      <c r="N281" s="33"/>
      <c r="O281" s="32">
        <v>180</v>
      </c>
      <c r="P281" s="3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291"/>
      <c r="R281" s="291"/>
      <c r="S281" s="291"/>
      <c r="T281" s="292"/>
      <c r="U281" s="34"/>
      <c r="V281" s="34"/>
      <c r="W281" s="35" t="s">
        <v>69</v>
      </c>
      <c r="X281" s="286">
        <v>0</v>
      </c>
      <c r="Y281" s="287">
        <f t="shared" si="12"/>
        <v>0</v>
      </c>
      <c r="Z281" s="36">
        <f t="shared" si="17"/>
        <v>0</v>
      </c>
      <c r="AA281" s="56"/>
      <c r="AB281" s="57"/>
      <c r="AC281" s="264" t="s">
        <v>363</v>
      </c>
      <c r="AG281" s="67"/>
      <c r="AJ281" s="71" t="s">
        <v>104</v>
      </c>
      <c r="AK281" s="71">
        <v>14</v>
      </c>
      <c r="BB281" s="265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383</v>
      </c>
      <c r="B282" s="54" t="s">
        <v>384</v>
      </c>
      <c r="C282" s="31">
        <v>4301135610</v>
      </c>
      <c r="D282" s="294">
        <v>4640242181318</v>
      </c>
      <c r="E282" s="295"/>
      <c r="F282" s="285">
        <v>0.3</v>
      </c>
      <c r="G282" s="32">
        <v>9</v>
      </c>
      <c r="H282" s="285">
        <v>2.7</v>
      </c>
      <c r="I282" s="285">
        <v>2.988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4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291"/>
      <c r="R282" s="291"/>
      <c r="S282" s="291"/>
      <c r="T282" s="292"/>
      <c r="U282" s="34"/>
      <c r="V282" s="34"/>
      <c r="W282" s="35" t="s">
        <v>69</v>
      </c>
      <c r="X282" s="286">
        <v>0</v>
      </c>
      <c r="Y282" s="287">
        <f t="shared" si="12"/>
        <v>0</v>
      </c>
      <c r="Z282" s="36">
        <f t="shared" si="17"/>
        <v>0</v>
      </c>
      <c r="AA282" s="56"/>
      <c r="AB282" s="57"/>
      <c r="AC282" s="266" t="s">
        <v>366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385</v>
      </c>
      <c r="B283" s="54" t="s">
        <v>386</v>
      </c>
      <c r="C283" s="31">
        <v>4301135306</v>
      </c>
      <c r="D283" s="294">
        <v>4640242181387</v>
      </c>
      <c r="E283" s="295"/>
      <c r="F283" s="285">
        <v>0.3</v>
      </c>
      <c r="G283" s="32">
        <v>9</v>
      </c>
      <c r="H283" s="285">
        <v>2.7</v>
      </c>
      <c r="I283" s="285">
        <v>2.8450000000000002</v>
      </c>
      <c r="J283" s="32">
        <v>234</v>
      </c>
      <c r="K283" s="32" t="s">
        <v>137</v>
      </c>
      <c r="L283" s="32" t="s">
        <v>102</v>
      </c>
      <c r="M283" s="33" t="s">
        <v>68</v>
      </c>
      <c r="N283" s="33"/>
      <c r="O283" s="32">
        <v>180</v>
      </c>
      <c r="P283" s="38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291"/>
      <c r="R283" s="291"/>
      <c r="S283" s="291"/>
      <c r="T283" s="292"/>
      <c r="U283" s="34"/>
      <c r="V283" s="34"/>
      <c r="W283" s="35" t="s">
        <v>69</v>
      </c>
      <c r="X283" s="286">
        <v>0</v>
      </c>
      <c r="Y283" s="287">
        <f t="shared" si="12"/>
        <v>0</v>
      </c>
      <c r="Z283" s="36">
        <f>IFERROR(IF(X283="","",X283*0.00502),"")</f>
        <v>0</v>
      </c>
      <c r="AA283" s="56"/>
      <c r="AB283" s="57"/>
      <c r="AC283" s="268" t="s">
        <v>363</v>
      </c>
      <c r="AG283" s="67"/>
      <c r="AJ283" s="71" t="s">
        <v>104</v>
      </c>
      <c r="AK283" s="71">
        <v>18</v>
      </c>
      <c r="BB283" s="269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387</v>
      </c>
      <c r="B284" s="54" t="s">
        <v>388</v>
      </c>
      <c r="C284" s="31">
        <v>4301135305</v>
      </c>
      <c r="D284" s="294">
        <v>4640242181394</v>
      </c>
      <c r="E284" s="295"/>
      <c r="F284" s="285">
        <v>0.3</v>
      </c>
      <c r="G284" s="32">
        <v>9</v>
      </c>
      <c r="H284" s="285">
        <v>2.7</v>
      </c>
      <c r="I284" s="285">
        <v>2.8450000000000002</v>
      </c>
      <c r="J284" s="32">
        <v>234</v>
      </c>
      <c r="K284" s="32" t="s">
        <v>137</v>
      </c>
      <c r="L284" s="32" t="s">
        <v>102</v>
      </c>
      <c r="M284" s="33" t="s">
        <v>68</v>
      </c>
      <c r="N284" s="33"/>
      <c r="O284" s="32">
        <v>180</v>
      </c>
      <c r="P284" s="348" t="s">
        <v>389</v>
      </c>
      <c r="Q284" s="291"/>
      <c r="R284" s="291"/>
      <c r="S284" s="291"/>
      <c r="T284" s="292"/>
      <c r="U284" s="34"/>
      <c r="V284" s="34"/>
      <c r="W284" s="35" t="s">
        <v>69</v>
      </c>
      <c r="X284" s="286">
        <v>0</v>
      </c>
      <c r="Y284" s="287">
        <f t="shared" si="12"/>
        <v>0</v>
      </c>
      <c r="Z284" s="36">
        <f>IFERROR(IF(X284="","",X284*0.00502),"")</f>
        <v>0</v>
      </c>
      <c r="AA284" s="56"/>
      <c r="AB284" s="57"/>
      <c r="AC284" s="270" t="s">
        <v>363</v>
      </c>
      <c r="AG284" s="67"/>
      <c r="AJ284" s="71" t="s">
        <v>104</v>
      </c>
      <c r="AK284" s="71">
        <v>18</v>
      </c>
      <c r="BB284" s="271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390</v>
      </c>
      <c r="B285" s="54" t="s">
        <v>391</v>
      </c>
      <c r="C285" s="31">
        <v>4301135309</v>
      </c>
      <c r="D285" s="294">
        <v>4640242181332</v>
      </c>
      <c r="E285" s="295"/>
      <c r="F285" s="285">
        <v>0.3</v>
      </c>
      <c r="G285" s="32">
        <v>9</v>
      </c>
      <c r="H285" s="285">
        <v>2.7</v>
      </c>
      <c r="I285" s="285">
        <v>2.9079999999999999</v>
      </c>
      <c r="J285" s="32">
        <v>234</v>
      </c>
      <c r="K285" s="32" t="s">
        <v>137</v>
      </c>
      <c r="L285" s="32" t="s">
        <v>67</v>
      </c>
      <c r="M285" s="33" t="s">
        <v>68</v>
      </c>
      <c r="N285" s="33"/>
      <c r="O285" s="32">
        <v>180</v>
      </c>
      <c r="P285" s="39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291"/>
      <c r="R285" s="291"/>
      <c r="S285" s="291"/>
      <c r="T285" s="292"/>
      <c r="U285" s="34"/>
      <c r="V285" s="34"/>
      <c r="W285" s="35" t="s">
        <v>69</v>
      </c>
      <c r="X285" s="286">
        <v>0</v>
      </c>
      <c r="Y285" s="287">
        <f t="shared" si="12"/>
        <v>0</v>
      </c>
      <c r="Z285" s="36">
        <f>IFERROR(IF(X285="","",X285*0.00502),"")</f>
        <v>0</v>
      </c>
      <c r="AA285" s="56"/>
      <c r="AB285" s="57"/>
      <c r="AC285" s="272" t="s">
        <v>363</v>
      </c>
      <c r="AG285" s="67"/>
      <c r="AJ285" s="71" t="s">
        <v>71</v>
      </c>
      <c r="AK285" s="71">
        <v>1</v>
      </c>
      <c r="BB285" s="273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392</v>
      </c>
      <c r="B286" s="54" t="s">
        <v>393</v>
      </c>
      <c r="C286" s="31">
        <v>4301135308</v>
      </c>
      <c r="D286" s="294">
        <v>4640242181349</v>
      </c>
      <c r="E286" s="295"/>
      <c r="F286" s="285">
        <v>0.3</v>
      </c>
      <c r="G286" s="32">
        <v>9</v>
      </c>
      <c r="H286" s="285">
        <v>2.7</v>
      </c>
      <c r="I286" s="285">
        <v>2.9079999999999999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5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291"/>
      <c r="R286" s="291"/>
      <c r="S286" s="291"/>
      <c r="T286" s="292"/>
      <c r="U286" s="34"/>
      <c r="V286" s="34"/>
      <c r="W286" s="35" t="s">
        <v>69</v>
      </c>
      <c r="X286" s="286">
        <v>0</v>
      </c>
      <c r="Y286" s="287">
        <f t="shared" si="12"/>
        <v>0</v>
      </c>
      <c r="Z286" s="36">
        <f>IFERROR(IF(X286="","",X286*0.00502),"")</f>
        <v>0</v>
      </c>
      <c r="AA286" s="56"/>
      <c r="AB286" s="57"/>
      <c r="AC286" s="274" t="s">
        <v>363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394</v>
      </c>
      <c r="B287" s="54" t="s">
        <v>395</v>
      </c>
      <c r="C287" s="31">
        <v>4301135307</v>
      </c>
      <c r="D287" s="294">
        <v>4640242181370</v>
      </c>
      <c r="E287" s="295"/>
      <c r="F287" s="285">
        <v>0.3</v>
      </c>
      <c r="G287" s="32">
        <v>9</v>
      </c>
      <c r="H287" s="285">
        <v>2.7</v>
      </c>
      <c r="I287" s="285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61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291"/>
      <c r="R287" s="291"/>
      <c r="S287" s="291"/>
      <c r="T287" s="292"/>
      <c r="U287" s="34"/>
      <c r="V287" s="34"/>
      <c r="W287" s="35" t="s">
        <v>69</v>
      </c>
      <c r="X287" s="286">
        <v>0</v>
      </c>
      <c r="Y287" s="287">
        <f t="shared" si="12"/>
        <v>0</v>
      </c>
      <c r="Z287" s="36">
        <f>IFERROR(IF(X287="","",X287*0.00502),"")</f>
        <v>0</v>
      </c>
      <c r="AA287" s="56"/>
      <c r="AB287" s="57"/>
      <c r="AC287" s="276" t="s">
        <v>396</v>
      </c>
      <c r="AG287" s="67"/>
      <c r="AJ287" s="71" t="s">
        <v>71</v>
      </c>
      <c r="AK287" s="71">
        <v>1</v>
      </c>
      <c r="BB287" s="277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x14ac:dyDescent="0.2">
      <c r="A288" s="296"/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298"/>
      <c r="P288" s="299" t="s">
        <v>72</v>
      </c>
      <c r="Q288" s="300"/>
      <c r="R288" s="300"/>
      <c r="S288" s="300"/>
      <c r="T288" s="300"/>
      <c r="U288" s="300"/>
      <c r="V288" s="301"/>
      <c r="W288" s="37" t="s">
        <v>69</v>
      </c>
      <c r="X288" s="288">
        <f>IFERROR(SUM(X273:X287),"0")</f>
        <v>68</v>
      </c>
      <c r="Y288" s="288">
        <f>IFERROR(SUM(Y273:Y287),"0")</f>
        <v>68</v>
      </c>
      <c r="Z288" s="288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0.71016000000000012</v>
      </c>
      <c r="AA288" s="289"/>
      <c r="AB288" s="289"/>
      <c r="AC288" s="289"/>
    </row>
    <row r="289" spans="1:32" x14ac:dyDescent="0.2">
      <c r="A289" s="297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298"/>
      <c r="P289" s="299" t="s">
        <v>72</v>
      </c>
      <c r="Q289" s="300"/>
      <c r="R289" s="300"/>
      <c r="S289" s="300"/>
      <c r="T289" s="300"/>
      <c r="U289" s="300"/>
      <c r="V289" s="301"/>
      <c r="W289" s="37" t="s">
        <v>73</v>
      </c>
      <c r="X289" s="288">
        <f>IFERROR(SUMPRODUCT(X273:X287*H273:H287),"0")</f>
        <v>243.8</v>
      </c>
      <c r="Y289" s="288">
        <f>IFERROR(SUMPRODUCT(Y273:Y287*H273:H287),"0")</f>
        <v>243.8</v>
      </c>
      <c r="Z289" s="37"/>
      <c r="AA289" s="289"/>
      <c r="AB289" s="289"/>
      <c r="AC289" s="289"/>
    </row>
    <row r="290" spans="1:32" ht="15" customHeight="1" x14ac:dyDescent="0.2">
      <c r="A290" s="42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97"/>
      <c r="P290" s="363" t="s">
        <v>397</v>
      </c>
      <c r="Q290" s="364"/>
      <c r="R290" s="364"/>
      <c r="S290" s="364"/>
      <c r="T290" s="364"/>
      <c r="U290" s="364"/>
      <c r="V290" s="365"/>
      <c r="W290" s="37" t="s">
        <v>73</v>
      </c>
      <c r="X290" s="288">
        <f>IFERROR(X24+X31+X38+X46+X51+X55+X59+X64+X70+X76+X81+X87+X97+X103+X113+X117+X121+X127+X133+X139+X144+X149+X154+X159+X166+X174+X178+X184+X191+X200+X208+X213+X218+X224+X230+X236+X242+X248+X252+X260+X265+X271+X289,"0")</f>
        <v>11901.359999999997</v>
      </c>
      <c r="Y290" s="288">
        <f>IFERROR(Y24+Y31+Y38+Y46+Y51+Y55+Y59+Y64+Y70+Y76+Y81+Y87+Y97+Y103+Y113+Y117+Y121+Y127+Y133+Y139+Y144+Y149+Y154+Y159+Y166+Y174+Y178+Y184+Y191+Y200+Y208+Y213+Y218+Y224+Y230+Y236+Y242+Y248+Y252+Y260+Y265+Y271+Y289,"0")</f>
        <v>11901.359999999997</v>
      </c>
      <c r="Z290" s="37"/>
      <c r="AA290" s="289"/>
      <c r="AB290" s="289"/>
      <c r="AC290" s="289"/>
    </row>
    <row r="291" spans="1:32" x14ac:dyDescent="0.2">
      <c r="A291" s="297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397"/>
      <c r="P291" s="363" t="s">
        <v>398</v>
      </c>
      <c r="Q291" s="364"/>
      <c r="R291" s="364"/>
      <c r="S291" s="364"/>
      <c r="T291" s="364"/>
      <c r="U291" s="364"/>
      <c r="V291" s="365"/>
      <c r="W291" s="37" t="s">
        <v>73</v>
      </c>
      <c r="X291" s="288">
        <f>IFERROR(SUM(BM22:BM287),"0")</f>
        <v>13199.948</v>
      </c>
      <c r="Y291" s="288">
        <f>IFERROR(SUM(BN22:BN287),"0")</f>
        <v>13199.948</v>
      </c>
      <c r="Z291" s="37"/>
      <c r="AA291" s="289"/>
      <c r="AB291" s="289"/>
      <c r="AC291" s="289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397"/>
      <c r="P292" s="363" t="s">
        <v>399</v>
      </c>
      <c r="Q292" s="364"/>
      <c r="R292" s="364"/>
      <c r="S292" s="364"/>
      <c r="T292" s="364"/>
      <c r="U292" s="364"/>
      <c r="V292" s="365"/>
      <c r="W292" s="37" t="s">
        <v>400</v>
      </c>
      <c r="X292" s="38">
        <f>ROUNDUP(SUM(BO22:BO287),0)</f>
        <v>36</v>
      </c>
      <c r="Y292" s="38">
        <f>ROUNDUP(SUM(BP22:BP287),0)</f>
        <v>36</v>
      </c>
      <c r="Z292" s="37"/>
      <c r="AA292" s="289"/>
      <c r="AB292" s="289"/>
      <c r="AC292" s="289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397"/>
      <c r="P293" s="363" t="s">
        <v>401</v>
      </c>
      <c r="Q293" s="364"/>
      <c r="R293" s="364"/>
      <c r="S293" s="364"/>
      <c r="T293" s="364"/>
      <c r="U293" s="364"/>
      <c r="V293" s="365"/>
      <c r="W293" s="37" t="s">
        <v>73</v>
      </c>
      <c r="X293" s="288">
        <f>GrossWeightTotal+PalletQtyTotal*25</f>
        <v>14099.948</v>
      </c>
      <c r="Y293" s="288">
        <f>GrossWeightTotalR+PalletQtyTotalR*25</f>
        <v>14099.948</v>
      </c>
      <c r="Z293" s="37"/>
      <c r="AA293" s="289"/>
      <c r="AB293" s="289"/>
      <c r="AC293" s="289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397"/>
      <c r="P294" s="363" t="s">
        <v>402</v>
      </c>
      <c r="Q294" s="364"/>
      <c r="R294" s="364"/>
      <c r="S294" s="364"/>
      <c r="T294" s="364"/>
      <c r="U294" s="364"/>
      <c r="V294" s="365"/>
      <c r="W294" s="37" t="s">
        <v>400</v>
      </c>
      <c r="X294" s="288">
        <f>IFERROR(X23+X30+X37+X45+X50+X54+X58+X63+X69+X75+X80+X86+X96+X102+X112+X116+X120+X126+X132+X138+X143+X148+X153+X158+X165+X173+X177+X183+X190+X199+X207+X212+X217+X223+X229+X235+X241+X247+X251+X259+X264+X270+X288,"0")</f>
        <v>2936</v>
      </c>
      <c r="Y294" s="288">
        <f>IFERROR(Y23+Y30+Y37+Y45+Y50+Y54+Y58+Y63+Y69+Y75+Y80+Y86+Y96+Y102+Y112+Y116+Y120+Y126+Y132+Y138+Y143+Y148+Y153+Y158+Y165+Y173+Y177+Y183+Y190+Y199+Y207+Y212+Y217+Y223+Y229+Y235+Y241+Y247+Y251+Y259+Y264+Y270+Y288,"0")</f>
        <v>2936</v>
      </c>
      <c r="Z294" s="37"/>
      <c r="AA294" s="289"/>
      <c r="AB294" s="289"/>
      <c r="AC294" s="289"/>
    </row>
    <row r="295" spans="1:32" ht="14.25" customHeight="1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397"/>
      <c r="P295" s="363" t="s">
        <v>403</v>
      </c>
      <c r="Q295" s="364"/>
      <c r="R295" s="364"/>
      <c r="S295" s="364"/>
      <c r="T295" s="364"/>
      <c r="U295" s="364"/>
      <c r="V295" s="365"/>
      <c r="W295" s="39" t="s">
        <v>404</v>
      </c>
      <c r="X295" s="37"/>
      <c r="Y295" s="37"/>
      <c r="Z295" s="37">
        <f>IFERROR(Z23+Z30+Z37+Z45+Z50+Z54+Z58+Z63+Z69+Z75+Z80+Z86+Z96+Z102+Z112+Z116+Z120+Z126+Z132+Z138+Z143+Z148+Z153+Z158+Z165+Z173+Z177+Z183+Z190+Z199+Z207+Z212+Z217+Z223+Z229+Z235+Z241+Z247+Z251+Z259+Z264+Z270+Z288,"0")</f>
        <v>45.234879999999997</v>
      </c>
      <c r="AA295" s="289"/>
      <c r="AB295" s="289"/>
      <c r="AC295" s="289"/>
    </row>
    <row r="296" spans="1:32" ht="13.5" customHeight="1" thickBot="1" x14ac:dyDescent="0.25"/>
    <row r="297" spans="1:32" ht="27" customHeight="1" thickTop="1" thickBot="1" x14ac:dyDescent="0.25">
      <c r="A297" s="40" t="s">
        <v>405</v>
      </c>
      <c r="B297" s="283" t="s">
        <v>62</v>
      </c>
      <c r="C297" s="305" t="s">
        <v>74</v>
      </c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7"/>
      <c r="U297" s="283" t="s">
        <v>232</v>
      </c>
      <c r="V297" s="283" t="s">
        <v>241</v>
      </c>
      <c r="W297" s="305" t="s">
        <v>260</v>
      </c>
      <c r="X297" s="306"/>
      <c r="Y297" s="306"/>
      <c r="Z297" s="306"/>
      <c r="AA297" s="306"/>
      <c r="AB297" s="307"/>
      <c r="AC297" s="283" t="s">
        <v>323</v>
      </c>
      <c r="AD297" s="283" t="s">
        <v>328</v>
      </c>
      <c r="AE297" s="283" t="s">
        <v>332</v>
      </c>
      <c r="AF297" s="283" t="s">
        <v>340</v>
      </c>
    </row>
    <row r="298" spans="1:32" ht="14.25" customHeight="1" thickTop="1" x14ac:dyDescent="0.2">
      <c r="A298" s="411" t="s">
        <v>406</v>
      </c>
      <c r="B298" s="305" t="s">
        <v>62</v>
      </c>
      <c r="C298" s="305" t="s">
        <v>75</v>
      </c>
      <c r="D298" s="305" t="s">
        <v>84</v>
      </c>
      <c r="E298" s="305" t="s">
        <v>94</v>
      </c>
      <c r="F298" s="305" t="s">
        <v>109</v>
      </c>
      <c r="G298" s="305" t="s">
        <v>134</v>
      </c>
      <c r="H298" s="305" t="s">
        <v>141</v>
      </c>
      <c r="I298" s="305" t="s">
        <v>145</v>
      </c>
      <c r="J298" s="305" t="s">
        <v>153</v>
      </c>
      <c r="K298" s="305" t="s">
        <v>168</v>
      </c>
      <c r="L298" s="305" t="s">
        <v>174</v>
      </c>
      <c r="M298" s="305" t="s">
        <v>198</v>
      </c>
      <c r="N298" s="284"/>
      <c r="O298" s="305" t="s">
        <v>204</v>
      </c>
      <c r="P298" s="305" t="s">
        <v>211</v>
      </c>
      <c r="Q298" s="305" t="s">
        <v>216</v>
      </c>
      <c r="R298" s="305" t="s">
        <v>220</v>
      </c>
      <c r="S298" s="305" t="s">
        <v>223</v>
      </c>
      <c r="T298" s="305" t="s">
        <v>228</v>
      </c>
      <c r="U298" s="305" t="s">
        <v>233</v>
      </c>
      <c r="V298" s="305" t="s">
        <v>242</v>
      </c>
      <c r="W298" s="305" t="s">
        <v>261</v>
      </c>
      <c r="X298" s="305" t="s">
        <v>277</v>
      </c>
      <c r="Y298" s="305" t="s">
        <v>290</v>
      </c>
      <c r="Z298" s="305" t="s">
        <v>301</v>
      </c>
      <c r="AA298" s="305" t="s">
        <v>306</v>
      </c>
      <c r="AB298" s="305" t="s">
        <v>317</v>
      </c>
      <c r="AC298" s="305" t="s">
        <v>324</v>
      </c>
      <c r="AD298" s="305" t="s">
        <v>329</v>
      </c>
      <c r="AE298" s="305" t="s">
        <v>333</v>
      </c>
      <c r="AF298" s="305" t="s">
        <v>340</v>
      </c>
    </row>
    <row r="299" spans="1:32" ht="13.5" customHeight="1" thickBot="1" x14ac:dyDescent="0.25">
      <c r="A299" s="412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284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309"/>
      <c r="Z299" s="309"/>
      <c r="AA299" s="309"/>
      <c r="AB299" s="309"/>
      <c r="AC299" s="309"/>
      <c r="AD299" s="309"/>
      <c r="AE299" s="309"/>
      <c r="AF299" s="309"/>
    </row>
    <row r="300" spans="1:32" ht="18" customHeight="1" thickTop="1" thickBot="1" x14ac:dyDescent="0.25">
      <c r="A300" s="40" t="s">
        <v>407</v>
      </c>
      <c r="B300" s="46">
        <f>IFERROR(X22*H22,"0")</f>
        <v>0</v>
      </c>
      <c r="C300" s="46">
        <f>IFERROR(X28*H28,"0")+IFERROR(X29*H29,"0")</f>
        <v>210</v>
      </c>
      <c r="D300" s="46">
        <f>IFERROR(X34*H34,"0")+IFERROR(X35*H35,"0")+IFERROR(X36*H36,"0")</f>
        <v>67.199999999999989</v>
      </c>
      <c r="E300" s="46">
        <f>IFERROR(X41*H41,"0")+IFERROR(X42*H42,"0")+IFERROR(X43*H43,"0")+IFERROR(X44*H44,"0")</f>
        <v>924</v>
      </c>
      <c r="F300" s="46">
        <f>IFERROR(X49*H49,"0")+IFERROR(X53*H53,"0")+IFERROR(X57*H57,"0")+IFERROR(X61*H61,"0")+IFERROR(X62*H62,"0")+IFERROR(X66*H66,"0")+IFERROR(X67*H67,"0")+IFERROR(X68*H68,"0")</f>
        <v>100.8</v>
      </c>
      <c r="G300" s="46">
        <f>IFERROR(X73*H73,"0")+IFERROR(X74*H74,"0")</f>
        <v>1020</v>
      </c>
      <c r="H300" s="46">
        <f>IFERROR(X79*H79,"0")</f>
        <v>50.4</v>
      </c>
      <c r="I300" s="46">
        <f>IFERROR(X84*H84,"0")+IFERROR(X85*H85,"0")</f>
        <v>352.8</v>
      </c>
      <c r="J300" s="46">
        <f>IFERROR(X90*H90,"0")+IFERROR(X91*H91,"0")+IFERROR(X92*H92,"0")+IFERROR(X93*H93,"0")+IFERROR(X94*H94,"0")+IFERROR(X95*H95,"0")</f>
        <v>542.64</v>
      </c>
      <c r="K300" s="46">
        <f>IFERROR(X100*H100,"0")+IFERROR(X101*H101,"0")</f>
        <v>60.480000000000004</v>
      </c>
      <c r="L300" s="46">
        <f>IFERROR(X106*H106,"0")+IFERROR(X107*H107,"0")+IFERROR(X108*H108,"0")+IFERROR(X109*H109,"0")+IFERROR(X110*H110,"0")+IFERROR(X111*H111,"0")+IFERROR(X115*H115,"0")+IFERROR(X119*H119,"0")</f>
        <v>2808</v>
      </c>
      <c r="M300" s="46">
        <f>IFERROR(X124*H124,"0")+IFERROR(X125*H125,"0")</f>
        <v>1260</v>
      </c>
      <c r="N300" s="284"/>
      <c r="O300" s="46">
        <f>IFERROR(X130*H130,"0")+IFERROR(X131*H131,"0")</f>
        <v>546</v>
      </c>
      <c r="P300" s="46">
        <f>IFERROR(X136*H136,"0")+IFERROR(X137*H137,"0")</f>
        <v>268.8</v>
      </c>
      <c r="Q300" s="46">
        <f>IFERROR(X142*H142,"0")</f>
        <v>84</v>
      </c>
      <c r="R300" s="46">
        <f>IFERROR(X147*H147,"0")</f>
        <v>37.800000000000004</v>
      </c>
      <c r="S300" s="46">
        <f>IFERROR(X152*H152,"0")</f>
        <v>0</v>
      </c>
      <c r="T300" s="46">
        <f>IFERROR(X157*H157,"0")</f>
        <v>0</v>
      </c>
      <c r="U300" s="46">
        <f>IFERROR(X163*H163,"0")+IFERROR(X164*H164,"0")</f>
        <v>0</v>
      </c>
      <c r="V300" s="46">
        <f>IFERROR(X170*H170,"0")+IFERROR(X171*H171,"0")+IFERROR(X172*H172,"0")+IFERROR(X176*H176,"0")</f>
        <v>1176</v>
      </c>
      <c r="W300" s="46">
        <f>IFERROR(X182*H182,"0")+IFERROR(X186*H186,"0")+IFERROR(X187*H187,"0")+IFERROR(X188*H188,"0")+IFERROR(X189*H189,"0")</f>
        <v>33.6</v>
      </c>
      <c r="X300" s="46">
        <f>IFERROR(X194*H194,"0")+IFERROR(X195*H195,"0")+IFERROR(X196*H196,"0")+IFERROR(X197*H197,"0")+IFERROR(X198*H198,"0")</f>
        <v>0</v>
      </c>
      <c r="Y300" s="46">
        <f>IFERROR(X203*H203,"0")+IFERROR(X204*H204,"0")+IFERROR(X205*H205,"0")+IFERROR(X206*H206,"0")</f>
        <v>172.8</v>
      </c>
      <c r="Z300" s="46">
        <f>IFERROR(X211*H211,"0")</f>
        <v>300</v>
      </c>
      <c r="AA300" s="46">
        <f>IFERROR(X216*H216,"0")+IFERROR(X220*H220,"0")+IFERROR(X221*H221,"0")+IFERROR(X222*H222,"0")</f>
        <v>0</v>
      </c>
      <c r="AB300" s="46">
        <f>IFERROR(X227*H227,"0")+IFERROR(X228*H228,"0")</f>
        <v>76.800000000000011</v>
      </c>
      <c r="AC300" s="46">
        <f>IFERROR(X234*H234,"0")</f>
        <v>0</v>
      </c>
      <c r="AD300" s="46">
        <f>IFERROR(X240*H240,"0")</f>
        <v>180</v>
      </c>
      <c r="AE300" s="46">
        <f>IFERROR(X246*H246,"0")+IFERROR(X250*H250,"0")</f>
        <v>0</v>
      </c>
      <c r="AF300" s="46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1629.24</v>
      </c>
    </row>
    <row r="301" spans="1:32" ht="13.5" customHeight="1" thickTop="1" x14ac:dyDescent="0.2">
      <c r="C301" s="284"/>
    </row>
    <row r="302" spans="1:32" ht="19.5" customHeight="1" x14ac:dyDescent="0.2">
      <c r="A302" s="58" t="s">
        <v>408</v>
      </c>
      <c r="B302" s="58" t="s">
        <v>409</v>
      </c>
      <c r="C302" s="58" t="s">
        <v>410</v>
      </c>
    </row>
    <row r="303" spans="1:32" x14ac:dyDescent="0.2">
      <c r="A303" s="59">
        <f>SUMPRODUCT(--(BB:BB="ЗПФ"),--(W:W="кор"),H:H,Y:Y)+SUMPRODUCT(--(BB:BB="ЗПФ"),--(W:W="кг"),Y:Y)</f>
        <v>5476.8</v>
      </c>
      <c r="B303" s="60">
        <f>SUMPRODUCT(--(BB:BB="ПГП"),--(W:W="кор"),H:H,Y:Y)+SUMPRODUCT(--(BB:BB="ПГП"),--(W:W="кг"),Y:Y)</f>
        <v>6424.56</v>
      </c>
      <c r="C303" s="60">
        <f>SUMPRODUCT(--(BB:BB="КИЗ"),--(W:W="кор"),H:H,Y:Y)+SUMPRODUCT(--(BB:BB="КИЗ"),--(W:W="кг"),Y:Y)</f>
        <v>0</v>
      </c>
    </row>
  </sheetData>
  <sheetProtection algorithmName="SHA-512" hashValue="tgVBvBm/BLykAoEKjpSGB5tzBP8Xm3LJBHl0OgZfwaN4FKYvK/GyBmki0Up/i8sSFiGH3UmB3Kpl3NwYN17+Vg==" saltValue="VTzbLF+Pz1l2wM6FSHe1m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3">
    <mergeCell ref="W298:W299"/>
    <mergeCell ref="X17:X18"/>
    <mergeCell ref="D250:E250"/>
    <mergeCell ref="A52:Z52"/>
    <mergeCell ref="D110:E110"/>
    <mergeCell ref="D44:E44"/>
    <mergeCell ref="D286:E286"/>
    <mergeCell ref="E298:E299"/>
    <mergeCell ref="P23:V23"/>
    <mergeCell ref="A231:Z231"/>
    <mergeCell ref="V12:W12"/>
    <mergeCell ref="D262:E262"/>
    <mergeCell ref="A245:Z245"/>
    <mergeCell ref="A39:Z39"/>
    <mergeCell ref="P85:T85"/>
    <mergeCell ref="D95:E95"/>
    <mergeCell ref="X298:X299"/>
    <mergeCell ref="Z298:Z299"/>
    <mergeCell ref="Y17:Y18"/>
    <mergeCell ref="U17:V17"/>
    <mergeCell ref="D57:E57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A58:O59"/>
    <mergeCell ref="D49:E49"/>
    <mergeCell ref="F17:F18"/>
    <mergeCell ref="Q5:R5"/>
    <mergeCell ref="D163:E163"/>
    <mergeCell ref="P2:W3"/>
    <mergeCell ref="P218:V218"/>
    <mergeCell ref="P198:T198"/>
    <mergeCell ref="D35:E35"/>
    <mergeCell ref="D228:E228"/>
    <mergeCell ref="A23:O24"/>
    <mergeCell ref="D10:E10"/>
    <mergeCell ref="F10:G10"/>
    <mergeCell ref="D34:E34"/>
    <mergeCell ref="A201:Z201"/>
    <mergeCell ref="D221:E221"/>
    <mergeCell ref="D216:E216"/>
    <mergeCell ref="D107:E107"/>
    <mergeCell ref="P136:T136"/>
    <mergeCell ref="P228:T228"/>
    <mergeCell ref="D171:E171"/>
    <mergeCell ref="Q6:R6"/>
    <mergeCell ref="P81:V81"/>
    <mergeCell ref="P208:V208"/>
    <mergeCell ref="A33:Z33"/>
    <mergeCell ref="D196:E196"/>
    <mergeCell ref="A126:O127"/>
    <mergeCell ref="A8:C8"/>
    <mergeCell ref="A10:C10"/>
    <mergeCell ref="P298:P299"/>
    <mergeCell ref="O17:O18"/>
    <mergeCell ref="R298:R299"/>
    <mergeCell ref="P223:V223"/>
    <mergeCell ref="P174:V174"/>
    <mergeCell ref="A104:Z104"/>
    <mergeCell ref="A175:Z175"/>
    <mergeCell ref="A185:Z185"/>
    <mergeCell ref="P196:T196"/>
    <mergeCell ref="D164:E164"/>
    <mergeCell ref="P62:T62"/>
    <mergeCell ref="D279:E279"/>
    <mergeCell ref="J298:J299"/>
    <mergeCell ref="A254:Z254"/>
    <mergeCell ref="A249:Z249"/>
    <mergeCell ref="P289:V289"/>
    <mergeCell ref="P262:T262"/>
    <mergeCell ref="D276:E276"/>
    <mergeCell ref="P290:V290"/>
    <mergeCell ref="D278:E278"/>
    <mergeCell ref="D234:E234"/>
    <mergeCell ref="P263:T263"/>
    <mergeCell ref="A251:O252"/>
    <mergeCell ref="C298:C299"/>
    <mergeCell ref="P49:T49"/>
    <mergeCell ref="P36:T36"/>
    <mergeCell ref="P278:T278"/>
    <mergeCell ref="P107:T107"/>
    <mergeCell ref="P101:T101"/>
    <mergeCell ref="P63:V63"/>
    <mergeCell ref="P50:V50"/>
    <mergeCell ref="A233:Z233"/>
    <mergeCell ref="M17:M18"/>
    <mergeCell ref="D42:E42"/>
    <mergeCell ref="A181:Z181"/>
    <mergeCell ref="D17:E18"/>
    <mergeCell ref="D136:E136"/>
    <mergeCell ref="A241:O242"/>
    <mergeCell ref="P282:T282"/>
    <mergeCell ref="P111:T111"/>
    <mergeCell ref="P61:T61"/>
    <mergeCell ref="D227:E227"/>
    <mergeCell ref="A9:C9"/>
    <mergeCell ref="P125:T125"/>
    <mergeCell ref="A179:Z179"/>
    <mergeCell ref="P70:V70"/>
    <mergeCell ref="A156:Z156"/>
    <mergeCell ref="P116:V116"/>
    <mergeCell ref="P103:V103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76:T276"/>
    <mergeCell ref="D257:E257"/>
    <mergeCell ref="AB17:AB18"/>
    <mergeCell ref="P271:V271"/>
    <mergeCell ref="P265:V265"/>
    <mergeCell ref="H5:M5"/>
    <mergeCell ref="A56:Z56"/>
    <mergeCell ref="A27:Z27"/>
    <mergeCell ref="P31:V31"/>
    <mergeCell ref="P158:V158"/>
    <mergeCell ref="A214:Z214"/>
    <mergeCell ref="D6:M6"/>
    <mergeCell ref="A75:O76"/>
    <mergeCell ref="A86:O87"/>
    <mergeCell ref="P227:T227"/>
    <mergeCell ref="P106:T106"/>
    <mergeCell ref="A223:O224"/>
    <mergeCell ref="P93:T93"/>
    <mergeCell ref="D256:E256"/>
    <mergeCell ref="P269:T269"/>
    <mergeCell ref="P164:T164"/>
    <mergeCell ref="P120:V120"/>
    <mergeCell ref="D85:E85"/>
    <mergeCell ref="D222:E222"/>
    <mergeCell ref="P35:T35"/>
    <mergeCell ref="G17:G18"/>
    <mergeCell ref="AB298:AB299"/>
    <mergeCell ref="A135:Z135"/>
    <mergeCell ref="AA17:AA18"/>
    <mergeCell ref="AD298:AD299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P109:T109"/>
    <mergeCell ref="P274:T274"/>
    <mergeCell ref="D186:E186"/>
    <mergeCell ref="A290:O295"/>
    <mergeCell ref="P222:T222"/>
    <mergeCell ref="P84:T84"/>
    <mergeCell ref="P22:T22"/>
    <mergeCell ref="P236:V236"/>
    <mergeCell ref="A88:Z88"/>
    <mergeCell ref="P257:T257"/>
    <mergeCell ref="P54:V54"/>
    <mergeCell ref="A298:A299"/>
    <mergeCell ref="A146:Z146"/>
    <mergeCell ref="D204:E204"/>
    <mergeCell ref="A207:O208"/>
    <mergeCell ref="D198:E198"/>
    <mergeCell ref="D269:E269"/>
    <mergeCell ref="P247:V247"/>
    <mergeCell ref="D206:E206"/>
    <mergeCell ref="P241:V241"/>
    <mergeCell ref="D273:E273"/>
    <mergeCell ref="P252:V252"/>
    <mergeCell ref="A160:Z160"/>
    <mergeCell ref="D194:E194"/>
    <mergeCell ref="P173:V173"/>
    <mergeCell ref="P184:V184"/>
    <mergeCell ref="A167:Z167"/>
    <mergeCell ref="P242:V242"/>
    <mergeCell ref="A232:Z232"/>
    <mergeCell ref="P188:T188"/>
    <mergeCell ref="A169:Z169"/>
    <mergeCell ref="A225:Z225"/>
    <mergeCell ref="P148:V148"/>
    <mergeCell ref="O298:O299"/>
    <mergeCell ref="Q298:Q299"/>
    <mergeCell ref="AA298:AA299"/>
    <mergeCell ref="AC298:AC299"/>
    <mergeCell ref="A143:O144"/>
    <mergeCell ref="AE298:AE299"/>
    <mergeCell ref="A199:O200"/>
    <mergeCell ref="A270:O271"/>
    <mergeCell ref="A261:Z261"/>
    <mergeCell ref="D36:E36"/>
    <mergeCell ref="P58:V58"/>
    <mergeCell ref="D61:E61"/>
    <mergeCell ref="P115:T115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86:V86"/>
    <mergeCell ref="P213:V213"/>
    <mergeCell ref="A209:Z209"/>
    <mergeCell ref="H298:H299"/>
    <mergeCell ref="D43:E43"/>
    <mergeCell ref="P149:V149"/>
    <mergeCell ref="A145:Z145"/>
    <mergeCell ref="D137:E137"/>
    <mergeCell ref="A272:Z272"/>
    <mergeCell ref="P216:T216"/>
    <mergeCell ref="A210:Z210"/>
    <mergeCell ref="P80:V80"/>
    <mergeCell ref="A217:O218"/>
    <mergeCell ref="D130:E130"/>
    <mergeCell ref="D74:E74"/>
    <mergeCell ref="D68:E68"/>
    <mergeCell ref="D188:E188"/>
    <mergeCell ref="P126:V126"/>
    <mergeCell ref="P211:T211"/>
    <mergeCell ref="D172:E172"/>
    <mergeCell ref="D203:E203"/>
    <mergeCell ref="P165:V165"/>
    <mergeCell ref="A82:Z82"/>
    <mergeCell ref="D267:E267"/>
    <mergeCell ref="G298:G299"/>
    <mergeCell ref="I298:I299"/>
    <mergeCell ref="P90:T90"/>
    <mergeCell ref="T5:U5"/>
    <mergeCell ref="D119:E119"/>
    <mergeCell ref="V5:W5"/>
    <mergeCell ref="D246:E246"/>
    <mergeCell ref="P203:T203"/>
    <mergeCell ref="P294:V294"/>
    <mergeCell ref="A48:Z48"/>
    <mergeCell ref="D282:E282"/>
    <mergeCell ref="D111:E111"/>
    <mergeCell ref="P212:V212"/>
    <mergeCell ref="Q8:R8"/>
    <mergeCell ref="P267:T267"/>
    <mergeCell ref="A288:O289"/>
    <mergeCell ref="D275:E275"/>
    <mergeCell ref="T6:U9"/>
    <mergeCell ref="A30:O31"/>
    <mergeCell ref="Q10:R10"/>
    <mergeCell ref="D41:E41"/>
    <mergeCell ref="D277:E277"/>
    <mergeCell ref="A13:M13"/>
    <mergeCell ref="A15:M15"/>
    <mergeCell ref="J9:M9"/>
    <mergeCell ref="A40:Z40"/>
    <mergeCell ref="P30:V30"/>
    <mergeCell ref="S298:S299"/>
    <mergeCell ref="U298:U299"/>
    <mergeCell ref="A69:O70"/>
    <mergeCell ref="M298:M299"/>
    <mergeCell ref="D106:E106"/>
    <mergeCell ref="P283:T283"/>
    <mergeCell ref="D93:E93"/>
    <mergeCell ref="P277:T277"/>
    <mergeCell ref="D220:E220"/>
    <mergeCell ref="P199:V199"/>
    <mergeCell ref="P291:V291"/>
    <mergeCell ref="P288:V288"/>
    <mergeCell ref="P285:T285"/>
    <mergeCell ref="D157:E157"/>
    <mergeCell ref="A253:Z253"/>
    <mergeCell ref="A180:Z180"/>
    <mergeCell ref="P293:V293"/>
    <mergeCell ref="P200:V200"/>
    <mergeCell ref="P74:T74"/>
    <mergeCell ref="P292:V292"/>
    <mergeCell ref="D182:E182"/>
    <mergeCell ref="D280:E280"/>
    <mergeCell ref="P163:T163"/>
    <mergeCell ref="D109:E109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T298:T299"/>
    <mergeCell ref="A32:Z32"/>
    <mergeCell ref="V298:V299"/>
    <mergeCell ref="A37:O38"/>
    <mergeCell ref="A219:Z219"/>
    <mergeCell ref="Q11:R11"/>
    <mergeCell ref="P205:T205"/>
    <mergeCell ref="A6:C6"/>
    <mergeCell ref="P142:T142"/>
    <mergeCell ref="A161:Z161"/>
    <mergeCell ref="A259:O260"/>
    <mergeCell ref="D115:E115"/>
    <mergeCell ref="P182:T182"/>
    <mergeCell ref="P102:V102"/>
    <mergeCell ref="P280:T280"/>
    <mergeCell ref="Q12:R12"/>
    <mergeCell ref="D90:E90"/>
    <mergeCell ref="P119:T119"/>
    <mergeCell ref="P183:V183"/>
    <mergeCell ref="P246:T246"/>
    <mergeCell ref="P133:V133"/>
    <mergeCell ref="P127:V127"/>
    <mergeCell ref="A123:Z123"/>
    <mergeCell ref="A238:Z238"/>
    <mergeCell ref="D1:F1"/>
    <mergeCell ref="A71:Z71"/>
    <mergeCell ref="P46:V46"/>
    <mergeCell ref="K298:K299"/>
    <mergeCell ref="J17:J18"/>
    <mergeCell ref="L17:L18"/>
    <mergeCell ref="D240:E240"/>
    <mergeCell ref="A244:Z244"/>
    <mergeCell ref="P112:V112"/>
    <mergeCell ref="A116:O117"/>
    <mergeCell ref="D100:E100"/>
    <mergeCell ref="P284:T284"/>
    <mergeCell ref="P17:T18"/>
    <mergeCell ref="A77:Z77"/>
    <mergeCell ref="P194:T194"/>
    <mergeCell ref="P250:T250"/>
    <mergeCell ref="P286:T286"/>
    <mergeCell ref="P131:T131"/>
    <mergeCell ref="P187:T187"/>
    <mergeCell ref="D108:E108"/>
    <mergeCell ref="P258:T258"/>
    <mergeCell ref="A168:Z168"/>
    <mergeCell ref="P139:V139"/>
    <mergeCell ref="I17:I18"/>
    <mergeCell ref="H1:Q1"/>
    <mergeCell ref="A243:Z243"/>
    <mergeCell ref="A99:Z99"/>
    <mergeCell ref="D284:E284"/>
    <mergeCell ref="D28:E28"/>
    <mergeCell ref="P171:T171"/>
    <mergeCell ref="D92:E92"/>
    <mergeCell ref="D67:E67"/>
    <mergeCell ref="A140:Z140"/>
    <mergeCell ref="D5:E5"/>
    <mergeCell ref="P42:T42"/>
    <mergeCell ref="D94:E94"/>
    <mergeCell ref="P240:T240"/>
    <mergeCell ref="A96:O97"/>
    <mergeCell ref="P177:V177"/>
    <mergeCell ref="P264:V264"/>
    <mergeCell ref="P273:T273"/>
    <mergeCell ref="A89:Z89"/>
    <mergeCell ref="D147:E147"/>
    <mergeCell ref="D274:E274"/>
    <mergeCell ref="A105:Z105"/>
    <mergeCell ref="A26:Z26"/>
    <mergeCell ref="P268:T268"/>
    <mergeCell ref="P59:V59"/>
    <mergeCell ref="D7:M7"/>
    <mergeCell ref="D79:E79"/>
    <mergeCell ref="P92:T92"/>
    <mergeCell ref="L298:L299"/>
    <mergeCell ref="P29:T29"/>
    <mergeCell ref="P100:T100"/>
    <mergeCell ref="P94:T94"/>
    <mergeCell ref="D8:M8"/>
    <mergeCell ref="P44:T44"/>
    <mergeCell ref="A226:Z226"/>
    <mergeCell ref="A148:O149"/>
    <mergeCell ref="P251:V251"/>
    <mergeCell ref="P45:V45"/>
    <mergeCell ref="P95:T95"/>
    <mergeCell ref="A212:O213"/>
    <mergeCell ref="P38:V38"/>
    <mergeCell ref="F298:F299"/>
    <mergeCell ref="D211:E211"/>
    <mergeCell ref="P190:V190"/>
    <mergeCell ref="P189:T189"/>
    <mergeCell ref="P287:T287"/>
    <mergeCell ref="P281:T281"/>
    <mergeCell ref="P295:V295"/>
    <mergeCell ref="P178:V178"/>
    <mergeCell ref="AF298:AF299"/>
    <mergeCell ref="P152:T152"/>
    <mergeCell ref="D73:E73"/>
    <mergeCell ref="P166:V166"/>
    <mergeCell ref="Y298:Y299"/>
    <mergeCell ref="A202:Z202"/>
    <mergeCell ref="P37:V37"/>
    <mergeCell ref="P230:V230"/>
    <mergeCell ref="A63:O64"/>
    <mergeCell ref="P275:T275"/>
    <mergeCell ref="P143:V143"/>
    <mergeCell ref="P248:V248"/>
    <mergeCell ref="A266:Z266"/>
    <mergeCell ref="D131:E131"/>
    <mergeCell ref="D258:E258"/>
    <mergeCell ref="P235:V235"/>
    <mergeCell ref="A60:Z60"/>
    <mergeCell ref="P207:V207"/>
    <mergeCell ref="D124:E124"/>
    <mergeCell ref="D195:E195"/>
    <mergeCell ref="D189:E189"/>
    <mergeCell ref="A173:O174"/>
    <mergeCell ref="A229:O230"/>
    <mergeCell ref="D287:E287"/>
    <mergeCell ref="B298:B299"/>
    <mergeCell ref="D298:D299"/>
    <mergeCell ref="A45:O46"/>
    <mergeCell ref="P157:T157"/>
    <mergeCell ref="D205:E205"/>
    <mergeCell ref="P172:T172"/>
    <mergeCell ref="A158:O159"/>
    <mergeCell ref="P28:T28"/>
    <mergeCell ref="R1:T1"/>
    <mergeCell ref="P221:T221"/>
    <mergeCell ref="P229:V229"/>
    <mergeCell ref="B17:B18"/>
    <mergeCell ref="V10:W10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A264:O265"/>
    <mergeCell ref="P96:V96"/>
    <mergeCell ref="P217:V217"/>
    <mergeCell ref="D281:E281"/>
    <mergeCell ref="P260:V260"/>
    <mergeCell ref="W297:AB297"/>
    <mergeCell ref="P259:V259"/>
    <mergeCell ref="A78:Z78"/>
    <mergeCell ref="P153:V153"/>
    <mergeCell ref="D263:E263"/>
    <mergeCell ref="A65:Z65"/>
    <mergeCell ref="P220:T220"/>
    <mergeCell ref="A151:Z151"/>
    <mergeCell ref="P234:T234"/>
    <mergeCell ref="P154:V154"/>
    <mergeCell ref="A150:Z150"/>
    <mergeCell ref="D142:E142"/>
    <mergeCell ref="A215:Z215"/>
    <mergeCell ref="A120:O121"/>
    <mergeCell ref="A177:O178"/>
    <mergeCell ref="A239:Z239"/>
    <mergeCell ref="P270:V270"/>
    <mergeCell ref="A247:O248"/>
    <mergeCell ref="C297:T297"/>
    <mergeCell ref="A132:O133"/>
    <mergeCell ref="D91:E91"/>
    <mergeCell ref="P91:T91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Q9:R9"/>
    <mergeCell ref="P15:T16"/>
    <mergeCell ref="P43:T43"/>
    <mergeCell ref="A12:M12"/>
    <mergeCell ref="A19:Z19"/>
    <mergeCell ref="A14:M14"/>
    <mergeCell ref="H17:H18"/>
    <mergeCell ref="A50:O51"/>
    <mergeCell ref="A80:O81"/>
    <mergeCell ref="A141:Z141"/>
    <mergeCell ref="V6:W9"/>
    <mergeCell ref="Z17:Z18"/>
    <mergeCell ref="P121:V121"/>
    <mergeCell ref="P130:T13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8 X203 X205:X206 X211 X216 X220:X222 X227 X234 X246 X250 X273 X276 X279 X285 X28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0 X262 X268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4 X228 X256:X258 X263 X267 X269 X274:X275 X277:X278 X280:X284 X286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413</v>
      </c>
      <c r="D6" s="47" t="s">
        <v>414</v>
      </c>
      <c r="E6" s="47"/>
    </row>
    <row r="8" spans="2:8" x14ac:dyDescent="0.2">
      <c r="B8" s="47" t="s">
        <v>18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JCYUZ6kkAuyCxs76Rm/cIU0blwQ42MzRWqxi73Yghxb10atMbgSnRjmvWKgj3oSAsJPqVzt+Htu4sLyX7MYyeA==" saltValue="wKJ0o3QvNHaJQjzWjkG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453</vt:i4>
      </vt:variant>
    </vt:vector>
  </HeadingPairs>
  <TitlesOfParts>
    <vt:vector size="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