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51AEA502-1540-46B7-9B62-938A7FD49C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Y351" i="1" s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Y319" i="1" s="1"/>
  <c r="P316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Y313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5" i="1" s="1"/>
  <c r="P298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5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5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3" i="1"/>
  <c r="Y37" i="1"/>
  <c r="C515" i="1"/>
  <c r="Y44" i="1"/>
  <c r="BP54" i="1"/>
  <c r="BN54" i="1"/>
  <c r="Z54" i="1"/>
  <c r="Y58" i="1"/>
  <c r="BP62" i="1"/>
  <c r="BN62" i="1"/>
  <c r="Z62" i="1"/>
  <c r="Z65" i="1" s="1"/>
  <c r="BP70" i="1"/>
  <c r="BN70" i="1"/>
  <c r="Z70" i="1"/>
  <c r="Y72" i="1"/>
  <c r="Y80" i="1"/>
  <c r="Y81" i="1"/>
  <c r="BP74" i="1"/>
  <c r="BN74" i="1"/>
  <c r="Z74" i="1"/>
  <c r="H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5" i="1"/>
  <c r="Y48" i="1"/>
  <c r="BP47" i="1"/>
  <c r="BN47" i="1"/>
  <c r="Z47" i="1"/>
  <c r="Z48" i="1" s="1"/>
  <c r="Y49" i="1"/>
  <c r="D515" i="1"/>
  <c r="Y59" i="1"/>
  <c r="BP52" i="1"/>
  <c r="BN52" i="1"/>
  <c r="Z52" i="1"/>
  <c r="Z58" i="1" s="1"/>
  <c r="BP56" i="1"/>
  <c r="BN56" i="1"/>
  <c r="Z56" i="1"/>
  <c r="Y65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Z78" i="1"/>
  <c r="BN78" i="1"/>
  <c r="Z84" i="1"/>
  <c r="Z85" i="1" s="1"/>
  <c r="BN84" i="1"/>
  <c r="BP84" i="1"/>
  <c r="Z89" i="1"/>
  <c r="Z92" i="1" s="1"/>
  <c r="BN89" i="1"/>
  <c r="BP89" i="1"/>
  <c r="Z91" i="1"/>
  <c r="BN91" i="1"/>
  <c r="Y92" i="1"/>
  <c r="Z96" i="1"/>
  <c r="Z100" i="1" s="1"/>
  <c r="BN96" i="1"/>
  <c r="BP96" i="1"/>
  <c r="Z98" i="1"/>
  <c r="BN98" i="1"/>
  <c r="F515" i="1"/>
  <c r="Z105" i="1"/>
  <c r="Z108" i="1" s="1"/>
  <c r="BN105" i="1"/>
  <c r="BP105" i="1"/>
  <c r="Z107" i="1"/>
  <c r="BN107" i="1"/>
  <c r="Y108" i="1"/>
  <c r="Z111" i="1"/>
  <c r="Z114" i="1" s="1"/>
  <c r="BN111" i="1"/>
  <c r="BP111" i="1"/>
  <c r="Z113" i="1"/>
  <c r="BN113" i="1"/>
  <c r="Y114" i="1"/>
  <c r="Z117" i="1"/>
  <c r="Z121" i="1" s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Z196" i="1"/>
  <c r="Z203" i="1" s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Y93" i="1"/>
  <c r="Y132" i="1"/>
  <c r="BP213" i="1"/>
  <c r="BN213" i="1"/>
  <c r="Z213" i="1"/>
  <c r="BP226" i="1"/>
  <c r="BN226" i="1"/>
  <c r="Z226" i="1"/>
  <c r="Y236" i="1"/>
  <c r="Y248" i="1"/>
  <c r="Y257" i="1"/>
  <c r="Y264" i="1"/>
  <c r="Y271" i="1"/>
  <c r="Y296" i="1"/>
  <c r="Y306" i="1"/>
  <c r="Y314" i="1"/>
  <c r="Y320" i="1"/>
  <c r="Y326" i="1"/>
  <c r="Y332" i="1"/>
  <c r="Y339" i="1"/>
  <c r="Y357" i="1"/>
  <c r="Y361" i="1"/>
  <c r="BP370" i="1"/>
  <c r="BN370" i="1"/>
  <c r="Z370" i="1"/>
  <c r="Z372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O515" i="1"/>
  <c r="W515" i="1"/>
  <c r="Z228" i="1"/>
  <c r="BN228" i="1"/>
  <c r="Z230" i="1"/>
  <c r="BN230" i="1"/>
  <c r="Z234" i="1"/>
  <c r="Z235" i="1" s="1"/>
  <c r="BN234" i="1"/>
  <c r="BP234" i="1"/>
  <c r="Z244" i="1"/>
  <c r="Z247" i="1" s="1"/>
  <c r="BN244" i="1"/>
  <c r="Z246" i="1"/>
  <c r="BN246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Z269" i="1"/>
  <c r="Z271" i="1" s="1"/>
  <c r="BN269" i="1"/>
  <c r="Y277" i="1"/>
  <c r="Y286" i="1"/>
  <c r="R515" i="1"/>
  <c r="Z290" i="1"/>
  <c r="Z295" i="1" s="1"/>
  <c r="BN290" i="1"/>
  <c r="Z292" i="1"/>
  <c r="BN292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Z308" i="1"/>
  <c r="BN308" i="1"/>
  <c r="BP308" i="1"/>
  <c r="Z310" i="1"/>
  <c r="BN310" i="1"/>
  <c r="Z312" i="1"/>
  <c r="BN312" i="1"/>
  <c r="Z316" i="1"/>
  <c r="BN316" i="1"/>
  <c r="BP316" i="1"/>
  <c r="Z318" i="1"/>
  <c r="BN318" i="1"/>
  <c r="Z324" i="1"/>
  <c r="Z326" i="1" s="1"/>
  <c r="BN324" i="1"/>
  <c r="Z330" i="1"/>
  <c r="Z332" i="1" s="1"/>
  <c r="BN330" i="1"/>
  <c r="Z337" i="1"/>
  <c r="Z339" i="1" s="1"/>
  <c r="BN337" i="1"/>
  <c r="Y340" i="1"/>
  <c r="T515" i="1"/>
  <c r="Z345" i="1"/>
  <c r="Z351" i="1" s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Z446" i="1" s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00" i="1" l="1"/>
  <c r="Z313" i="1"/>
  <c r="Z417" i="1"/>
  <c r="Z231" i="1"/>
  <c r="Y507" i="1"/>
  <c r="Z477" i="1"/>
  <c r="Z462" i="1"/>
  <c r="Z319" i="1"/>
  <c r="Z305" i="1"/>
  <c r="Z264" i="1"/>
  <c r="Z256" i="1"/>
  <c r="Z215" i="1"/>
  <c r="Z44" i="1"/>
  <c r="Z510" i="1" s="1"/>
  <c r="Y505" i="1"/>
  <c r="Z80" i="1"/>
  <c r="Y509" i="1"/>
  <c r="Y506" i="1"/>
  <c r="Y508" i="1" s="1"/>
</calcChain>
</file>

<file path=xl/sharedStrings.xml><?xml version="1.0" encoding="utf-8"?>
<sst xmlns="http://schemas.openxmlformats.org/spreadsheetml/2006/main" count="2232" uniqueCount="795">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</sst>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45893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160</v>
      </c>
      <c r="Y42" s="558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40</v>
      </c>
      <c r="Y44" s="559">
        <f>IFERROR(Y41/H41,"0")+IFERROR(Y42/H42,"0")+IFERROR(Y43/H43,"0")</f>
        <v>40</v>
      </c>
      <c r="Z44" s="559">
        <f>IFERROR(IF(Z41="",0,Z41),"0")+IFERROR(IF(Z42="",0,Z42),"0")+IFERROR(IF(Z43="",0,Z43),"0")</f>
        <v>0.36080000000000001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160</v>
      </c>
      <c r="Y45" s="559">
        <f>IFERROR(SUM(Y41:Y43),"0")</f>
        <v>160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118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 t="s">
        <v>111</v>
      </c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124</v>
      </c>
      <c r="AG53" s="64"/>
      <c r="AJ53" s="68" t="s">
        <v>112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125</v>
      </c>
      <c r="B54" s="54" t="s">
        <v>126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128</v>
      </c>
      <c r="B55" s="54" t="s">
        <v>129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124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132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133</v>
      </c>
      <c r="B57" s="54" t="s">
        <v>134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450</v>
      </c>
      <c r="Y57" s="558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135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118.51851851851852</v>
      </c>
      <c r="Y58" s="559">
        <f>IFERROR(Y52/H52,"0")+IFERROR(Y53/H53,"0")+IFERROR(Y54/H54,"0")+IFERROR(Y55/H55,"0")+IFERROR(Y56/H56,"0")+IFERROR(Y57/H57,"0")</f>
        <v>119</v>
      </c>
      <c r="Z58" s="559">
        <f>IFERROR(IF(Z52="",0,Z52),"0")+IFERROR(IF(Z53="",0,Z53),"0")+IFERROR(IF(Z54="",0,Z54),"0")+IFERROR(IF(Z55="",0,Z55),"0")+IFERROR(IF(Z56="",0,Z56),"0")+IFERROR(IF(Z57="",0,Z57),"0")</f>
        <v>1.2626200000000001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650</v>
      </c>
      <c r="Y59" s="559">
        <f>IFERROR(SUM(Y52:Y57),"0")</f>
        <v>655.20000000000005</v>
      </c>
      <c r="Z59" s="37"/>
      <c r="AA59" s="560"/>
      <c r="AB59" s="560"/>
      <c r="AC59" s="560"/>
    </row>
    <row r="60" spans="1:68" ht="14.25" customHeight="1" x14ac:dyDescent="0.25">
      <c r="A60" s="572" t="s">
        <v>136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137</v>
      </c>
      <c r="B61" s="54" t="s">
        <v>138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50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140</v>
      </c>
      <c r="B62" s="54" t="s">
        <v>141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143</v>
      </c>
      <c r="B63" s="54" t="s">
        <v>144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 t="s">
        <v>111</v>
      </c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139</v>
      </c>
      <c r="AG64" s="64"/>
      <c r="AJ64" s="68" t="s">
        <v>112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4.6296296296296298</v>
      </c>
      <c r="Y65" s="559">
        <f>IFERROR(Y61/H61,"0")+IFERROR(Y62/H62,"0")+IFERROR(Y63/H63,"0")+IFERROR(Y64/H64,"0")</f>
        <v>5</v>
      </c>
      <c r="Z65" s="559">
        <f>IFERROR(IF(Z61="",0,Z61),"0")+IFERROR(IF(Z62="",0,Z62),"0")+IFERROR(IF(Z63="",0,Z63),"0")+IFERROR(IF(Z64="",0,Z64),"0")</f>
        <v>9.4899999999999998E-2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50</v>
      </c>
      <c r="Y66" s="559">
        <f>IFERROR(SUM(Y61:Y64),"0")</f>
        <v>54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147</v>
      </c>
      <c r="B68" s="54" t="s">
        <v>148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150</v>
      </c>
      <c r="B69" s="54" t="s">
        <v>151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152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153</v>
      </c>
      <c r="B70" s="54" t="s">
        <v>154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155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156</v>
      </c>
      <c r="B74" s="54" t="s">
        <v>157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158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159</v>
      </c>
      <c r="B75" s="54" t="s">
        <v>160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161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165</v>
      </c>
      <c r="B77" s="54" t="s">
        <v>166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167</v>
      </c>
      <c r="B78" s="54" t="s">
        <v>168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161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164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171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172</v>
      </c>
      <c r="B83" s="54" t="s">
        <v>173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40</v>
      </c>
      <c r="Y83" s="55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174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customHeight="1" x14ac:dyDescent="0.25">
      <c r="A84" s="54" t="s">
        <v>175</v>
      </c>
      <c r="B84" s="54" t="s">
        <v>176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177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5.1282051282051286</v>
      </c>
      <c r="Y85" s="559">
        <f>IFERROR(Y83/H83,"0")+IFERROR(Y84/H84,"0")</f>
        <v>6</v>
      </c>
      <c r="Z85" s="559">
        <f>IFERROR(IF(Z83="",0,Z83),"0")+IFERROR(IF(Z84="",0,Z84),"0")</f>
        <v>0.11388000000000001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40</v>
      </c>
      <c r="Y86" s="559">
        <f>IFERROR(SUM(Y83:Y84),"0")</f>
        <v>46.8</v>
      </c>
      <c r="Z86" s="37"/>
      <c r="AA86" s="560"/>
      <c r="AB86" s="560"/>
      <c r="AC86" s="560"/>
    </row>
    <row r="87" spans="1:68" ht="16.5" customHeight="1" x14ac:dyDescent="0.25">
      <c r="A87" s="580" t="s">
        <v>178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179</v>
      </c>
      <c r="B89" s="54" t="s">
        <v>180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200</v>
      </c>
      <c r="Y89" s="55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181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customHeight="1" x14ac:dyDescent="0.25">
      <c r="A90" s="54" t="s">
        <v>182</v>
      </c>
      <c r="B90" s="54" t="s">
        <v>183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181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360</v>
      </c>
      <c r="Y91" s="558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181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98.518518518518519</v>
      </c>
      <c r="Y92" s="559">
        <f>IFERROR(Y89/H89,"0")+IFERROR(Y90/H90,"0")+IFERROR(Y91/H91,"0")</f>
        <v>99</v>
      </c>
      <c r="Z92" s="559">
        <f>IFERROR(IF(Z89="",0,Z89),"0")+IFERROR(IF(Z90="",0,Z90),"0")+IFERROR(IF(Z91="",0,Z91),"0")</f>
        <v>1.08222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560</v>
      </c>
      <c r="Y93" s="559">
        <f>IFERROR(SUM(Y89:Y91),"0")</f>
        <v>565.20000000000005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186</v>
      </c>
      <c r="B95" s="54" t="s">
        <v>187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188</v>
      </c>
      <c r="Q95" s="562"/>
      <c r="R95" s="562"/>
      <c r="S95" s="562"/>
      <c r="T95" s="563"/>
      <c r="U95" s="34"/>
      <c r="V95" s="34"/>
      <c r="W95" s="35" t="s">
        <v>69</v>
      </c>
      <c r="X95" s="557">
        <v>400</v>
      </c>
      <c r="Y95" s="558">
        <f>IFERROR(IF(X95="",0,CEILING((X95/$H95),1)*$H95),"")</f>
        <v>405</v>
      </c>
      <c r="Z95" s="36">
        <f>IFERROR(IF(Y95=0,"",ROUNDUP(Y95/H95,0)*0.01898),"")</f>
        <v>0.94900000000000007</v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425.62962962962962</v>
      </c>
      <c r="BN95" s="64">
        <f>IFERROR(Y95*I95/H95,"0")</f>
        <v>430.95</v>
      </c>
      <c r="BO95" s="64">
        <f>IFERROR(1/J95*(X95/H95),"0")</f>
        <v>0.77160493827160492</v>
      </c>
      <c r="BP95" s="64">
        <f>IFERROR(1/J95*(Y95/H95),"0")</f>
        <v>0.78125</v>
      </c>
    </row>
    <row r="96" spans="1:68" ht="27" customHeight="1" x14ac:dyDescent="0.25">
      <c r="A96" s="54" t="s">
        <v>190</v>
      </c>
      <c r="B96" s="54" t="s">
        <v>191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193</v>
      </c>
      <c r="B97" s="54" t="s">
        <v>194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189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193</v>
      </c>
      <c r="B98" s="54" t="s">
        <v>195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630</v>
      </c>
      <c r="Y98" s="558">
        <f>IFERROR(IF(X98="",0,CEILING((X98/$H98),1)*$H98),"")</f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>IFERROR(X98*I98/H98,"0")</f>
        <v>688.8</v>
      </c>
      <c r="BN98" s="64">
        <f>IFERROR(Y98*I98/H98,"0")</f>
        <v>690.76800000000003</v>
      </c>
      <c r="BO98" s="64">
        <f>IFERROR(1/J98*(X98/H98),"0")</f>
        <v>1.2820512820512819</v>
      </c>
      <c r="BP98" s="64">
        <f>IFERROR(1/J98*(Y98/H98),"0")</f>
        <v>1.2857142857142858</v>
      </c>
    </row>
    <row r="99" spans="1:68" ht="16.5" customHeight="1" x14ac:dyDescent="0.25">
      <c r="A99" s="54" t="s">
        <v>197</v>
      </c>
      <c r="B99" s="54" t="s">
        <v>198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199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282.71604938271605</v>
      </c>
      <c r="Y100" s="559">
        <f>IFERROR(Y95/H95,"0")+IFERROR(Y96/H96,"0")+IFERROR(Y97/H97,"0")+IFERROR(Y98/H98,"0")+IFERROR(Y99/H99,"0")</f>
        <v>284</v>
      </c>
      <c r="Z100" s="559">
        <f>IFERROR(IF(Z95="",0,Z95),"0")+IFERROR(IF(Z96="",0,Z96),"0")+IFERROR(IF(Z97="",0,Z97),"0")+IFERROR(IF(Z98="",0,Z98),"0")+IFERROR(IF(Z99="",0,Z99),"0")</f>
        <v>2.47234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1030</v>
      </c>
      <c r="Y101" s="559">
        <f>IFERROR(SUM(Y95:Y99),"0")</f>
        <v>1036.8000000000002</v>
      </c>
      <c r="Z101" s="37"/>
      <c r="AA101" s="560"/>
      <c r="AB101" s="560"/>
      <c r="AC101" s="560"/>
    </row>
    <row r="102" spans="1:68" ht="16.5" customHeight="1" x14ac:dyDescent="0.25">
      <c r="A102" s="580" t="s">
        <v>200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201</v>
      </c>
      <c r="B104" s="54" t="s">
        <v>202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203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204</v>
      </c>
      <c r="B105" s="54" t="s">
        <v>205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203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450</v>
      </c>
      <c r="Y106" s="558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203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customHeight="1" x14ac:dyDescent="0.25">
      <c r="A107" s="54" t="s">
        <v>208</v>
      </c>
      <c r="B107" s="54" t="s">
        <v>209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203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100</v>
      </c>
      <c r="Y108" s="559">
        <f>IFERROR(Y104/H104,"0")+IFERROR(Y105/H105,"0")+IFERROR(Y106/H106,"0")+IFERROR(Y107/H107,"0")</f>
        <v>100</v>
      </c>
      <c r="Z108" s="559">
        <f>IFERROR(IF(Z104="",0,Z104),"0")+IFERROR(IF(Z105="",0,Z105),"0")+IFERROR(IF(Z106="",0,Z106),"0")+IFERROR(IF(Z107="",0,Z107),"0")</f>
        <v>0.90200000000000002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450</v>
      </c>
      <c r="Y109" s="559">
        <f>IFERROR(SUM(Y104:Y107),"0")</f>
        <v>450</v>
      </c>
      <c r="Z109" s="37"/>
      <c r="AA109" s="560"/>
      <c r="AB109" s="560"/>
      <c r="AC109" s="560"/>
    </row>
    <row r="110" spans="1:68" ht="14.25" customHeight="1" x14ac:dyDescent="0.25">
      <c r="A110" s="572" t="s">
        <v>136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210</v>
      </c>
      <c r="B111" s="54" t="s">
        <v>211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212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213</v>
      </c>
      <c r="B112" s="54" t="s">
        <v>214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212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212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217</v>
      </c>
      <c r="B117" s="54" t="s">
        <v>218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200</v>
      </c>
      <c r="Y117" s="558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219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customHeight="1" x14ac:dyDescent="0.25">
      <c r="A118" s="54" t="s">
        <v>220</v>
      </c>
      <c r="B118" s="54" t="s">
        <v>221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222</v>
      </c>
      <c r="B119" s="54" t="s">
        <v>223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219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224</v>
      </c>
      <c r="B120" s="54" t="s">
        <v>225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191.35802469135803</v>
      </c>
      <c r="Y121" s="559">
        <f>IFERROR(Y117/H117,"0")+IFERROR(Y118/H118,"0")+IFERROR(Y119/H119,"0")+IFERROR(Y120/H120,"0")</f>
        <v>192</v>
      </c>
      <c r="Z121" s="559">
        <f>IFERROR(IF(Z117="",0,Z117),"0")+IFERROR(IF(Z118="",0,Z118),"0")+IFERROR(IF(Z119="",0,Z119),"0")+IFERROR(IF(Z120="",0,Z120),"0")</f>
        <v>1.5616699999999999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650</v>
      </c>
      <c r="Y122" s="559">
        <f>IFERROR(SUM(Y117:Y120),"0")</f>
        <v>653.40000000000009</v>
      </c>
      <c r="Z122" s="37"/>
      <c r="AA122" s="560"/>
      <c r="AB122" s="560"/>
      <c r="AC122" s="560"/>
    </row>
    <row r="123" spans="1:68" ht="14.25" customHeight="1" x14ac:dyDescent="0.25">
      <c r="A123" s="572" t="s">
        <v>171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227</v>
      </c>
      <c r="B124" s="54" t="s">
        <v>228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229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230</v>
      </c>
      <c r="B125" s="54" t="s">
        <v>231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19.8</v>
      </c>
      <c r="Y125" s="558">
        <f>IFERROR(IF(X125="",0,CEILING((X125/$H125),1)*$H125),"")</f>
        <v>19.8</v>
      </c>
      <c r="Z125" s="36">
        <f>IFERROR(IF(Y125=0,"",ROUNDUP(Y125/H125,0)*0.00651),"")</f>
        <v>6.5100000000000005E-2</v>
      </c>
      <c r="AA125" s="56"/>
      <c r="AB125" s="57"/>
      <c r="AC125" s="175" t="s">
        <v>232</v>
      </c>
      <c r="AG125" s="64"/>
      <c r="AJ125" s="68"/>
      <c r="AK125" s="68">
        <v>0</v>
      </c>
      <c r="BB125" s="176" t="s">
        <v>1</v>
      </c>
      <c r="BM125" s="64">
        <f>IFERROR(X125*I125/H125,"0")</f>
        <v>22.380000000000003</v>
      </c>
      <c r="BN125" s="64">
        <f>IFERROR(Y125*I125/H125,"0")</f>
        <v>22.380000000000003</v>
      </c>
      <c r="BO125" s="64">
        <f>IFERROR(1/J125*(X125/H125),"0")</f>
        <v>5.4945054945054951E-2</v>
      </c>
      <c r="BP125" s="64">
        <f>IFERROR(1/J125*(Y125/H125),"0")</f>
        <v>5.4945054945054951E-2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10</v>
      </c>
      <c r="Y126" s="559">
        <f>IFERROR(Y124/H124,"0")+IFERROR(Y125/H125,"0")</f>
        <v>10</v>
      </c>
      <c r="Z126" s="559">
        <f>IFERROR(IF(Z124="",0,Z124),"0")+IFERROR(IF(Z125="",0,Z125),"0")</f>
        <v>6.5100000000000005E-2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19.8</v>
      </c>
      <c r="Y127" s="559">
        <f>IFERROR(SUM(Y124:Y125),"0")</f>
        <v>19.8</v>
      </c>
      <c r="Z127" s="37"/>
      <c r="AA127" s="560"/>
      <c r="AB127" s="560"/>
      <c r="AC127" s="560"/>
    </row>
    <row r="128" spans="1:68" ht="16.5" customHeight="1" x14ac:dyDescent="0.25">
      <c r="A128" s="580" t="s">
        <v>233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234</v>
      </c>
      <c r="B130" s="54" t="s">
        <v>235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80</v>
      </c>
      <c r="Y130" s="558">
        <f>IFERROR(IF(X130="",0,CEILING((X130/$H130),1)*$H130),"")</f>
        <v>80</v>
      </c>
      <c r="Z130" s="36">
        <f>IFERROR(IF(Y130=0,"",ROUNDUP(Y130/H130,0)*0.00651),"")</f>
        <v>0.16275000000000001</v>
      </c>
      <c r="AA130" s="56"/>
      <c r="AB130" s="57"/>
      <c r="AC130" s="177" t="s">
        <v>236</v>
      </c>
      <c r="AG130" s="64"/>
      <c r="AJ130" s="68"/>
      <c r="AK130" s="68">
        <v>0</v>
      </c>
      <c r="BB130" s="178" t="s">
        <v>1</v>
      </c>
      <c r="BM130" s="64">
        <f>IFERROR(X130*I130/H130,"0")</f>
        <v>84.499999999999986</v>
      </c>
      <c r="BN130" s="64">
        <f>IFERROR(Y130*I130/H130,"0")</f>
        <v>84.499999999999986</v>
      </c>
      <c r="BO130" s="64">
        <f>IFERROR(1/J130*(X130/H130),"0")</f>
        <v>0.13736263736263737</v>
      </c>
      <c r="BP130" s="64">
        <f>IFERROR(1/J130*(Y130/H130),"0")</f>
        <v>0.13736263736263737</v>
      </c>
    </row>
    <row r="131" spans="1:68" ht="27" customHeight="1" x14ac:dyDescent="0.25">
      <c r="A131" s="54" t="s">
        <v>234</v>
      </c>
      <c r="B131" s="54" t="s">
        <v>237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236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25</v>
      </c>
      <c r="Y132" s="559">
        <f>IFERROR(Y130/H130,"0")+IFERROR(Y131/H131,"0")</f>
        <v>25</v>
      </c>
      <c r="Z132" s="559">
        <f>IFERROR(IF(Z130="",0,Z130),"0")+IFERROR(IF(Z131="",0,Z131),"0")</f>
        <v>0.16275000000000001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80</v>
      </c>
      <c r="Y133" s="559">
        <f>IFERROR(SUM(Y130:Y131),"0")</f>
        <v>80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238</v>
      </c>
      <c r="B135" s="54" t="s">
        <v>239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240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238</v>
      </c>
      <c r="B136" s="54" t="s">
        <v>241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52.5</v>
      </c>
      <c r="Y136" s="558">
        <f>IFERROR(IF(X136="",0,CEILING((X136/$H136),1)*$H136),"")</f>
        <v>53.199999999999996</v>
      </c>
      <c r="Z136" s="36">
        <f>IFERROR(IF(Y136=0,"",ROUNDUP(Y136/H136,0)*0.00651),"")</f>
        <v>0.12369000000000001</v>
      </c>
      <c r="AA136" s="56"/>
      <c r="AB136" s="57"/>
      <c r="AC136" s="183" t="s">
        <v>240</v>
      </c>
      <c r="AG136" s="64"/>
      <c r="AJ136" s="68"/>
      <c r="AK136" s="68">
        <v>0</v>
      </c>
      <c r="BB136" s="184" t="s">
        <v>1</v>
      </c>
      <c r="BM136" s="64">
        <f>IFERROR(X136*I136/H136,"0")</f>
        <v>57.524999999999999</v>
      </c>
      <c r="BN136" s="64">
        <f>IFERROR(Y136*I136/H136,"0")</f>
        <v>58.291999999999994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18.75</v>
      </c>
      <c r="Y137" s="559">
        <f>IFERROR(Y135/H135,"0")+IFERROR(Y136/H136,"0")</f>
        <v>19</v>
      </c>
      <c r="Z137" s="559">
        <f>IFERROR(IF(Z135="",0,Z135),"0")+IFERROR(IF(Z136="",0,Z136),"0")</f>
        <v>0.12369000000000001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52.5</v>
      </c>
      <c r="Y138" s="559">
        <f>IFERROR(SUM(Y135:Y136),"0")</f>
        <v>53.199999999999996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242</v>
      </c>
      <c r="B140" s="54" t="s">
        <v>243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236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242</v>
      </c>
      <c r="B141" s="54" t="s">
        <v>244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66</v>
      </c>
      <c r="Y141" s="558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236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25</v>
      </c>
      <c r="Y142" s="559">
        <f>IFERROR(Y140/H140,"0")+IFERROR(Y141/H141,"0")</f>
        <v>25</v>
      </c>
      <c r="Z142" s="559">
        <f>IFERROR(IF(Z140="",0,Z140),"0")+IFERROR(IF(Z141="",0,Z141),"0")</f>
        <v>0.16275000000000001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66</v>
      </c>
      <c r="Y143" s="559">
        <f>IFERROR(SUM(Y140:Y141),"0")</f>
        <v>66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245</v>
      </c>
      <c r="B146" s="54" t="s">
        <v>246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247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248</v>
      </c>
      <c r="B150" s="54" t="s">
        <v>249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250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251</v>
      </c>
      <c r="B151" s="54" t="s">
        <v>252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254</v>
      </c>
      <c r="B152" s="54" t="s">
        <v>255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257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258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136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259</v>
      </c>
      <c r="B158" s="54" t="s">
        <v>260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261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262</v>
      </c>
      <c r="B162" s="54" t="s">
        <v>263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250</v>
      </c>
      <c r="Y162" s="558">
        <f t="shared" ref="Y162:Y170" si="16">IFERROR(IF(X162="",0,CEILING((X162/$H162),1)*$H162),"")</f>
        <v>252</v>
      </c>
      <c r="Z162" s="36">
        <f>IFERROR(IF(Y162=0,"",ROUNDUP(Y162/H162,0)*0.00902),"")</f>
        <v>0.54120000000000001</v>
      </c>
      <c r="AA162" s="56"/>
      <c r="AB162" s="57"/>
      <c r="AC162" s="199" t="s">
        <v>264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266.07142857142856</v>
      </c>
      <c r="BN162" s="64">
        <f t="shared" ref="BN162:BN170" si="18">IFERROR(Y162*I162/H162,"0")</f>
        <v>268.19999999999993</v>
      </c>
      <c r="BO162" s="64">
        <f t="shared" ref="BO162:BO170" si="19">IFERROR(1/J162*(X162/H162),"0")</f>
        <v>0.45093795093795092</v>
      </c>
      <c r="BP162" s="64">
        <f t="shared" ref="BP162:BP170" si="20">IFERROR(1/J162*(Y162/H162),"0")</f>
        <v>0.45454545454545459</v>
      </c>
    </row>
    <row r="163" spans="1:68" ht="27" customHeight="1" x14ac:dyDescent="0.25">
      <c r="A163" s="54" t="s">
        <v>265</v>
      </c>
      <c r="B163" s="54" t="s">
        <v>266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50</v>
      </c>
      <c r="Y163" s="558">
        <f t="shared" si="16"/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si="17"/>
        <v>53.214285714285715</v>
      </c>
      <c r="BN163" s="64">
        <f t="shared" si="18"/>
        <v>53.64</v>
      </c>
      <c r="BO163" s="64">
        <f t="shared" si="19"/>
        <v>9.0187590187590191E-2</v>
      </c>
      <c r="BP163" s="64">
        <f t="shared" si="20"/>
        <v>9.0909090909090912E-2</v>
      </c>
    </row>
    <row r="164" spans="1:68" ht="27" customHeight="1" x14ac:dyDescent="0.25">
      <c r="A164" s="54" t="s">
        <v>268</v>
      </c>
      <c r="B164" s="54" t="s">
        <v>269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100</v>
      </c>
      <c r="Y164" s="558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271</v>
      </c>
      <c r="B165" s="54" t="s">
        <v>272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52.5</v>
      </c>
      <c r="Y165" s="558">
        <f t="shared" si="16"/>
        <v>52.5</v>
      </c>
      <c r="Z165" s="36">
        <f>IFERROR(IF(Y165=0,"",ROUNDUP(Y165/H165,0)*0.00502),"")</f>
        <v>0.1255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7"/>
        <v>55.75</v>
      </c>
      <c r="BN165" s="64">
        <f t="shared" si="18"/>
        <v>55.75</v>
      </c>
      <c r="BO165" s="64">
        <f t="shared" si="19"/>
        <v>0.10683760683760685</v>
      </c>
      <c r="BP165" s="64">
        <f t="shared" si="20"/>
        <v>0.10683760683760685</v>
      </c>
    </row>
    <row r="166" spans="1:68" ht="27" customHeight="1" x14ac:dyDescent="0.25">
      <c r="A166" s="54" t="s">
        <v>273</v>
      </c>
      <c r="B166" s="54" t="s">
        <v>274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customHeight="1" x14ac:dyDescent="0.25">
      <c r="A167" s="54" t="s">
        <v>275</v>
      </c>
      <c r="B167" s="54" t="s">
        <v>276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278</v>
      </c>
      <c r="B168" s="54" t="s">
        <v>279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175</v>
      </c>
      <c r="Y168" s="558">
        <f t="shared" si="16"/>
        <v>176.4</v>
      </c>
      <c r="Z168" s="36">
        <f>IFERROR(IF(Y168=0,"",ROUNDUP(Y168/H168,0)*0.00502),"")</f>
        <v>0.42168</v>
      </c>
      <c r="AA168" s="56"/>
      <c r="AB168" s="57"/>
      <c r="AC168" s="211" t="s">
        <v>270</v>
      </c>
      <c r="AG168" s="64"/>
      <c r="AJ168" s="68"/>
      <c r="AK168" s="68">
        <v>0</v>
      </c>
      <c r="BB168" s="212" t="s">
        <v>1</v>
      </c>
      <c r="BM168" s="64">
        <f t="shared" si="17"/>
        <v>183.33333333333334</v>
      </c>
      <c r="BN168" s="64">
        <f t="shared" si="18"/>
        <v>184.8</v>
      </c>
      <c r="BO168" s="64">
        <f t="shared" si="19"/>
        <v>0.35612535612535612</v>
      </c>
      <c r="BP168" s="64">
        <f t="shared" si="20"/>
        <v>0.35897435897435903</v>
      </c>
    </row>
    <row r="169" spans="1:68" ht="27" customHeight="1" x14ac:dyDescent="0.25">
      <c r="A169" s="54" t="s">
        <v>280</v>
      </c>
      <c r="B169" s="54" t="s">
        <v>281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270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253.57142857142856</v>
      </c>
      <c r="Y171" s="559">
        <f>IFERROR(Y162/H162,"0")+IFERROR(Y163/H163,"0")+IFERROR(Y164/H164,"0")+IFERROR(Y165/H165,"0")+IFERROR(Y166/H166,"0")+IFERROR(Y167/H167,"0")+IFERROR(Y168/H168,"0")+IFERROR(Y169/H169,"0")+IFERROR(Y170/H170,"0")</f>
        <v>255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1.6641000000000001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732.5</v>
      </c>
      <c r="Y172" s="559">
        <f>IFERROR(SUM(Y162:Y170),"0")</f>
        <v>737.1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285</v>
      </c>
      <c r="B174" s="54" t="s">
        <v>286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287</v>
      </c>
      <c r="L174" s="32"/>
      <c r="M174" s="33" t="s">
        <v>288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289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290</v>
      </c>
      <c r="B175" s="54" t="s">
        <v>291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287</v>
      </c>
      <c r="L175" s="32"/>
      <c r="M175" s="33" t="s">
        <v>288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17.5</v>
      </c>
      <c r="Y175" s="558">
        <f>IFERROR(IF(X175="",0,CEILING((X175/$H175),1)*$H175),"")</f>
        <v>17.64</v>
      </c>
      <c r="Z175" s="36">
        <f>IFERROR(IF(Y175=0,"",ROUNDUP(Y175/H175,0)*0.0059),"")</f>
        <v>8.2599999999999993E-2</v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20.138888888888889</v>
      </c>
      <c r="BN175" s="64">
        <f>IFERROR(Y175*I175/H175,"0")</f>
        <v>20.3</v>
      </c>
      <c r="BO175" s="64">
        <f>IFERROR(1/J175*(X175/H175),"0")</f>
        <v>6.4300411522633744E-2</v>
      </c>
      <c r="BP175" s="64">
        <f>IFERROR(1/J175*(Y175/H175),"0")</f>
        <v>6.4814814814814811E-2</v>
      </c>
    </row>
    <row r="176" spans="1:68" ht="27" customHeight="1" x14ac:dyDescent="0.25">
      <c r="A176" s="54" t="s">
        <v>293</v>
      </c>
      <c r="B176" s="54" t="s">
        <v>294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287</v>
      </c>
      <c r="L176" s="32"/>
      <c r="M176" s="33" t="s">
        <v>288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21</v>
      </c>
      <c r="Y176" s="558">
        <f>IFERROR(IF(X176="",0,CEILING((X176/$H176),1)*$H176),"")</f>
        <v>21.42</v>
      </c>
      <c r="Z176" s="36">
        <f>IFERROR(IF(Y176=0,"",ROUNDUP(Y176/H176,0)*0.0059),"")</f>
        <v>0.1003</v>
      </c>
      <c r="AA176" s="56"/>
      <c r="AB176" s="57"/>
      <c r="AC176" s="221" t="s">
        <v>292</v>
      </c>
      <c r="AG176" s="64"/>
      <c r="AJ176" s="68"/>
      <c r="AK176" s="68">
        <v>0</v>
      </c>
      <c r="BB176" s="222" t="s">
        <v>1</v>
      </c>
      <c r="BM176" s="64">
        <f>IFERROR(X176*I176/H176,"0")</f>
        <v>24.166666666666664</v>
      </c>
      <c r="BN176" s="64">
        <f>IFERROR(Y176*I176/H176,"0")</f>
        <v>24.650000000000002</v>
      </c>
      <c r="BO176" s="64">
        <f>IFERROR(1/J176*(X176/H176),"0")</f>
        <v>7.716049382716049E-2</v>
      </c>
      <c r="BP176" s="64">
        <f>IFERROR(1/J176*(Y176/H176),"0")</f>
        <v>7.8703703703703692E-2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30.555555555555557</v>
      </c>
      <c r="Y177" s="559">
        <f>IFERROR(Y174/H174,"0")+IFERROR(Y175/H175,"0")+IFERROR(Y176/H176,"0")</f>
        <v>31</v>
      </c>
      <c r="Z177" s="559">
        <f>IFERROR(IF(Z174="",0,Z174),"0")+IFERROR(IF(Z175="",0,Z175),"0")+IFERROR(IF(Z176="",0,Z176),"0")</f>
        <v>0.18290000000000001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38.5</v>
      </c>
      <c r="Y178" s="559">
        <f>IFERROR(SUM(Y174:Y176),"0")</f>
        <v>39.06</v>
      </c>
      <c r="Z178" s="37"/>
      <c r="AA178" s="560"/>
      <c r="AB178" s="560"/>
      <c r="AC178" s="560"/>
    </row>
    <row r="179" spans="1:68" ht="14.25" customHeight="1" x14ac:dyDescent="0.25">
      <c r="A179" s="572" t="s">
        <v>295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296</v>
      </c>
      <c r="B180" s="54" t="s">
        <v>297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287</v>
      </c>
      <c r="L180" s="32"/>
      <c r="M180" s="33" t="s">
        <v>288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14</v>
      </c>
      <c r="Y180" s="558">
        <f>IFERROR(IF(X180="",0,CEILING((X180/$H180),1)*$H180),"")</f>
        <v>15.120000000000001</v>
      </c>
      <c r="Z180" s="36">
        <f>IFERROR(IF(Y180=0,"",ROUNDUP(Y180/H180,0)*0.0059),"")</f>
        <v>7.0800000000000002E-2</v>
      </c>
      <c r="AA180" s="56"/>
      <c r="AB180" s="57"/>
      <c r="AC180" s="223" t="s">
        <v>292</v>
      </c>
      <c r="AG180" s="64"/>
      <c r="AJ180" s="68"/>
      <c r="AK180" s="68">
        <v>0</v>
      </c>
      <c r="BB180" s="224" t="s">
        <v>1</v>
      </c>
      <c r="BM180" s="64">
        <f>IFERROR(X180*I180/H180,"0")</f>
        <v>16.111111111111111</v>
      </c>
      <c r="BN180" s="64">
        <f>IFERROR(Y180*I180/H180,"0")</f>
        <v>17.399999999999999</v>
      </c>
      <c r="BO180" s="64">
        <f>IFERROR(1/J180*(X180/H180),"0")</f>
        <v>5.1440329218106991E-2</v>
      </c>
      <c r="BP180" s="64">
        <f>IFERROR(1/J180*(Y180/H180),"0")</f>
        <v>5.5555555555555552E-2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11.111111111111111</v>
      </c>
      <c r="Y181" s="559">
        <f>IFERROR(Y180/H180,"0")</f>
        <v>12</v>
      </c>
      <c r="Z181" s="559">
        <f>IFERROR(IF(Z180="",0,Z180),"0")</f>
        <v>7.0800000000000002E-2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14</v>
      </c>
      <c r="Y182" s="559">
        <f>IFERROR(SUM(Y180:Y180),"0")</f>
        <v>15.120000000000001</v>
      </c>
      <c r="Z182" s="37"/>
      <c r="AA182" s="560"/>
      <c r="AB182" s="560"/>
      <c r="AC182" s="560"/>
    </row>
    <row r="183" spans="1:68" ht="16.5" customHeight="1" x14ac:dyDescent="0.25">
      <c r="A183" s="580" t="s">
        <v>298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299</v>
      </c>
      <c r="B185" s="54" t="s">
        <v>300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301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302</v>
      </c>
      <c r="B186" s="54" t="s">
        <v>303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301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136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304</v>
      </c>
      <c r="B190" s="54" t="s">
        <v>305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306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307</v>
      </c>
      <c r="B191" s="54" t="s">
        <v>308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306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309</v>
      </c>
      <c r="B195" s="54" t="s">
        <v>310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150</v>
      </c>
      <c r="Y195" s="558">
        <f t="shared" ref="Y195:Y202" si="21">IFERROR(IF(X195="",0,CEILING((X195/$H195),1)*$H195),"")</f>
        <v>151.20000000000002</v>
      </c>
      <c r="Z195" s="36">
        <f>IFERROR(IF(Y195=0,"",ROUNDUP(Y195/H195,0)*0.00902),"")</f>
        <v>0.25256000000000001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155.83333333333331</v>
      </c>
      <c r="BN195" s="64">
        <f t="shared" ref="BN195:BN202" si="23">IFERROR(Y195*I195/H195,"0")</f>
        <v>157.08000000000001</v>
      </c>
      <c r="BO195" s="64">
        <f t="shared" ref="BO195:BO202" si="24">IFERROR(1/J195*(X195/H195),"0")</f>
        <v>0.21043771043771042</v>
      </c>
      <c r="BP195" s="64">
        <f t="shared" ref="BP195:BP202" si="25">IFERROR(1/J195*(Y195/H195),"0")</f>
        <v>0.21212121212121213</v>
      </c>
    </row>
    <row r="196" spans="1:68" ht="27" customHeight="1" x14ac:dyDescent="0.25">
      <c r="A196" s="54" t="s">
        <v>312</v>
      </c>
      <c r="B196" s="54" t="s">
        <v>313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70</v>
      </c>
      <c r="Y196" s="558">
        <f t="shared" si="21"/>
        <v>70.2</v>
      </c>
      <c r="Z196" s="36">
        <f>IFERROR(IF(Y196=0,"",ROUNDUP(Y196/H196,0)*0.00902),"")</f>
        <v>0.11726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si="22"/>
        <v>72.722222222222229</v>
      </c>
      <c r="BN196" s="64">
        <f t="shared" si="23"/>
        <v>72.930000000000007</v>
      </c>
      <c r="BO196" s="64">
        <f t="shared" si="24"/>
        <v>9.8204264870931535E-2</v>
      </c>
      <c r="BP196" s="64">
        <f t="shared" si="25"/>
        <v>9.8484848484848481E-2</v>
      </c>
    </row>
    <row r="197" spans="1:68" ht="27" customHeight="1" x14ac:dyDescent="0.25">
      <c r="A197" s="54" t="s">
        <v>315</v>
      </c>
      <c r="B197" s="54" t="s">
        <v>316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100</v>
      </c>
      <c r="Y197" s="558">
        <f t="shared" si="21"/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2"/>
        <v>103.88888888888889</v>
      </c>
      <c r="BN197" s="64">
        <f t="shared" si="23"/>
        <v>106.59000000000002</v>
      </c>
      <c r="BO197" s="64">
        <f t="shared" si="24"/>
        <v>0.14029180695847362</v>
      </c>
      <c r="BP197" s="64">
        <f t="shared" si="25"/>
        <v>0.14393939393939395</v>
      </c>
    </row>
    <row r="198" spans="1:68" ht="27" customHeight="1" x14ac:dyDescent="0.25">
      <c r="A198" s="54" t="s">
        <v>318</v>
      </c>
      <c r="B198" s="54" t="s">
        <v>319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110</v>
      </c>
      <c r="Y198" s="558">
        <f t="shared" si="21"/>
        <v>113.4</v>
      </c>
      <c r="Z198" s="36">
        <f>IFERROR(IF(Y198=0,"",ROUNDUP(Y198/H198,0)*0.00902),"")</f>
        <v>0.18942000000000001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2"/>
        <v>114.27777777777777</v>
      </c>
      <c r="BN198" s="64">
        <f t="shared" si="23"/>
        <v>117.81</v>
      </c>
      <c r="BO198" s="64">
        <f t="shared" si="24"/>
        <v>0.15432098765432098</v>
      </c>
      <c r="BP198" s="64">
        <f t="shared" si="25"/>
        <v>0.15909090909090909</v>
      </c>
    </row>
    <row r="199" spans="1:68" ht="27" customHeight="1" x14ac:dyDescent="0.25">
      <c r="A199" s="54" t="s">
        <v>321</v>
      </c>
      <c r="B199" s="54" t="s">
        <v>322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75</v>
      </c>
      <c r="Y199" s="558">
        <f t="shared" si="21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22"/>
        <v>80.416666666666671</v>
      </c>
      <c r="BN199" s="64">
        <f t="shared" si="23"/>
        <v>81.06</v>
      </c>
      <c r="BO199" s="64">
        <f t="shared" si="24"/>
        <v>0.17806267806267806</v>
      </c>
      <c r="BP199" s="64">
        <f t="shared" si="25"/>
        <v>0.17948717948717954</v>
      </c>
    </row>
    <row r="200" spans="1:68" ht="27" customHeight="1" x14ac:dyDescent="0.25">
      <c r="A200" s="54" t="s">
        <v>323</v>
      </c>
      <c r="B200" s="54" t="s">
        <v>324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75</v>
      </c>
      <c r="Y200" s="558">
        <f t="shared" si="21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2"/>
        <v>79.166666666666671</v>
      </c>
      <c r="BN200" s="64">
        <f t="shared" si="23"/>
        <v>79.800000000000011</v>
      </c>
      <c r="BO200" s="64">
        <f t="shared" si="24"/>
        <v>0.17806267806267806</v>
      </c>
      <c r="BP200" s="64">
        <f t="shared" si="25"/>
        <v>0.17948717948717954</v>
      </c>
    </row>
    <row r="201" spans="1:68" ht="27" customHeight="1" x14ac:dyDescent="0.25">
      <c r="A201" s="54" t="s">
        <v>325</v>
      </c>
      <c r="B201" s="54" t="s">
        <v>326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90</v>
      </c>
      <c r="Y201" s="558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60</v>
      </c>
      <c r="Y202" s="558">
        <f t="shared" si="21"/>
        <v>61.2</v>
      </c>
      <c r="Z202" s="36">
        <f>IFERROR(IF(Y202=0,"",ROUNDUP(Y202/H202,0)*0.00502),"")</f>
        <v>0.17068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2"/>
        <v>63.333333333333329</v>
      </c>
      <c r="BN202" s="64">
        <f t="shared" si="23"/>
        <v>64.599999999999994</v>
      </c>
      <c r="BO202" s="64">
        <f t="shared" si="24"/>
        <v>0.14245014245014248</v>
      </c>
      <c r="BP202" s="64">
        <f t="shared" si="25"/>
        <v>0.14529914529914531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246.29629629629628</v>
      </c>
      <c r="Y203" s="559">
        <f>IFERROR(Y195/H195,"0")+IFERROR(Y196/H196,"0")+IFERROR(Y197/H197,"0")+IFERROR(Y198/H198,"0")+IFERROR(Y199/H199,"0")+IFERROR(Y200/H200,"0")+IFERROR(Y201/H201,"0")+IFERROR(Y202/H202,"0")</f>
        <v>249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1.5739800000000002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730</v>
      </c>
      <c r="Y204" s="559">
        <f>IFERROR(SUM(Y195:Y202),"0")</f>
        <v>739.80000000000018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329</v>
      </c>
      <c r="B206" s="54" t="s">
        <v>330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331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335</v>
      </c>
      <c r="B208" s="54" t="s">
        <v>336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200</v>
      </c>
      <c r="Y208" s="558">
        <f t="shared" si="26"/>
        <v>200.1</v>
      </c>
      <c r="Z208" s="36">
        <f>IFERROR(IF(Y208=0,"",ROUNDUP(Y208/H208,0)*0.01898),"")</f>
        <v>0.43653999999999998</v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7"/>
        <v>211.93103448275863</v>
      </c>
      <c r="BN208" s="64">
        <f t="shared" si="28"/>
        <v>212.03699999999998</v>
      </c>
      <c r="BO208" s="64">
        <f t="shared" si="29"/>
        <v>0.35919540229885061</v>
      </c>
      <c r="BP208" s="64">
        <f t="shared" si="30"/>
        <v>0.359375</v>
      </c>
    </row>
    <row r="209" spans="1:68" ht="27" customHeight="1" x14ac:dyDescent="0.25">
      <c r="A209" s="54" t="s">
        <v>338</v>
      </c>
      <c r="B209" s="54" t="s">
        <v>339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customHeight="1" x14ac:dyDescent="0.25">
      <c r="A210" s="54" t="s">
        <v>340</v>
      </c>
      <c r="B210" s="54" t="s">
        <v>341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342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440</v>
      </c>
      <c r="Y211" s="558">
        <f t="shared" si="26"/>
        <v>441.59999999999997</v>
      </c>
      <c r="Z211" s="36">
        <f t="shared" si="31"/>
        <v>1.19784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27"/>
        <v>486.20000000000005</v>
      </c>
      <c r="BN211" s="64">
        <f t="shared" si="28"/>
        <v>487.96800000000002</v>
      </c>
      <c r="BO211" s="64">
        <f t="shared" si="29"/>
        <v>1.0073260073260075</v>
      </c>
      <c r="BP211" s="64">
        <f t="shared" si="30"/>
        <v>1.0109890109890112</v>
      </c>
    </row>
    <row r="212" spans="1:68" ht="27" customHeight="1" x14ac:dyDescent="0.25">
      <c r="A212" s="54" t="s">
        <v>345</v>
      </c>
      <c r="B212" s="54" t="s">
        <v>346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337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200</v>
      </c>
      <c r="Y213" s="558">
        <f t="shared" si="26"/>
        <v>201.6</v>
      </c>
      <c r="Z213" s="36">
        <f t="shared" si="31"/>
        <v>0.54683999999999999</v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27"/>
        <v>221</v>
      </c>
      <c r="BN213" s="64">
        <f t="shared" si="28"/>
        <v>222.768</v>
      </c>
      <c r="BO213" s="64">
        <f t="shared" si="29"/>
        <v>0.45787545787545797</v>
      </c>
      <c r="BP213" s="64">
        <f t="shared" si="30"/>
        <v>0.46153846153846156</v>
      </c>
    </row>
    <row r="214" spans="1:68" ht="27" customHeight="1" x14ac:dyDescent="0.25">
      <c r="A214" s="54" t="s">
        <v>350</v>
      </c>
      <c r="B214" s="54" t="s">
        <v>351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200</v>
      </c>
      <c r="Y214" s="558">
        <f t="shared" si="26"/>
        <v>201.6</v>
      </c>
      <c r="Z214" s="36">
        <f t="shared" si="31"/>
        <v>0.54683999999999999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27"/>
        <v>221.50000000000003</v>
      </c>
      <c r="BN214" s="64">
        <f t="shared" si="28"/>
        <v>223.27200000000002</v>
      </c>
      <c r="BO214" s="64">
        <f t="shared" si="29"/>
        <v>0.45787545787545797</v>
      </c>
      <c r="BP214" s="64">
        <f t="shared" si="30"/>
        <v>0.46153846153846156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506.32183908045988</v>
      </c>
      <c r="Y215" s="559">
        <f>IFERROR(Y206/H206,"0")+IFERROR(Y207/H207,"0")+IFERROR(Y208/H208,"0")+IFERROR(Y209/H209,"0")+IFERROR(Y210/H210,"0")+IFERROR(Y211/H211,"0")+IFERROR(Y212/H212,"0")+IFERROR(Y213/H213,"0")+IFERROR(Y214/H214,"0")</f>
        <v>509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3.6004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1360</v>
      </c>
      <c r="Y216" s="559">
        <f>IFERROR(SUM(Y206:Y214),"0")</f>
        <v>1366.4999999999998</v>
      </c>
      <c r="Z216" s="37"/>
      <c r="AA216" s="560"/>
      <c r="AB216" s="560"/>
      <c r="AC216" s="560"/>
    </row>
    <row r="217" spans="1:68" ht="14.25" customHeight="1" x14ac:dyDescent="0.25">
      <c r="A217" s="572" t="s">
        <v>171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56</v>
      </c>
      <c r="Y218" s="558">
        <f>IFERROR(IF(X218="",0,CEILING((X218/$H218),1)*$H218),"")</f>
        <v>57.599999999999994</v>
      </c>
      <c r="Z218" s="36">
        <f>IFERROR(IF(Y218=0,"",ROUNDUP(Y218/H218,0)*0.00651),"")</f>
        <v>0.15623999999999999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61.88</v>
      </c>
      <c r="BN218" s="64">
        <f>IFERROR(Y218*I218/H218,"0")</f>
        <v>63.648000000000003</v>
      </c>
      <c r="BO218" s="64">
        <f>IFERROR(1/J218*(X218/H218),"0")</f>
        <v>0.12820512820512822</v>
      </c>
      <c r="BP218" s="64">
        <f>IFERROR(1/J218*(Y218/H218),"0")</f>
        <v>0.13186813186813187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40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40</v>
      </c>
      <c r="Y220" s="559">
        <f>IFERROR(Y218/H218,"0")+IFERROR(Y219/H219,"0")</f>
        <v>41</v>
      </c>
      <c r="Z220" s="559">
        <f>IFERROR(IF(Z218="",0,Z218),"0")+IFERROR(IF(Z219="",0,Z219),"0")</f>
        <v>0.26690999999999998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96</v>
      </c>
      <c r="Y221" s="559">
        <f>IFERROR(SUM(Y218:Y219),"0")</f>
        <v>98.399999999999991</v>
      </c>
      <c r="Z221" s="37"/>
      <c r="AA221" s="560"/>
      <c r="AB221" s="560"/>
      <c r="AC221" s="560"/>
    </row>
    <row r="222" spans="1:68" ht="16.5" customHeight="1" x14ac:dyDescent="0.25">
      <c r="A222" s="580" t="s">
        <v>359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360</v>
      </c>
      <c r="B224" s="54" t="s">
        <v>361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customHeight="1" x14ac:dyDescent="0.25">
      <c r="A228" s="54" t="s">
        <v>371</v>
      </c>
      <c r="B228" s="54" t="s">
        <v>372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374</v>
      </c>
      <c r="B229" s="54" t="s">
        <v>375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40</v>
      </c>
      <c r="Y230" s="558">
        <f t="shared" si="32"/>
        <v>40</v>
      </c>
      <c r="Z230" s="36">
        <f>IFERROR(IF(Y230=0,"",ROUNDUP(Y230/H230,0)*0.00902),"")</f>
        <v>9.0200000000000002E-2</v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3"/>
        <v>42.1</v>
      </c>
      <c r="BN230" s="64">
        <f t="shared" si="34"/>
        <v>42.1</v>
      </c>
      <c r="BO230" s="64">
        <f t="shared" si="35"/>
        <v>7.575757575757576E-2</v>
      </c>
      <c r="BP230" s="64">
        <f t="shared" si="36"/>
        <v>7.575757575757576E-2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20</v>
      </c>
      <c r="Y231" s="559">
        <f>IFERROR(Y224/H224,"0")+IFERROR(Y225/H225,"0")+IFERROR(Y226/H226,"0")+IFERROR(Y227/H227,"0")+IFERROR(Y228/H228,"0")+IFERROR(Y229/H229,"0")+IFERROR(Y230/H230,"0")</f>
        <v>20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0.1804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80</v>
      </c>
      <c r="Y232" s="559">
        <f>IFERROR(SUM(Y224:Y230),"0")</f>
        <v>80</v>
      </c>
      <c r="Z232" s="37"/>
      <c r="AA232" s="560"/>
      <c r="AB232" s="560"/>
      <c r="AC232" s="560"/>
    </row>
    <row r="233" spans="1:68" ht="14.25" customHeight="1" x14ac:dyDescent="0.25">
      <c r="A233" s="572" t="s">
        <v>136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381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287</v>
      </c>
      <c r="L238" s="32"/>
      <c r="M238" s="33" t="s">
        <v>288</v>
      </c>
      <c r="N238" s="33"/>
      <c r="O238" s="32">
        <v>45</v>
      </c>
      <c r="P238" s="744" t="s">
        <v>384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12</v>
      </c>
      <c r="Y238" s="558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6.6666666666666661</v>
      </c>
      <c r="Y239" s="559">
        <f>IFERROR(Y238/H238,"0")</f>
        <v>7</v>
      </c>
      <c r="Z239" s="559">
        <f>IFERROR(IF(Z238="",0,Z238),"0")</f>
        <v>4.1299999999999996E-2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12</v>
      </c>
      <c r="Y240" s="559">
        <f>IFERROR(SUM(Y238:Y238),"0")</f>
        <v>12.6</v>
      </c>
      <c r="Z240" s="37"/>
      <c r="AA240" s="560"/>
      <c r="AB240" s="560"/>
      <c r="AC240" s="560"/>
    </row>
    <row r="241" spans="1:68" ht="14.25" customHeight="1" x14ac:dyDescent="0.25">
      <c r="A241" s="572" t="s">
        <v>386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287</v>
      </c>
      <c r="L242" s="32"/>
      <c r="M242" s="33" t="s">
        <v>288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287</v>
      </c>
      <c r="L243" s="32"/>
      <c r="M243" s="33" t="s">
        <v>288</v>
      </c>
      <c r="N243" s="33"/>
      <c r="O243" s="32">
        <v>90</v>
      </c>
      <c r="P243" s="875" t="s">
        <v>392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5.6000000000000014</v>
      </c>
      <c r="Y243" s="55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6.1444444444444466</v>
      </c>
      <c r="BN243" s="64">
        <f>IFERROR(Y243*I243/H243,"0")</f>
        <v>7.9</v>
      </c>
      <c r="BO243" s="64">
        <f>IFERROR(1/J243*(X243/H243),"0")</f>
        <v>1.4403292181069961E-2</v>
      </c>
      <c r="BP243" s="64">
        <f>IFERROR(1/J243*(Y243/H243),"0")</f>
        <v>1.8518518518518517E-2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287</v>
      </c>
      <c r="L244" s="32"/>
      <c r="M244" s="33" t="s">
        <v>288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5.5</v>
      </c>
      <c r="Y244" s="558">
        <f>IFERROR(IF(X244="",0,CEILING((X244/$H244),1)*$H244),"")</f>
        <v>6.3</v>
      </c>
      <c r="Z244" s="36">
        <f>IFERROR(IF(Y244=0,"",ROUNDUP(Y244/H244,0)*0.0059),"")</f>
        <v>4.1299999999999996E-2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6.6611111111111114</v>
      </c>
      <c r="BN244" s="64">
        <f>IFERROR(Y244*I244/H244,"0")</f>
        <v>7.63</v>
      </c>
      <c r="BO244" s="64">
        <f>IFERROR(1/J244*(X244/H244),"0")</f>
        <v>2.8292181069958844E-2</v>
      </c>
      <c r="BP244" s="64">
        <f>IFERROR(1/J244*(Y244/H244),"0")</f>
        <v>3.2407407407407406E-2</v>
      </c>
    </row>
    <row r="245" spans="1:68" ht="27" customHeight="1" x14ac:dyDescent="0.25">
      <c r="A245" s="54" t="s">
        <v>395</v>
      </c>
      <c r="B245" s="54" t="s">
        <v>396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287</v>
      </c>
      <c r="L245" s="32"/>
      <c r="M245" s="33" t="s">
        <v>288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8.25</v>
      </c>
      <c r="Y245" s="558">
        <f>IFERROR(IF(X245="",0,CEILING((X245/$H245),1)*$H245),"")</f>
        <v>8.91</v>
      </c>
      <c r="Z245" s="36">
        <f>IFERROR(IF(Y245=0,"",ROUNDUP(Y245/H245,0)*0.0059),"")</f>
        <v>5.3100000000000001E-2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9.8333333333333321</v>
      </c>
      <c r="BN245" s="64">
        <f>IFERROR(Y245*I245/H245,"0")</f>
        <v>10.62</v>
      </c>
      <c r="BO245" s="64">
        <f>IFERROR(1/J245*(X245/H245),"0")</f>
        <v>3.8580246913580245E-2</v>
      </c>
      <c r="BP245" s="64">
        <f>IFERROR(1/J245*(Y245/H245),"0")</f>
        <v>4.1666666666666664E-2</v>
      </c>
    </row>
    <row r="246" spans="1:68" ht="27" customHeight="1" x14ac:dyDescent="0.25">
      <c r="A246" s="54" t="s">
        <v>397</v>
      </c>
      <c r="B246" s="54" t="s">
        <v>398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287</v>
      </c>
      <c r="L246" s="32"/>
      <c r="M246" s="33" t="s">
        <v>288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17.555555555555557</v>
      </c>
      <c r="Y247" s="559">
        <f>IFERROR(Y242/H242,"0")+IFERROR(Y243/H243,"0")+IFERROR(Y244/H244,"0")+IFERROR(Y245/H245,"0")+IFERROR(Y246/H246,"0")</f>
        <v>20</v>
      </c>
      <c r="Z247" s="559">
        <f>IFERROR(IF(Z242="",0,Z242),"0")+IFERROR(IF(Z243="",0,Z243),"0")+IFERROR(IF(Z244="",0,Z244),"0")+IFERROR(IF(Z245="",0,Z245),"0")+IFERROR(IF(Z246="",0,Z246),"0")</f>
        <v>0.11799999999999999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19.350000000000001</v>
      </c>
      <c r="Y248" s="559">
        <f>IFERROR(SUM(Y242:Y246),"0")</f>
        <v>22.41</v>
      </c>
      <c r="Z248" s="37"/>
      <c r="AA248" s="560"/>
      <c r="AB248" s="560"/>
      <c r="AC248" s="560"/>
    </row>
    <row r="249" spans="1:68" ht="16.5" customHeight="1" x14ac:dyDescent="0.25">
      <c r="A249" s="580" t="s">
        <v>399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400</v>
      </c>
      <c r="B251" s="54" t="s">
        <v>401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402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403</v>
      </c>
      <c r="B252" s="54" t="s">
        <v>404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405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406</v>
      </c>
      <c r="B253" s="54" t="s">
        <v>407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408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409</v>
      </c>
      <c r="B254" s="54" t="s">
        <v>410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411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412</v>
      </c>
      <c r="B255" s="54" t="s">
        <v>413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414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415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416</v>
      </c>
      <c r="B260" s="54" t="s">
        <v>417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420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422</v>
      </c>
      <c r="B262" s="54" t="s">
        <v>423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425</v>
      </c>
      <c r="B263" s="54" t="s">
        <v>426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427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429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430</v>
      </c>
      <c r="B268" s="54" t="s">
        <v>431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100</v>
      </c>
      <c r="Y269" s="558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110.5</v>
      </c>
      <c r="BN269" s="64">
        <f>IFERROR(Y269*I269/H269,"0")</f>
        <v>111.384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160</v>
      </c>
      <c r="Y270" s="558">
        <f>IFERROR(IF(X270="",0,CEILING((X270/$H270),1)*$H270),"")</f>
        <v>160.79999999999998</v>
      </c>
      <c r="Z270" s="36">
        <f>IFERROR(IF(Y270=0,"",ROUNDUP(Y270/H270,0)*0.00651),"")</f>
        <v>0.43617</v>
      </c>
      <c r="AA270" s="56"/>
      <c r="AB270" s="57"/>
      <c r="AC270" s="321" t="s">
        <v>438</v>
      </c>
      <c r="AG270" s="64"/>
      <c r="AJ270" s="68" t="s">
        <v>112</v>
      </c>
      <c r="AK270" s="68">
        <v>436.8</v>
      </c>
      <c r="BB270" s="322" t="s">
        <v>1</v>
      </c>
      <c r="BM270" s="64">
        <f>IFERROR(X270*I270/H270,"0")</f>
        <v>172</v>
      </c>
      <c r="BN270" s="64">
        <f>IFERROR(Y270*I270/H270,"0")</f>
        <v>172.85999999999999</v>
      </c>
      <c r="BO270" s="64">
        <f>IFERROR(1/J270*(X270/H270),"0")</f>
        <v>0.36630036630036633</v>
      </c>
      <c r="BP270" s="64">
        <f>IFERROR(1/J270*(Y270/H270),"0")</f>
        <v>0.36813186813186816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108.33333333333334</v>
      </c>
      <c r="Y271" s="559">
        <f>IFERROR(Y268/H268,"0")+IFERROR(Y269/H269,"0")+IFERROR(Y270/H270,"0")</f>
        <v>109</v>
      </c>
      <c r="Z271" s="559">
        <f>IFERROR(IF(Z268="",0,Z268),"0")+IFERROR(IF(Z269="",0,Z269),"0")+IFERROR(IF(Z270="",0,Z270),"0")</f>
        <v>0.70958999999999994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260</v>
      </c>
      <c r="Y272" s="559">
        <f>IFERROR(SUM(Y268:Y270),"0")</f>
        <v>261.59999999999997</v>
      </c>
      <c r="Z272" s="37"/>
      <c r="AA272" s="560"/>
      <c r="AB272" s="560"/>
      <c r="AC272" s="560"/>
    </row>
    <row r="273" spans="1:68" ht="16.5" customHeight="1" x14ac:dyDescent="0.25">
      <c r="A273" s="580" t="s">
        <v>439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440</v>
      </c>
      <c r="B275" s="54" t="s">
        <v>441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443</v>
      </c>
      <c r="B279" s="54" t="s">
        <v>444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446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447</v>
      </c>
      <c r="B284" s="54" t="s">
        <v>448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451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452</v>
      </c>
      <c r="B289" s="54" t="s">
        <v>453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 t="s">
        <v>457</v>
      </c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455</v>
      </c>
      <c r="B291" s="54" t="s">
        <v>460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461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70</v>
      </c>
      <c r="Y302" s="558">
        <f t="shared" si="42"/>
        <v>71.400000000000006</v>
      </c>
      <c r="Z302" s="36">
        <f>IFERROR(IF(Y302=0,"",ROUNDUP(Y302/H302,0)*0.00502),"")</f>
        <v>0.17068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73.333333333333329</v>
      </c>
      <c r="BN302" s="64">
        <f t="shared" si="44"/>
        <v>74.8</v>
      </c>
      <c r="BO302" s="64">
        <f t="shared" si="45"/>
        <v>0.14245014245014245</v>
      </c>
      <c r="BP302" s="64">
        <f t="shared" si="46"/>
        <v>0.14529914529914531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30</v>
      </c>
      <c r="Y304" s="558">
        <f t="shared" si="42"/>
        <v>30.6</v>
      </c>
      <c r="Z304" s="36">
        <f>IFERROR(IF(Y304=0,"",ROUNDUP(Y304/H304,0)*0.00651),"")</f>
        <v>0.11067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33.800000000000004</v>
      </c>
      <c r="BN304" s="64">
        <f t="shared" si="44"/>
        <v>34.475999999999999</v>
      </c>
      <c r="BO304" s="64">
        <f t="shared" si="45"/>
        <v>9.1575091575091583E-2</v>
      </c>
      <c r="BP304" s="64">
        <f t="shared" si="46"/>
        <v>9.3406593406593408E-2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50</v>
      </c>
      <c r="Y305" s="559">
        <f>IFERROR(Y298/H298,"0")+IFERROR(Y299/H299,"0")+IFERROR(Y300/H300,"0")+IFERROR(Y301/H301,"0")+IFERROR(Y302/H302,"0")+IFERROR(Y303/H303,"0")+IFERROR(Y304/H304,"0")</f>
        <v>51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0.28134999999999999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100</v>
      </c>
      <c r="Y306" s="559">
        <f>IFERROR(SUM(Y298:Y304),"0")</f>
        <v>102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171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3.5714285714285712</v>
      </c>
      <c r="Y319" s="559">
        <f>IFERROR(Y316/H316,"0")+IFERROR(Y317/H317,"0")+IFERROR(Y318/H318,"0")</f>
        <v>4</v>
      </c>
      <c r="Z319" s="559">
        <f>IFERROR(IF(Z316="",0,Z316),"0")+IFERROR(IF(Z317="",0,Z317),"0")+IFERROR(IF(Z318="",0,Z318),"0")</f>
        <v>7.5920000000000001E-2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30</v>
      </c>
      <c r="Y320" s="559">
        <f>IFERROR(SUM(Y316:Y318),"0")</f>
        <v>33.6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516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520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85</v>
      </c>
      <c r="Y324" s="558">
        <f>IFERROR(IF(X324="",0,CEILING((X324/$H324),1)*$H324),"")</f>
        <v>86.699999999999989</v>
      </c>
      <c r="Z324" s="36">
        <f>IFERROR(IF(Y324=0,"",ROUNDUP(Y324/H324,0)*0.00651),"")</f>
        <v>0.22134000000000001</v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98.500000000000014</v>
      </c>
      <c r="BN324" s="64">
        <f>IFERROR(Y324*I324/H324,"0")</f>
        <v>100.47</v>
      </c>
      <c r="BO324" s="64">
        <f>IFERROR(1/J324*(X324/H324),"0")</f>
        <v>0.18315018315018317</v>
      </c>
      <c r="BP324" s="64">
        <f>IFERROR(1/J324*(Y324/H324),"0")</f>
        <v>0.18681318681318682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425.00000000000011</v>
      </c>
      <c r="Y325" s="558">
        <f>IFERROR(IF(X325="",0,CEILING((X325/$H325),1)*$H325),"")</f>
        <v>425.84999999999997</v>
      </c>
      <c r="Z325" s="36">
        <f>IFERROR(IF(Y325=0,"",ROUNDUP(Y325/H325,0)*0.00651),"")</f>
        <v>1.08717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480.00000000000011</v>
      </c>
      <c r="BN325" s="64">
        <f>IFERROR(Y325*I325/H325,"0")</f>
        <v>480.96</v>
      </c>
      <c r="BO325" s="64">
        <f>IFERROR(1/J325*(X325/H325),"0")</f>
        <v>0.91575091575091605</v>
      </c>
      <c r="BP325" s="64">
        <f>IFERROR(1/J325*(Y325/H325),"0")</f>
        <v>0.91758241758241765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200.00000000000006</v>
      </c>
      <c r="Y326" s="559">
        <f>IFERROR(Y322/H322,"0")+IFERROR(Y323/H323,"0")+IFERROR(Y324/H324,"0")+IFERROR(Y325/H325,"0")</f>
        <v>201</v>
      </c>
      <c r="Z326" s="559">
        <f>IFERROR(IF(Z322="",0,Z322),"0")+IFERROR(IF(Z323="",0,Z323),"0")+IFERROR(IF(Z324="",0,Z324),"0")+IFERROR(IF(Z325="",0,Z325),"0")</f>
        <v>1.3085100000000001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510.00000000000011</v>
      </c>
      <c r="Y327" s="559">
        <f>IFERROR(SUM(Y322:Y325),"0")</f>
        <v>512.54999999999995</v>
      </c>
      <c r="Z327" s="37"/>
      <c r="AA327" s="560"/>
      <c r="AB327" s="560"/>
      <c r="AC327" s="560"/>
    </row>
    <row r="328" spans="1:68" ht="14.25" customHeight="1" x14ac:dyDescent="0.25">
      <c r="A328" s="572" t="s">
        <v>526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529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100</v>
      </c>
      <c r="Y329" s="558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529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529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150</v>
      </c>
      <c r="Y331" s="558">
        <f>IFERROR(IF(X331="",0,CEILING((X331/$H331),1)*$H331),"")</f>
        <v>150</v>
      </c>
      <c r="Z331" s="36">
        <f>IFERROR(IF(Y331=0,"",ROUNDUP(Y331/H331,0)*0.00474),"")</f>
        <v>0.35550000000000004</v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168.00000000000003</v>
      </c>
      <c r="BN331" s="64">
        <f>IFERROR(Y331*I331/H331,"0")</f>
        <v>168.00000000000003</v>
      </c>
      <c r="BO331" s="64">
        <f>IFERROR(1/J331*(X331/H331),"0")</f>
        <v>0.31512605042016806</v>
      </c>
      <c r="BP331" s="64">
        <f>IFERROR(1/J331*(Y331/H331),"0")</f>
        <v>0.31512605042016806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125</v>
      </c>
      <c r="Y332" s="559">
        <f>IFERROR(Y329/H329,"0")+IFERROR(Y330/H330,"0")+IFERROR(Y331/H331,"0")</f>
        <v>125</v>
      </c>
      <c r="Z332" s="559">
        <f>IFERROR(IF(Z329="",0,Z329),"0")+IFERROR(IF(Z330="",0,Z330),"0")+IFERROR(IF(Z331="",0,Z331),"0")</f>
        <v>0.59250000000000003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250</v>
      </c>
      <c r="Y333" s="559">
        <f>IFERROR(SUM(Y329:Y331),"0")</f>
        <v>250</v>
      </c>
      <c r="Z333" s="37"/>
      <c r="AA333" s="560"/>
      <c r="AB333" s="560"/>
      <c r="AC333" s="560"/>
    </row>
    <row r="334" spans="1:68" ht="16.5" customHeight="1" x14ac:dyDescent="0.25">
      <c r="A334" s="580" t="s">
        <v>535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420</v>
      </c>
      <c r="Y337" s="558">
        <f>IFERROR(IF(X337="",0,CEILING((X337/$H337),1)*$H337),"")</f>
        <v>420</v>
      </c>
      <c r="Z337" s="36">
        <f>IFERROR(IF(Y337=0,"",ROUNDUP(Y337/H337,0)*0.00651),"")</f>
        <v>1.302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470.39999999999992</v>
      </c>
      <c r="BN337" s="64">
        <f>IFERROR(Y337*I337/H337,"0")</f>
        <v>470.39999999999992</v>
      </c>
      <c r="BO337" s="64">
        <f>IFERROR(1/J337*(X337/H337),"0")</f>
        <v>1.098901098901099</v>
      </c>
      <c r="BP337" s="64">
        <f>IFERROR(1/J337*(Y337/H337),"0")</f>
        <v>1.098901098901099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280</v>
      </c>
      <c r="Y338" s="558">
        <f>IFERROR(IF(X338="",0,CEILING((X338/$H338),1)*$H338),"")</f>
        <v>281.40000000000003</v>
      </c>
      <c r="Z338" s="36">
        <f>IFERROR(IF(Y338=0,"",ROUNDUP(Y338/H338,0)*0.00651),"")</f>
        <v>0.87234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311.99999999999994</v>
      </c>
      <c r="BN338" s="64">
        <f>IFERROR(Y338*I338/H338,"0")</f>
        <v>313.56</v>
      </c>
      <c r="BO338" s="64">
        <f>IFERROR(1/J338*(X338/H338),"0")</f>
        <v>0.73260073260073255</v>
      </c>
      <c r="BP338" s="64">
        <f>IFERROR(1/J338*(Y338/H338),"0")</f>
        <v>0.73626373626373631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333.33333333333331</v>
      </c>
      <c r="Y339" s="559">
        <f>IFERROR(Y336/H336,"0")+IFERROR(Y337/H337,"0")+IFERROR(Y338/H338,"0")</f>
        <v>334</v>
      </c>
      <c r="Z339" s="559">
        <f>IFERROR(IF(Z336="",0,Z336),"0")+IFERROR(IF(Z337="",0,Z337),"0")+IFERROR(IF(Z338="",0,Z338),"0")</f>
        <v>2.1743399999999999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700</v>
      </c>
      <c r="Y340" s="559">
        <f>IFERROR(SUM(Y336:Y338),"0")</f>
        <v>701.40000000000009</v>
      </c>
      <c r="Z340" s="37"/>
      <c r="AA340" s="560"/>
      <c r="AB340" s="560"/>
      <c r="AC340" s="560"/>
    </row>
    <row r="341" spans="1:68" ht="27.75" customHeight="1" x14ac:dyDescent="0.2">
      <c r="A341" s="646" t="s">
        <v>545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546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 t="s">
        <v>111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1600</v>
      </c>
      <c r="Y344" s="558">
        <f t="shared" ref="Y344:Y350" si="47">IFERROR(IF(X344="",0,CEILING((X344/$H344),1)*$H344),"")</f>
        <v>1605</v>
      </c>
      <c r="Z344" s="36">
        <f>IFERROR(IF(Y344=0,"",ROUNDUP(Y344/H344,0)*0.02175),"")</f>
        <v>2.3272499999999998</v>
      </c>
      <c r="AA344" s="56"/>
      <c r="AB344" s="57"/>
      <c r="AC344" s="391" t="s">
        <v>549</v>
      </c>
      <c r="AG344" s="64"/>
      <c r="AJ344" s="68" t="s">
        <v>112</v>
      </c>
      <c r="AK344" s="68">
        <v>720</v>
      </c>
      <c r="BB344" s="392" t="s">
        <v>1</v>
      </c>
      <c r="BM344" s="64">
        <f t="shared" ref="BM344:BM350" si="48">IFERROR(X344*I344/H344,"0")</f>
        <v>1651.2</v>
      </c>
      <c r="BN344" s="64">
        <f t="shared" ref="BN344:BN350" si="49">IFERROR(Y344*I344/H344,"0")</f>
        <v>1656.3600000000001</v>
      </c>
      <c r="BO344" s="64">
        <f t="shared" ref="BO344:BO350" si="50">IFERROR(1/J344*(X344/H344),"0")</f>
        <v>2.2222222222222223</v>
      </c>
      <c r="BP344" s="64">
        <f t="shared" ref="BP344:BP350" si="51">IFERROR(1/J344*(Y344/H344),"0")</f>
        <v>2.2291666666666665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 t="s">
        <v>111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552</v>
      </c>
      <c r="AG345" s="64"/>
      <c r="AJ345" s="68" t="s">
        <v>112</v>
      </c>
      <c r="AK345" s="68">
        <v>720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400</v>
      </c>
      <c r="Y346" s="558">
        <f t="shared" si="47"/>
        <v>405</v>
      </c>
      <c r="Z346" s="36">
        <f>IFERROR(IF(Y346=0,"",ROUNDUP(Y346/H346,0)*0.02175),"")</f>
        <v>0.58724999999999994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412.8</v>
      </c>
      <c r="BN346" s="64">
        <f t="shared" si="49"/>
        <v>417.96000000000004</v>
      </c>
      <c r="BO346" s="64">
        <f t="shared" si="50"/>
        <v>0.55555555555555558</v>
      </c>
      <c r="BP346" s="64">
        <f t="shared" si="51"/>
        <v>0.5625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 t="s">
        <v>111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1200</v>
      </c>
      <c r="Y347" s="558">
        <f t="shared" si="47"/>
        <v>1200</v>
      </c>
      <c r="Z347" s="36">
        <f>IFERROR(IF(Y347=0,"",ROUNDUP(Y347/H347,0)*0.02175),"")</f>
        <v>1.7399999999999998</v>
      </c>
      <c r="AA347" s="56"/>
      <c r="AB347" s="57"/>
      <c r="AC347" s="397" t="s">
        <v>558</v>
      </c>
      <c r="AG347" s="64"/>
      <c r="AJ347" s="68" t="s">
        <v>112</v>
      </c>
      <c r="AK347" s="68">
        <v>720</v>
      </c>
      <c r="BB347" s="398" t="s">
        <v>1</v>
      </c>
      <c r="BM347" s="64">
        <f t="shared" si="48"/>
        <v>1238.4000000000001</v>
      </c>
      <c r="BN347" s="64">
        <f t="shared" si="49"/>
        <v>1238.4000000000001</v>
      </c>
      <c r="BO347" s="64">
        <f t="shared" si="50"/>
        <v>1.6666666666666665</v>
      </c>
      <c r="BP347" s="64">
        <f t="shared" si="51"/>
        <v>1.6666666666666665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280</v>
      </c>
      <c r="Y351" s="559">
        <f>IFERROR(Y344/H344,"0")+IFERROR(Y345/H345,"0")+IFERROR(Y346/H346,"0")+IFERROR(Y347/H347,"0")+IFERROR(Y348/H348,"0")+IFERROR(Y349/H349,"0")+IFERROR(Y350/H350,"0")</f>
        <v>281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6.1117499999999989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4200</v>
      </c>
      <c r="Y352" s="559">
        <f>IFERROR(SUM(Y344:Y350),"0")</f>
        <v>4215</v>
      </c>
      <c r="Z352" s="37"/>
      <c r="AA352" s="560"/>
      <c r="AB352" s="560"/>
      <c r="AC352" s="560"/>
    </row>
    <row r="353" spans="1:68" ht="14.25" customHeight="1" x14ac:dyDescent="0.25">
      <c r="A353" s="572" t="s">
        <v>136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 t="s">
        <v>111</v>
      </c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568</v>
      </c>
      <c r="AG354" s="64"/>
      <c r="AJ354" s="68" t="s">
        <v>112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66.666666666666671</v>
      </c>
      <c r="Y356" s="559">
        <f>IFERROR(Y354/H354,"0")+IFERROR(Y355/H355,"0")</f>
        <v>67</v>
      </c>
      <c r="Z356" s="559">
        <f>IFERROR(IF(Z354="",0,Z354),"0")+IFERROR(IF(Z355="",0,Z355),"0")</f>
        <v>1.4572499999999999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1000</v>
      </c>
      <c r="Y357" s="559">
        <f>IFERROR(SUM(Y354:Y355),"0")</f>
        <v>1005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171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70</v>
      </c>
      <c r="Y364" s="558">
        <f>IFERROR(IF(X364="",0,CEILING((X364/$H364),1)*$H364),"")</f>
        <v>72</v>
      </c>
      <c r="Z364" s="36">
        <f>IFERROR(IF(Y364=0,"",ROUNDUP(Y364/H364,0)*0.01898),"")</f>
        <v>0.15184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74.036666666666676</v>
      </c>
      <c r="BN364" s="64">
        <f>IFERROR(Y364*I364/H364,"0")</f>
        <v>76.152000000000001</v>
      </c>
      <c r="BO364" s="64">
        <f>IFERROR(1/J364*(X364/H364),"0")</f>
        <v>0.12152777777777778</v>
      </c>
      <c r="BP364" s="64">
        <f>IFERROR(1/J364*(Y364/H364),"0")</f>
        <v>0.125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7.7777777777777777</v>
      </c>
      <c r="Y365" s="559">
        <f>IFERROR(Y364/H364,"0")</f>
        <v>8</v>
      </c>
      <c r="Z365" s="559">
        <f>IFERROR(IF(Z364="",0,Z364),"0")</f>
        <v>0.15184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70</v>
      </c>
      <c r="Y366" s="559">
        <f>IFERROR(SUM(Y364:Y364),"0")</f>
        <v>72</v>
      </c>
      <c r="Z366" s="37"/>
      <c r="AA366" s="560"/>
      <c r="AB366" s="560"/>
      <c r="AC366" s="560"/>
    </row>
    <row r="367" spans="1:68" ht="16.5" customHeight="1" x14ac:dyDescent="0.25">
      <c r="A367" s="580" t="s">
        <v>580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50</v>
      </c>
      <c r="Y370" s="558">
        <f>IFERROR(IF(X370="",0,CEILING((X370/$H370),1)*$H370),"")</f>
        <v>60</v>
      </c>
      <c r="Z370" s="36">
        <f>IFERROR(IF(Y370=0,"",ROUNDUP(Y370/H370,0)*0.01898),"")</f>
        <v>9.4899999999999998E-2</v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51.8125</v>
      </c>
      <c r="BN370" s="64">
        <f>IFERROR(Y370*I370/H370,"0")</f>
        <v>62.175000000000004</v>
      </c>
      <c r="BO370" s="64">
        <f>IFERROR(1/J370*(X370/H370),"0")</f>
        <v>6.5104166666666671E-2</v>
      </c>
      <c r="BP370" s="64">
        <f>IFERROR(1/J370*(Y370/H370),"0")</f>
        <v>7.8125E-2</v>
      </c>
    </row>
    <row r="371" spans="1:68" ht="37.5" customHeight="1" x14ac:dyDescent="0.25">
      <c r="A371" s="54" t="s">
        <v>587</v>
      </c>
      <c r="B371" s="54" t="s">
        <v>588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4.166666666666667</v>
      </c>
      <c r="Y372" s="559">
        <f>IFERROR(Y369/H369,"0")+IFERROR(Y370/H370,"0")+IFERROR(Y371/H371,"0")</f>
        <v>5</v>
      </c>
      <c r="Z372" s="559">
        <f>IFERROR(IF(Z369="",0,Z369),"0")+IFERROR(IF(Z370="",0,Z370),"0")+IFERROR(IF(Z371="",0,Z371),"0")</f>
        <v>9.4899999999999998E-2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50</v>
      </c>
      <c r="Y373" s="559">
        <f>IFERROR(SUM(Y369:Y371),"0")</f>
        <v>60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589</v>
      </c>
      <c r="B375" s="54" t="s">
        <v>590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592</v>
      </c>
      <c r="B379" s="54" t="s">
        <v>593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595</v>
      </c>
      <c r="B380" s="54" t="s">
        <v>596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171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597</v>
      </c>
      <c r="B384" s="54" t="s">
        <v>598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600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601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602</v>
      </c>
      <c r="B390" s="54" t="s">
        <v>603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605</v>
      </c>
      <c r="B392" s="54" t="s">
        <v>608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604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616</v>
      </c>
      <c r="B396" s="54" t="s">
        <v>617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625</v>
      </c>
      <c r="B399" s="54" t="s">
        <v>626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627</v>
      </c>
      <c r="B403" s="54" t="s">
        <v>628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630</v>
      </c>
      <c r="B404" s="54" t="s">
        <v>631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633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136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634</v>
      </c>
      <c r="B409" s="54" t="s">
        <v>635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648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20</v>
      </c>
      <c r="Y421" s="558">
        <f>IFERROR(IF(X421="",0,CEILING((X421/$H421),1)*$H421),"")</f>
        <v>20.399999999999999</v>
      </c>
      <c r="Z421" s="36">
        <f>IFERROR(IF(Y421=0,"",ROUNDUP(Y421/H421,0)*0.00651),"")</f>
        <v>0.11067</v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35</v>
      </c>
      <c r="BN421" s="64">
        <f>IFERROR(Y421*I421/H421,"0")</f>
        <v>35.699999999999996</v>
      </c>
      <c r="BO421" s="64">
        <f>IFERROR(1/J421*(X421/H421),"0")</f>
        <v>9.1575091575091583E-2</v>
      </c>
      <c r="BP421" s="64">
        <f>IFERROR(1/J421*(Y421/H421),"0")</f>
        <v>9.3406593406593408E-2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16.666666666666668</v>
      </c>
      <c r="Y422" s="559">
        <f>IFERROR(Y421/H421,"0")</f>
        <v>17</v>
      </c>
      <c r="Z422" s="559">
        <f>IFERROR(IF(Z421="",0,Z421),"0")</f>
        <v>0.11067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20</v>
      </c>
      <c r="Y423" s="559">
        <f>IFERROR(SUM(Y421:Y421),"0")</f>
        <v>20.399999999999999</v>
      </c>
      <c r="Z423" s="37"/>
      <c r="AA423" s="560"/>
      <c r="AB423" s="560"/>
      <c r="AC423" s="560"/>
    </row>
    <row r="424" spans="1:68" ht="16.5" customHeight="1" x14ac:dyDescent="0.25">
      <c r="A424" s="580" t="s">
        <v>652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655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656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656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50</v>
      </c>
      <c r="Y432" s="558">
        <f t="shared" ref="Y432:Y445" si="58">IFERROR(IF(X432="",0,CEILING((X432/$H432),1)*$H432),"")</f>
        <v>52.800000000000004</v>
      </c>
      <c r="Z432" s="36">
        <f t="shared" ref="Z432:Z438" si="59">IFERROR(IF(Y432=0,"",ROUNDUP(Y432/H432,0)*0.01196),"")</f>
        <v>0.1196</v>
      </c>
      <c r="AA432" s="56"/>
      <c r="AB432" s="57"/>
      <c r="AC432" s="467" t="s">
        <v>659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53.409090909090907</v>
      </c>
      <c r="BN432" s="64">
        <f t="shared" ref="BN432:BN445" si="61">IFERROR(Y432*I432/H432,"0")</f>
        <v>56.400000000000006</v>
      </c>
      <c r="BO432" s="64">
        <f t="shared" ref="BO432:BO445" si="62">IFERROR(1/J432*(X432/H432),"0")</f>
        <v>9.1054778554778545E-2</v>
      </c>
      <c r="BP432" s="64">
        <f t="shared" ref="BP432:BP445" si="63">IFERROR(1/J432*(Y432/H432),"0")</f>
        <v>9.6153846153846159E-2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668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100</v>
      </c>
      <c r="Y437" s="558">
        <f t="shared" si="58"/>
        <v>100.32000000000001</v>
      </c>
      <c r="Z437" s="36">
        <f t="shared" si="59"/>
        <v>0.22724</v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106.81818181818181</v>
      </c>
      <c r="BN437" s="64">
        <f t="shared" si="61"/>
        <v>107.16</v>
      </c>
      <c r="BO437" s="64">
        <f t="shared" si="62"/>
        <v>0.18210955710955709</v>
      </c>
      <c r="BP437" s="64">
        <f t="shared" si="63"/>
        <v>0.18269230769230771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60</v>
      </c>
      <c r="Y440" s="558">
        <f t="shared" si="58"/>
        <v>62.4</v>
      </c>
      <c r="Z440" s="36">
        <f>IFERROR(IF(Y440=0,"",ROUNDUP(Y440/H440,0)*0.00902),"")</f>
        <v>0.11726</v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60"/>
        <v>86.625</v>
      </c>
      <c r="BN440" s="64">
        <f t="shared" si="61"/>
        <v>90.089999999999989</v>
      </c>
      <c r="BO440" s="64">
        <f t="shared" si="62"/>
        <v>9.4696969696969696E-2</v>
      </c>
      <c r="BP440" s="64">
        <f t="shared" si="63"/>
        <v>9.8484848484848481E-2</v>
      </c>
    </row>
    <row r="441" spans="1:68" ht="27" customHeight="1" x14ac:dyDescent="0.25">
      <c r="A441" s="54" t="s">
        <v>683</v>
      </c>
      <c r="B441" s="54" t="s">
        <v>684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685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669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60</v>
      </c>
      <c r="Y444" s="558">
        <f t="shared" si="58"/>
        <v>61.2</v>
      </c>
      <c r="Z444" s="36">
        <f>IFERROR(IF(Y444=0,"",ROUNDUP(Y444/H444,0)*0.00902),"")</f>
        <v>0.15334</v>
      </c>
      <c r="AA444" s="56"/>
      <c r="AB444" s="57"/>
      <c r="AC444" s="491" t="s">
        <v>675</v>
      </c>
      <c r="AG444" s="64"/>
      <c r="AJ444" s="68"/>
      <c r="AK444" s="68">
        <v>0</v>
      </c>
      <c r="BB444" s="492" t="s">
        <v>1</v>
      </c>
      <c r="BM444" s="64">
        <f t="shared" si="60"/>
        <v>63.5</v>
      </c>
      <c r="BN444" s="64">
        <f t="shared" si="61"/>
        <v>64.77000000000001</v>
      </c>
      <c r="BO444" s="64">
        <f t="shared" si="62"/>
        <v>0.12626262626262627</v>
      </c>
      <c r="BP444" s="64">
        <f t="shared" si="63"/>
        <v>0.12878787878787878</v>
      </c>
    </row>
    <row r="445" spans="1:68" ht="27" customHeight="1" x14ac:dyDescent="0.25">
      <c r="A445" s="54" t="s">
        <v>690</v>
      </c>
      <c r="B445" s="54" t="s">
        <v>692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675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57.575757575757578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59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0.61743999999999999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270</v>
      </c>
      <c r="Y447" s="559">
        <f>IFERROR(SUM(Y432:Y445),"0")</f>
        <v>276.72000000000003</v>
      </c>
      <c r="Z447" s="37"/>
      <c r="AA447" s="560"/>
      <c r="AB447" s="560"/>
      <c r="AC447" s="560"/>
    </row>
    <row r="448" spans="1:68" ht="14.25" customHeight="1" x14ac:dyDescent="0.25">
      <c r="A448" s="572" t="s">
        <v>136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693</v>
      </c>
      <c r="B449" s="54" t="s">
        <v>694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695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customHeight="1" x14ac:dyDescent="0.25">
      <c r="A450" s="54" t="s">
        <v>696</v>
      </c>
      <c r="B450" s="54" t="s">
        <v>697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695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698</v>
      </c>
      <c r="B451" s="54" t="s">
        <v>699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695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700</v>
      </c>
      <c r="B455" s="54" t="s">
        <v>701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703</v>
      </c>
      <c r="B456" s="54" t="s">
        <v>704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30</v>
      </c>
      <c r="Y456" s="558">
        <f t="shared" si="64"/>
        <v>31.68</v>
      </c>
      <c r="Z456" s="36">
        <f>IFERROR(IF(Y456=0,"",ROUNDUP(Y456/H456,0)*0.01196),"")</f>
        <v>7.1760000000000004E-2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si="65"/>
        <v>32.04545454545454</v>
      </c>
      <c r="BN456" s="64">
        <f t="shared" si="66"/>
        <v>33.839999999999996</v>
      </c>
      <c r="BO456" s="64">
        <f t="shared" si="67"/>
        <v>5.4632867132867136E-2</v>
      </c>
      <c r="BP456" s="64">
        <f t="shared" si="68"/>
        <v>5.7692307692307696E-2</v>
      </c>
    </row>
    <row r="457" spans="1:68" ht="27" customHeight="1" x14ac:dyDescent="0.25">
      <c r="A457" s="54" t="s">
        <v>706</v>
      </c>
      <c r="B457" s="54" t="s">
        <v>707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100</v>
      </c>
      <c r="Y457" s="558">
        <f t="shared" si="64"/>
        <v>100.32000000000001</v>
      </c>
      <c r="Z457" s="36">
        <f>IFERROR(IF(Y457=0,"",ROUNDUP(Y457/H457,0)*0.01196),"")</f>
        <v>0.22724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106.81818181818181</v>
      </c>
      <c r="BN457" s="64">
        <f t="shared" si="66"/>
        <v>107.16</v>
      </c>
      <c r="BO457" s="64">
        <f t="shared" si="67"/>
        <v>0.18210955710955709</v>
      </c>
      <c r="BP457" s="64">
        <f t="shared" si="68"/>
        <v>0.18269230769230771</v>
      </c>
    </row>
    <row r="458" spans="1:68" ht="27" customHeight="1" x14ac:dyDescent="0.25">
      <c r="A458" s="54" t="s">
        <v>709</v>
      </c>
      <c r="B458" s="54" t="s">
        <v>710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709</v>
      </c>
      <c r="B459" s="54" t="s">
        <v>711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713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36</v>
      </c>
      <c r="Y460" s="558">
        <f t="shared" si="64"/>
        <v>38.4</v>
      </c>
      <c r="Z460" s="36">
        <f>IFERROR(IF(Y460=0,"",ROUNDUP(Y460/H460,0)*0.00902),"")</f>
        <v>7.2160000000000002E-2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50.175000000000004</v>
      </c>
      <c r="BN460" s="64">
        <f t="shared" si="66"/>
        <v>53.52</v>
      </c>
      <c r="BO460" s="64">
        <f t="shared" si="67"/>
        <v>5.6818181818181823E-2</v>
      </c>
      <c r="BP460" s="64">
        <f t="shared" si="68"/>
        <v>6.0606060606060608E-2</v>
      </c>
    </row>
    <row r="461" spans="1:68" ht="27" customHeight="1" x14ac:dyDescent="0.25">
      <c r="A461" s="54" t="s">
        <v>714</v>
      </c>
      <c r="B461" s="54" t="s">
        <v>715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41.590909090909086</v>
      </c>
      <c r="Y462" s="559">
        <f>IFERROR(Y455/H455,"0")+IFERROR(Y456/H456,"0")+IFERROR(Y457/H457,"0")+IFERROR(Y458/H458,"0")+IFERROR(Y459/H459,"0")+IFERROR(Y460/H460,"0")+IFERROR(Y461/H461,"0")</f>
        <v>43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0.49075999999999997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216</v>
      </c>
      <c r="Y463" s="559">
        <f>IFERROR(SUM(Y455:Y461),"0")</f>
        <v>223.20000000000002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716</v>
      </c>
      <c r="B465" s="54" t="s">
        <v>717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718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719</v>
      </c>
      <c r="B466" s="54" t="s">
        <v>720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725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725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726</v>
      </c>
      <c r="B473" s="54" t="s">
        <v>727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728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729</v>
      </c>
      <c r="B474" s="54" t="s">
        <v>730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136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739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740</v>
      </c>
      <c r="B481" s="54" t="s">
        <v>741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742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743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744</v>
      </c>
      <c r="B482" s="54" t="s">
        <v>745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747</v>
      </c>
      <c r="B486" s="54" t="s">
        <v>748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749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750</v>
      </c>
      <c r="B487" s="54" t="s">
        <v>751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753</v>
      </c>
      <c r="B491" s="54" t="s">
        <v>754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755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756</v>
      </c>
      <c r="B492" s="54" t="s">
        <v>757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171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758</v>
      </c>
      <c r="B496" s="54" t="s">
        <v>759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10</v>
      </c>
      <c r="Y496" s="558">
        <f>IFERROR(IF(X496="",0,CEILING((X496/$H496),1)*$H496),"")</f>
        <v>18</v>
      </c>
      <c r="Z496" s="36">
        <f>IFERROR(IF(Y496=0,"",ROUNDUP(Y496/H496,0)*0.01898),"")</f>
        <v>3.7960000000000001E-2</v>
      </c>
      <c r="AA496" s="56"/>
      <c r="AB496" s="57"/>
      <c r="AC496" s="543" t="s">
        <v>760</v>
      </c>
      <c r="AG496" s="64"/>
      <c r="AJ496" s="68"/>
      <c r="AK496" s="68">
        <v>0</v>
      </c>
      <c r="BB496" s="544" t="s">
        <v>1</v>
      </c>
      <c r="BM496" s="64">
        <f>IFERROR(X496*I496/H496,"0")</f>
        <v>10.483333333333334</v>
      </c>
      <c r="BN496" s="64">
        <f>IFERROR(Y496*I496/H496,"0")</f>
        <v>18.87</v>
      </c>
      <c r="BO496" s="64">
        <f>IFERROR(1/J496*(X496/H496),"0")</f>
        <v>1.7361111111111112E-2</v>
      </c>
      <c r="BP496" s="64">
        <f>IFERROR(1/J496*(Y496/H496),"0")</f>
        <v>3.125E-2</v>
      </c>
    </row>
    <row r="497" spans="1:68" ht="27" customHeight="1" x14ac:dyDescent="0.25">
      <c r="A497" s="54" t="s">
        <v>761</v>
      </c>
      <c r="B497" s="54" t="s">
        <v>762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1.1111111111111112</v>
      </c>
      <c r="Y498" s="559">
        <f>IFERROR(Y496/H496,"0")+IFERROR(Y497/H497,"0")</f>
        <v>2</v>
      </c>
      <c r="Z498" s="559">
        <f>IFERROR(IF(Z496="",0,Z496),"0")+IFERROR(IF(Z497="",0,Z497),"0")</f>
        <v>3.7960000000000001E-2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10</v>
      </c>
      <c r="Y499" s="559">
        <f>IFERROR(SUM(Y496:Y497),"0")</f>
        <v>18</v>
      </c>
      <c r="Z499" s="37"/>
      <c r="AA499" s="560"/>
      <c r="AB499" s="560"/>
      <c r="AC499" s="560"/>
    </row>
    <row r="500" spans="1:68" ht="16.5" customHeight="1" x14ac:dyDescent="0.25">
      <c r="A500" s="580" t="s">
        <v>764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136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765</v>
      </c>
      <c r="B502" s="54" t="s">
        <v>766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767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768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769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14676.650000000001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14803.18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770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15636.135845320068</v>
      </c>
      <c r="Y506" s="559">
        <f>IFERROR(SUM(BN22:BN502),"0")</f>
        <v>15772.319000000001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771</v>
      </c>
      <c r="Q507" s="606"/>
      <c r="R507" s="606"/>
      <c r="S507" s="606"/>
      <c r="T507" s="606"/>
      <c r="U507" s="606"/>
      <c r="V507" s="607"/>
      <c r="W507" s="37" t="s">
        <v>772</v>
      </c>
      <c r="X507" s="38">
        <f>ROUNDUP(SUM(BO22:BO502),0)</f>
        <v>27</v>
      </c>
      <c r="Y507" s="38">
        <f>ROUNDUP(SUM(BP22:BP502),0)</f>
        <v>27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773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16311.135845320068</v>
      </c>
      <c r="Y508" s="559">
        <f>GrossWeightTotalR+PalletQtyTotalR*25</f>
        <v>16447.319000000003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774</v>
      </c>
      <c r="Q509" s="606"/>
      <c r="R509" s="606"/>
      <c r="S509" s="606"/>
      <c r="T509" s="606"/>
      <c r="U509" s="606"/>
      <c r="V509" s="607"/>
      <c r="W509" s="37" t="s">
        <v>772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3366.4304434390642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3393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775</v>
      </c>
      <c r="Q510" s="606"/>
      <c r="R510" s="606"/>
      <c r="S510" s="606"/>
      <c r="T510" s="606"/>
      <c r="U510" s="606"/>
      <c r="V510" s="607"/>
      <c r="W510" s="39" t="s">
        <v>776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30.505529999999997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777</v>
      </c>
      <c r="B512" s="554" t="s">
        <v>63</v>
      </c>
      <c r="C512" s="578" t="s">
        <v>100</v>
      </c>
      <c r="D512" s="695"/>
      <c r="E512" s="695"/>
      <c r="F512" s="695"/>
      <c r="G512" s="695"/>
      <c r="H512" s="595"/>
      <c r="I512" s="578" t="s">
        <v>257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545</v>
      </c>
      <c r="U512" s="595"/>
      <c r="V512" s="578" t="s">
        <v>600</v>
      </c>
      <c r="W512" s="695"/>
      <c r="X512" s="695"/>
      <c r="Y512" s="595"/>
      <c r="Z512" s="554" t="s">
        <v>656</v>
      </c>
      <c r="AA512" s="578" t="s">
        <v>725</v>
      </c>
      <c r="AB512" s="595"/>
      <c r="AC512" s="52"/>
      <c r="AF512" s="555"/>
    </row>
    <row r="513" spans="1:32" ht="14.25" customHeight="1" thickTop="1" x14ac:dyDescent="0.2">
      <c r="A513" s="587" t="s">
        <v>778</v>
      </c>
      <c r="B513" s="578" t="s">
        <v>63</v>
      </c>
      <c r="C513" s="578" t="s">
        <v>101</v>
      </c>
      <c r="D513" s="578" t="s">
        <v>118</v>
      </c>
      <c r="E513" s="578" t="s">
        <v>178</v>
      </c>
      <c r="F513" s="578" t="s">
        <v>200</v>
      </c>
      <c r="G513" s="578" t="s">
        <v>233</v>
      </c>
      <c r="H513" s="578" t="s">
        <v>100</v>
      </c>
      <c r="I513" s="578" t="s">
        <v>258</v>
      </c>
      <c r="J513" s="578" t="s">
        <v>298</v>
      </c>
      <c r="K513" s="578" t="s">
        <v>359</v>
      </c>
      <c r="L513" s="578" t="s">
        <v>399</v>
      </c>
      <c r="M513" s="578" t="s">
        <v>415</v>
      </c>
      <c r="N513" s="555"/>
      <c r="O513" s="578" t="s">
        <v>429</v>
      </c>
      <c r="P513" s="578" t="s">
        <v>439</v>
      </c>
      <c r="Q513" s="578" t="s">
        <v>446</v>
      </c>
      <c r="R513" s="578" t="s">
        <v>451</v>
      </c>
      <c r="S513" s="578" t="s">
        <v>535</v>
      </c>
      <c r="T513" s="578" t="s">
        <v>546</v>
      </c>
      <c r="U513" s="578" t="s">
        <v>580</v>
      </c>
      <c r="V513" s="578" t="s">
        <v>601</v>
      </c>
      <c r="W513" s="578" t="s">
        <v>633</v>
      </c>
      <c r="X513" s="578" t="s">
        <v>648</v>
      </c>
      <c r="Y513" s="578" t="s">
        <v>652</v>
      </c>
      <c r="Z513" s="578" t="s">
        <v>656</v>
      </c>
      <c r="AA513" s="578" t="s">
        <v>725</v>
      </c>
      <c r="AB513" s="578" t="s">
        <v>764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779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160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756</v>
      </c>
      <c r="E515" s="46">
        <f>IFERROR(Y89*1,"0")+IFERROR(Y90*1,"0")+IFERROR(Y91*1,"0")+IFERROR(Y95*1,"0")+IFERROR(Y96*1,"0")+IFERROR(Y97*1,"0")+IFERROR(Y98*1,"0")+IFERROR(Y99*1,"0")</f>
        <v>1602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1123.2</v>
      </c>
      <c r="G515" s="46">
        <f>IFERROR(Y130*1,"0")+IFERROR(Y131*1,"0")+IFERROR(Y135*1,"0")+IFERROR(Y136*1,"0")+IFERROR(Y140*1,"0")+IFERROR(Y141*1,"0")</f>
        <v>199.2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791.28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2204.7000000000003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115.00999999999999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261.59999999999997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898.15</v>
      </c>
      <c r="S515" s="46">
        <f>IFERROR(Y336*1,"0")+IFERROR(Y337*1,"0")+IFERROR(Y338*1,"0")</f>
        <v>701.40000000000009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5292</v>
      </c>
      <c r="U515" s="46">
        <f>IFERROR(Y369*1,"0")+IFERROR(Y370*1,"0")+IFERROR(Y371*1,"0")+IFERROR(Y375*1,"0")+IFERROR(Y379*1,"0")+IFERROR(Y380*1,"0")+IFERROR(Y384*1,"0")</f>
        <v>60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20.399999999999999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600.24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18</v>
      </c>
      <c r="AB515" s="46">
        <f>IFERROR(Y502*1,"0")</f>
        <v>0</v>
      </c>
      <c r="AC515" s="52"/>
      <c r="AF515" s="555"/>
    </row>
  </sheetData>
  <sheetProtection algorithmName="SHA-512" hashValue="EwpMD4P7YxJoMulxNQ6wrLysGrhwcue+9lQc98ChJkWU5yhQbYvMJtjrUq7rEYOu/tcBvsWNk6NiDV+TDM2ABw==" saltValue="vBz6gMgB860aAqJP6RWv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8" spans="2:8" x14ac:dyDescent="0.2">
      <c r="B8" s="47" t="s">
        <v>19</v>
      </c>
      <c r="C8" s="47" t="s">
        <v>782</v>
      </c>
      <c r="D8" s="47"/>
      <c r="E8" s="47"/>
    </row>
    <row r="10" spans="2:8" x14ac:dyDescent="0.2">
      <c r="B10" s="47" t="s">
        <v>784</v>
      </c>
      <c r="C10" s="47"/>
      <c r="D10" s="47"/>
      <c r="E10" s="47"/>
    </row>
    <row r="11" spans="2:8" x14ac:dyDescent="0.2">
      <c r="B11" s="47" t="s">
        <v>785</v>
      </c>
      <c r="C11" s="47"/>
      <c r="D11" s="47"/>
      <c r="E11" s="47"/>
    </row>
    <row r="12" spans="2:8" x14ac:dyDescent="0.2">
      <c r="B12" s="47" t="s">
        <v>786</v>
      </c>
      <c r="C12" s="47"/>
      <c r="D12" s="47"/>
      <c r="E12" s="47"/>
    </row>
    <row r="13" spans="2:8" x14ac:dyDescent="0.2">
      <c r="B13" s="47" t="s">
        <v>787</v>
      </c>
      <c r="C13" s="47"/>
      <c r="D13" s="47"/>
      <c r="E13" s="47"/>
    </row>
    <row r="14" spans="2:8" x14ac:dyDescent="0.2">
      <c r="B14" s="47" t="s">
        <v>788</v>
      </c>
      <c r="C14" s="47"/>
      <c r="D14" s="47"/>
      <c r="E14" s="47"/>
    </row>
    <row r="15" spans="2:8" x14ac:dyDescent="0.2">
      <c r="B15" s="47" t="s">
        <v>789</v>
      </c>
      <c r="C15" s="47"/>
      <c r="D15" s="47"/>
      <c r="E15" s="47"/>
    </row>
    <row r="16" spans="2:8" x14ac:dyDescent="0.2">
      <c r="B16" s="47" t="s">
        <v>790</v>
      </c>
      <c r="C16" s="47"/>
      <c r="D16" s="47"/>
      <c r="E16" s="47"/>
    </row>
    <row r="17" spans="2:5" x14ac:dyDescent="0.2">
      <c r="B17" s="47" t="s">
        <v>791</v>
      </c>
      <c r="C17" s="47"/>
      <c r="D17" s="47"/>
      <c r="E17" s="47"/>
    </row>
    <row r="18" spans="2:5" x14ac:dyDescent="0.2">
      <c r="B18" s="47" t="s">
        <v>792</v>
      </c>
      <c r="C18" s="47"/>
      <c r="D18" s="47"/>
      <c r="E18" s="47"/>
    </row>
    <row r="19" spans="2:5" x14ac:dyDescent="0.2">
      <c r="B19" s="47" t="s">
        <v>793</v>
      </c>
      <c r="C19" s="47"/>
      <c r="D19" s="47"/>
      <c r="E19" s="47"/>
    </row>
    <row r="20" spans="2:5" x14ac:dyDescent="0.2">
      <c r="B20" s="47" t="s">
        <v>794</v>
      </c>
      <c r="C20" s="47"/>
      <c r="D20" s="47"/>
      <c r="E20" s="47"/>
    </row>
  </sheetData>
  <sheetProtection algorithmName="SHA-512" hashValue="NT1S4Q86RpqwtwLl43aG4IRMNYqbtPGeKCZoDvVp8gm7REX1+VfndQ1+Uemtfo/moMwldIiiytTqZ6qXPkVPlg==" saltValue="WTc2RprshZNPhrUvLqR7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2025-08-21T09:21:18Z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