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64DF57-E5B0-43BD-A6E4-8A2D32E0F2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P497" i="1" s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X488" i="1"/>
  <c r="BO487" i="1"/>
  <c r="BM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X377" i="1"/>
  <c r="X376" i="1"/>
  <c r="BO375" i="1"/>
  <c r="BM375" i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BP369" i="1" s="1"/>
  <c r="P369" i="1"/>
  <c r="X366" i="1"/>
  <c r="X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66" i="1" l="1"/>
  <c r="BN166" i="1"/>
  <c r="Z166" i="1"/>
  <c r="BP197" i="1"/>
  <c r="BN197" i="1"/>
  <c r="Z197" i="1"/>
  <c r="BP224" i="1"/>
  <c r="BN224" i="1"/>
  <c r="Z224" i="1"/>
  <c r="BP255" i="1"/>
  <c r="BN255" i="1"/>
  <c r="Z255" i="1"/>
  <c r="BP304" i="1"/>
  <c r="BN304" i="1"/>
  <c r="Z304" i="1"/>
  <c r="BP337" i="1"/>
  <c r="BN337" i="1"/>
  <c r="Z337" i="1"/>
  <c r="BP391" i="1"/>
  <c r="BN391" i="1"/>
  <c r="Z391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80" i="1"/>
  <c r="BN480" i="1"/>
  <c r="Z480" i="1"/>
  <c r="Z22" i="1"/>
  <c r="Z23" i="1" s="1"/>
  <c r="BN22" i="1"/>
  <c r="BP22" i="1"/>
  <c r="Z26" i="1"/>
  <c r="BN26" i="1"/>
  <c r="Y33" i="1"/>
  <c r="Z53" i="1"/>
  <c r="BN53" i="1"/>
  <c r="Z63" i="1"/>
  <c r="BN63" i="1"/>
  <c r="Z79" i="1"/>
  <c r="BN79" i="1"/>
  <c r="Z99" i="1"/>
  <c r="BN99" i="1"/>
  <c r="Z118" i="1"/>
  <c r="BN118" i="1"/>
  <c r="Y147" i="1"/>
  <c r="BP146" i="1"/>
  <c r="BN146" i="1"/>
  <c r="Z146" i="1"/>
  <c r="Z147" i="1" s="1"/>
  <c r="BP150" i="1"/>
  <c r="BN150" i="1"/>
  <c r="Z150" i="1"/>
  <c r="BP176" i="1"/>
  <c r="BN176" i="1"/>
  <c r="Z176" i="1"/>
  <c r="Y216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294" i="1"/>
  <c r="BN294" i="1"/>
  <c r="Z294" i="1"/>
  <c r="BP316" i="1"/>
  <c r="BN316" i="1"/>
  <c r="Z316" i="1"/>
  <c r="BP355" i="1"/>
  <c r="BN355" i="1"/>
  <c r="Z355" i="1"/>
  <c r="BP399" i="1"/>
  <c r="BN399" i="1"/>
  <c r="Z399" i="1"/>
  <c r="BP437" i="1"/>
  <c r="BN437" i="1"/>
  <c r="Z437" i="1"/>
  <c r="BP460" i="1"/>
  <c r="BN460" i="1"/>
  <c r="Z460" i="1"/>
  <c r="BP481" i="1"/>
  <c r="BN481" i="1"/>
  <c r="Z481" i="1"/>
  <c r="Y127" i="1"/>
  <c r="G515" i="1"/>
  <c r="Y153" i="1"/>
  <c r="Y231" i="1"/>
  <c r="Y319" i="1"/>
  <c r="T515" i="1"/>
  <c r="BP302" i="1"/>
  <c r="BN302" i="1"/>
  <c r="Z302" i="1"/>
  <c r="BP312" i="1"/>
  <c r="BN312" i="1"/>
  <c r="Z312" i="1"/>
  <c r="BP330" i="1"/>
  <c r="BN330" i="1"/>
  <c r="Z330" i="1"/>
  <c r="X505" i="1"/>
  <c r="Y32" i="1"/>
  <c r="Z28" i="1"/>
  <c r="BN28" i="1"/>
  <c r="Z42" i="1"/>
  <c r="BN42" i="1"/>
  <c r="D515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15" i="1"/>
  <c r="Y101" i="1"/>
  <c r="Z97" i="1"/>
  <c r="BN97" i="1"/>
  <c r="Z104" i="1"/>
  <c r="BN104" i="1"/>
  <c r="Y109" i="1"/>
  <c r="Z112" i="1"/>
  <c r="BN112" i="1"/>
  <c r="Y121" i="1"/>
  <c r="Z120" i="1"/>
  <c r="BN120" i="1"/>
  <c r="Y126" i="1"/>
  <c r="Z131" i="1"/>
  <c r="BN131" i="1"/>
  <c r="Y137" i="1"/>
  <c r="Z141" i="1"/>
  <c r="BN141" i="1"/>
  <c r="Y154" i="1"/>
  <c r="Z152" i="1"/>
  <c r="BN152" i="1"/>
  <c r="Y172" i="1"/>
  <c r="Z164" i="1"/>
  <c r="BN164" i="1"/>
  <c r="Z168" i="1"/>
  <c r="BN168" i="1"/>
  <c r="Z174" i="1"/>
  <c r="BN174" i="1"/>
  <c r="BP174" i="1"/>
  <c r="Y177" i="1"/>
  <c r="Z180" i="1"/>
  <c r="Z181" i="1" s="1"/>
  <c r="BN180" i="1"/>
  <c r="BP180" i="1"/>
  <c r="Y181" i="1"/>
  <c r="Z185" i="1"/>
  <c r="BN185" i="1"/>
  <c r="Y188" i="1"/>
  <c r="Z195" i="1"/>
  <c r="BN195" i="1"/>
  <c r="BP195" i="1"/>
  <c r="Y204" i="1"/>
  <c r="Z199" i="1"/>
  <c r="BN199" i="1"/>
  <c r="Z207" i="1"/>
  <c r="BN207" i="1"/>
  <c r="Z211" i="1"/>
  <c r="BN211" i="1"/>
  <c r="Z219" i="1"/>
  <c r="BN219" i="1"/>
  <c r="Z226" i="1"/>
  <c r="BN226" i="1"/>
  <c r="Z230" i="1"/>
  <c r="BN230" i="1"/>
  <c r="Z246" i="1"/>
  <c r="BN246" i="1"/>
  <c r="Z253" i="1"/>
  <c r="BN253" i="1"/>
  <c r="Z260" i="1"/>
  <c r="BN260" i="1"/>
  <c r="Z261" i="1"/>
  <c r="BN261" i="1"/>
  <c r="Y265" i="1"/>
  <c r="Z269" i="1"/>
  <c r="BN269" i="1"/>
  <c r="R515" i="1"/>
  <c r="Z292" i="1"/>
  <c r="BN292" i="1"/>
  <c r="Y306" i="1"/>
  <c r="BP298" i="1"/>
  <c r="BN298" i="1"/>
  <c r="Z298" i="1"/>
  <c r="Y314" i="1"/>
  <c r="BP308" i="1"/>
  <c r="BN308" i="1"/>
  <c r="Z308" i="1"/>
  <c r="BP318" i="1"/>
  <c r="BN318" i="1"/>
  <c r="Z318" i="1"/>
  <c r="Y305" i="1"/>
  <c r="Y313" i="1"/>
  <c r="Y320" i="1"/>
  <c r="S515" i="1"/>
  <c r="Z345" i="1"/>
  <c r="BN345" i="1"/>
  <c r="Z349" i="1"/>
  <c r="BN349" i="1"/>
  <c r="Z359" i="1"/>
  <c r="BN359" i="1"/>
  <c r="BP359" i="1"/>
  <c r="Y362" i="1"/>
  <c r="Z375" i="1"/>
  <c r="Z376" i="1" s="1"/>
  <c r="BN375" i="1"/>
  <c r="BP375" i="1"/>
  <c r="Y376" i="1"/>
  <c r="Z379" i="1"/>
  <c r="BN379" i="1"/>
  <c r="Y400" i="1"/>
  <c r="Z393" i="1"/>
  <c r="BN393" i="1"/>
  <c r="Z397" i="1"/>
  <c r="BN397" i="1"/>
  <c r="Z403" i="1"/>
  <c r="BN403" i="1"/>
  <c r="BP403" i="1"/>
  <c r="Z416" i="1"/>
  <c r="BN416" i="1"/>
  <c r="Z434" i="1"/>
  <c r="BN434" i="1"/>
  <c r="Z435" i="1"/>
  <c r="BN435" i="1"/>
  <c r="Z439" i="1"/>
  <c r="BN439" i="1"/>
  <c r="Z442" i="1"/>
  <c r="BN442" i="1"/>
  <c r="Z450" i="1"/>
  <c r="BN450" i="1"/>
  <c r="Z458" i="1"/>
  <c r="BN458" i="1"/>
  <c r="Z466" i="1"/>
  <c r="BN466" i="1"/>
  <c r="Z476" i="1"/>
  <c r="BN476" i="1"/>
  <c r="Z487" i="1"/>
  <c r="BN487" i="1"/>
  <c r="Y493" i="1"/>
  <c r="Z497" i="1"/>
  <c r="BN497" i="1"/>
  <c r="H9" i="1"/>
  <c r="A10" i="1"/>
  <c r="B515" i="1"/>
  <c r="X506" i="1"/>
  <c r="X507" i="1"/>
  <c r="X509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5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Z196" i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BN218" i="1"/>
  <c r="BP218" i="1"/>
  <c r="Y221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O515" i="1"/>
  <c r="Y271" i="1"/>
  <c r="BP268" i="1"/>
  <c r="BN268" i="1"/>
  <c r="Z268" i="1"/>
  <c r="F9" i="1"/>
  <c r="J9" i="1"/>
  <c r="Y45" i="1"/>
  <c r="Y58" i="1"/>
  <c r="Y93" i="1"/>
  <c r="Y132" i="1"/>
  <c r="BP225" i="1"/>
  <c r="BN225" i="1"/>
  <c r="Z225" i="1"/>
  <c r="BP229" i="1"/>
  <c r="BN229" i="1"/>
  <c r="Z229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BP270" i="1"/>
  <c r="BN270" i="1"/>
  <c r="Z270" i="1"/>
  <c r="Y272" i="1"/>
  <c r="K515" i="1"/>
  <c r="Y232" i="1"/>
  <c r="L515" i="1"/>
  <c r="Y257" i="1"/>
  <c r="M515" i="1"/>
  <c r="Y264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BP299" i="1"/>
  <c r="Z301" i="1"/>
  <c r="BN301" i="1"/>
  <c r="Z303" i="1"/>
  <c r="BN303" i="1"/>
  <c r="Z309" i="1"/>
  <c r="BN309" i="1"/>
  <c r="BP309" i="1"/>
  <c r="Z311" i="1"/>
  <c r="BN311" i="1"/>
  <c r="Z317" i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6" i="1"/>
  <c r="Z338" i="1"/>
  <c r="BN338" i="1"/>
  <c r="Y339" i="1"/>
  <c r="Z344" i="1"/>
  <c r="BN344" i="1"/>
  <c r="BP344" i="1"/>
  <c r="Z346" i="1"/>
  <c r="BN346" i="1"/>
  <c r="Z348" i="1"/>
  <c r="BN348" i="1"/>
  <c r="Z350" i="1"/>
  <c r="BN350" i="1"/>
  <c r="Y351" i="1"/>
  <c r="Z354" i="1"/>
  <c r="Z356" i="1" s="1"/>
  <c r="BN354" i="1"/>
  <c r="BP354" i="1"/>
  <c r="Y357" i="1"/>
  <c r="Z360" i="1"/>
  <c r="Z361" i="1" s="1"/>
  <c r="BN360" i="1"/>
  <c r="BP360" i="1"/>
  <c r="Z364" i="1"/>
  <c r="Z365" i="1" s="1"/>
  <c r="BN364" i="1"/>
  <c r="BP364" i="1"/>
  <c r="Y365" i="1"/>
  <c r="Z369" i="1"/>
  <c r="BN369" i="1"/>
  <c r="BP370" i="1"/>
  <c r="BN370" i="1"/>
  <c r="Z370" i="1"/>
  <c r="Y381" i="1"/>
  <c r="BP392" i="1"/>
  <c r="BN392" i="1"/>
  <c r="Z392" i="1"/>
  <c r="BP396" i="1"/>
  <c r="BN396" i="1"/>
  <c r="Z396" i="1"/>
  <c r="BP404" i="1"/>
  <c r="BN404" i="1"/>
  <c r="Z404" i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W515" i="1"/>
  <c r="Y277" i="1"/>
  <c r="Y286" i="1"/>
  <c r="Y295" i="1"/>
  <c r="Y340" i="1"/>
  <c r="Y352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l="1"/>
  <c r="Z405" i="1"/>
  <c r="Z319" i="1"/>
  <c r="Z231" i="1"/>
  <c r="Z220" i="1"/>
  <c r="Z215" i="1"/>
  <c r="Z171" i="1"/>
  <c r="Z132" i="1"/>
  <c r="Z80" i="1"/>
  <c r="Z71" i="1"/>
  <c r="Z32" i="1"/>
  <c r="Y506" i="1"/>
  <c r="Y508" i="1" s="1"/>
  <c r="Y507" i="1"/>
  <c r="Z446" i="1"/>
  <c r="Z351" i="1"/>
  <c r="Z339" i="1"/>
  <c r="Z332" i="1"/>
  <c r="Z326" i="1"/>
  <c r="Z313" i="1"/>
  <c r="Z305" i="1"/>
  <c r="Z264" i="1"/>
  <c r="Y509" i="1"/>
  <c r="Z203" i="1"/>
  <c r="Z108" i="1"/>
  <c r="Z100" i="1"/>
  <c r="Z65" i="1"/>
  <c r="X508" i="1"/>
  <c r="Z468" i="1"/>
  <c r="Z452" i="1"/>
  <c r="Z477" i="1"/>
  <c r="Z462" i="1"/>
  <c r="Z400" i="1"/>
  <c r="Z417" i="1"/>
  <c r="Z372" i="1"/>
  <c r="Z295" i="1"/>
  <c r="Z271" i="1"/>
  <c r="Z247" i="1"/>
  <c r="Z121" i="1"/>
  <c r="Z114" i="1"/>
  <c r="Z92" i="1"/>
  <c r="Z58" i="1"/>
  <c r="Z44" i="1"/>
  <c r="Z510" i="1" s="1"/>
  <c r="Y505" i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<sst xmlns="http://schemas.openxmlformats.org/spreadsheetml/2006/main" count="2235" uniqueCount="812">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</sst>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811" t="s">
        <v>0</v>
      </c>
      <c r="E1" s="592"/>
      <c r="F1" s="592"/>
      <c r="G1" s="12" t="s">
        <v>1</v>
      </c>
      <c r="H1" s="811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873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9"/>
      <c r="Q3" s="579"/>
      <c r="R3" s="579"/>
      <c r="S3" s="579"/>
      <c r="T3" s="579"/>
      <c r="U3" s="579"/>
      <c r="V3" s="579"/>
      <c r="W3" s="57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77" t="s">
        <v>8</v>
      </c>
      <c r="B5" s="660"/>
      <c r="C5" s="595"/>
      <c r="D5" s="686"/>
      <c r="E5" s="688"/>
      <c r="F5" s="627" t="s">
        <v>9</v>
      </c>
      <c r="G5" s="595"/>
      <c r="H5" s="686" t="s">
        <v>811</v>
      </c>
      <c r="I5" s="687"/>
      <c r="J5" s="687"/>
      <c r="K5" s="687"/>
      <c r="L5" s="687"/>
      <c r="M5" s="688"/>
      <c r="N5" s="58"/>
      <c r="P5" s="24" t="s">
        <v>10</v>
      </c>
      <c r="Q5" s="596">
        <v>45892</v>
      </c>
      <c r="R5" s="597"/>
      <c r="T5" s="750" t="s">
        <v>11</v>
      </c>
      <c r="U5" s="746"/>
      <c r="V5" s="751" t="s">
        <v>12</v>
      </c>
      <c r="W5" s="597"/>
      <c r="AB5" s="51"/>
      <c r="AC5" s="51"/>
      <c r="AD5" s="51"/>
      <c r="AE5" s="51"/>
    </row>
    <row r="6" spans="1:32" s="551" customFormat="1" ht="24" customHeight="1" x14ac:dyDescent="0.2">
      <c r="A6" s="777" t="s">
        <v>13</v>
      </c>
      <c r="B6" s="660"/>
      <c r="C6" s="595"/>
      <c r="D6" s="693" t="s">
        <v>777</v>
      </c>
      <c r="E6" s="694"/>
      <c r="F6" s="694"/>
      <c r="G6" s="694"/>
      <c r="H6" s="694"/>
      <c r="I6" s="694"/>
      <c r="J6" s="694"/>
      <c r="K6" s="694"/>
      <c r="L6" s="694"/>
      <c r="M6" s="597"/>
      <c r="N6" s="59"/>
      <c r="P6" s="24" t="s">
        <v>15</v>
      </c>
      <c r="Q6" s="610" t="str">
        <f>IF(Q5=0," ",CHOOSE(WEEKDAY(Q5,2),"Понедельник","Вторник","Среда","Четверг","Пятница","Суббота","Воскресенье"))</f>
        <v>Суббота</v>
      </c>
      <c r="R6" s="571"/>
      <c r="T6" s="745" t="s">
        <v>16</v>
      </c>
      <c r="U6" s="746"/>
      <c r="V6" s="675" t="s">
        <v>17</v>
      </c>
      <c r="W6" s="676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753"/>
      <c r="N7" s="60"/>
      <c r="P7" s="24"/>
      <c r="Q7" s="42"/>
      <c r="R7" s="42"/>
      <c r="T7" s="579"/>
      <c r="U7" s="746"/>
      <c r="V7" s="677"/>
      <c r="W7" s="678"/>
      <c r="AB7" s="51"/>
      <c r="AC7" s="51"/>
      <c r="AD7" s="51"/>
      <c r="AE7" s="51"/>
    </row>
    <row r="8" spans="1:32" s="551" customFormat="1" ht="25.5" customHeight="1" x14ac:dyDescent="0.2">
      <c r="A8" s="575" t="s">
        <v>18</v>
      </c>
      <c r="B8" s="573"/>
      <c r="C8" s="574"/>
      <c r="D8" s="845"/>
      <c r="E8" s="846"/>
      <c r="F8" s="846"/>
      <c r="G8" s="846"/>
      <c r="H8" s="846"/>
      <c r="I8" s="846"/>
      <c r="J8" s="846"/>
      <c r="K8" s="846"/>
      <c r="L8" s="846"/>
      <c r="M8" s="847"/>
      <c r="N8" s="61"/>
      <c r="P8" s="24" t="s">
        <v>19</v>
      </c>
      <c r="Q8" s="752">
        <v>0.5</v>
      </c>
      <c r="R8" s="753"/>
      <c r="T8" s="579"/>
      <c r="U8" s="746"/>
      <c r="V8" s="677"/>
      <c r="W8" s="678"/>
      <c r="AB8" s="51"/>
      <c r="AC8" s="51"/>
      <c r="AD8" s="51"/>
      <c r="AE8" s="51"/>
    </row>
    <row r="9" spans="1:32" s="551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9"/>
      <c r="C9" s="579"/>
      <c r="D9" s="642"/>
      <c r="E9" s="643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9"/>
      <c r="H9" s="733" t="str">
        <f>IF(AND($A$9="Тип доверенности/получателя при получении в адресе перегруза:",$D$9="Разовая доверенность"),"Введите ФИО","")</f>
        <v/>
      </c>
      <c r="I9" s="643"/>
      <c r="J9" s="7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3"/>
      <c r="L9" s="643"/>
      <c r="M9" s="643"/>
      <c r="N9" s="549"/>
      <c r="P9" s="26" t="s">
        <v>20</v>
      </c>
      <c r="Q9" s="797"/>
      <c r="R9" s="631"/>
      <c r="T9" s="579"/>
      <c r="U9" s="746"/>
      <c r="V9" s="679"/>
      <c r="W9" s="6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9"/>
      <c r="C10" s="579"/>
      <c r="D10" s="642"/>
      <c r="E10" s="643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9"/>
      <c r="H10" s="710" t="str">
        <f>IFERROR(VLOOKUP($D$10,Proxy,2,FALSE),"")</f>
        <v/>
      </c>
      <c r="I10" s="579"/>
      <c r="J10" s="579"/>
      <c r="K10" s="579"/>
      <c r="L10" s="579"/>
      <c r="M10" s="579"/>
      <c r="N10" s="550"/>
      <c r="P10" s="26" t="s">
        <v>21</v>
      </c>
      <c r="Q10" s="747"/>
      <c r="R10" s="748"/>
      <c r="U10" s="24" t="s">
        <v>22</v>
      </c>
      <c r="V10" s="854" t="s">
        <v>23</v>
      </c>
      <c r="W10" s="676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0"/>
      <c r="R11" s="597"/>
      <c r="U11" s="24" t="s">
        <v>26</v>
      </c>
      <c r="V11" s="630" t="s">
        <v>27</v>
      </c>
      <c r="W11" s="631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802" t="s">
        <v>28</v>
      </c>
      <c r="B12" s="660"/>
      <c r="C12" s="660"/>
      <c r="D12" s="660"/>
      <c r="E12" s="660"/>
      <c r="F12" s="660"/>
      <c r="G12" s="660"/>
      <c r="H12" s="660"/>
      <c r="I12" s="660"/>
      <c r="J12" s="660"/>
      <c r="K12" s="660"/>
      <c r="L12" s="660"/>
      <c r="M12" s="595"/>
      <c r="N12" s="62"/>
      <c r="P12" s="24" t="s">
        <v>29</v>
      </c>
      <c r="Q12" s="752"/>
      <c r="R12" s="753"/>
      <c r="S12" s="23"/>
      <c r="U12" s="24"/>
      <c r="V12" s="592"/>
      <c r="W12" s="579"/>
      <c r="AB12" s="51"/>
      <c r="AC12" s="51"/>
      <c r="AD12" s="51"/>
      <c r="AE12" s="51"/>
    </row>
    <row r="13" spans="1:32" s="551" customFormat="1" ht="23.25" customHeight="1" x14ac:dyDescent="0.2">
      <c r="A13" s="802" t="s">
        <v>30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595"/>
      <c r="N13" s="62"/>
      <c r="O13" s="26"/>
      <c r="P13" s="26" t="s">
        <v>31</v>
      </c>
      <c r="Q13" s="630"/>
      <c r="R13" s="6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802" t="s">
        <v>32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861" t="s">
        <v>33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595"/>
      <c r="N15" s="63"/>
      <c r="P15" s="780" t="s">
        <v>34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1" t="s">
        <v>35</v>
      </c>
      <c r="B17" s="561" t="s">
        <v>36</v>
      </c>
      <c r="C17" s="778" t="s">
        <v>37</v>
      </c>
      <c r="D17" s="561" t="s">
        <v>38</v>
      </c>
      <c r="E17" s="562"/>
      <c r="F17" s="561" t="s">
        <v>39</v>
      </c>
      <c r="G17" s="561" t="s">
        <v>40</v>
      </c>
      <c r="H17" s="561" t="s">
        <v>41</v>
      </c>
      <c r="I17" s="561" t="s">
        <v>42</v>
      </c>
      <c r="J17" s="561" t="s">
        <v>43</v>
      </c>
      <c r="K17" s="561" t="s">
        <v>44</v>
      </c>
      <c r="L17" s="561" t="s">
        <v>45</v>
      </c>
      <c r="M17" s="561" t="s">
        <v>46</v>
      </c>
      <c r="N17" s="561" t="s">
        <v>47</v>
      </c>
      <c r="O17" s="561" t="s">
        <v>48</v>
      </c>
      <c r="P17" s="561" t="s">
        <v>49</v>
      </c>
      <c r="Q17" s="817"/>
      <c r="R17" s="817"/>
      <c r="S17" s="817"/>
      <c r="T17" s="562"/>
      <c r="U17" s="594" t="s">
        <v>50</v>
      </c>
      <c r="V17" s="595"/>
      <c r="W17" s="561" t="s">
        <v>51</v>
      </c>
      <c r="X17" s="561" t="s">
        <v>52</v>
      </c>
      <c r="Y17" s="672" t="s">
        <v>53</v>
      </c>
      <c r="Z17" s="681" t="s">
        <v>54</v>
      </c>
      <c r="AA17" s="621" t="s">
        <v>55</v>
      </c>
      <c r="AB17" s="621" t="s">
        <v>56</v>
      </c>
      <c r="AC17" s="621" t="s">
        <v>57</v>
      </c>
      <c r="AD17" s="621" t="s">
        <v>58</v>
      </c>
      <c r="AE17" s="622"/>
      <c r="AF17" s="623"/>
      <c r="AG17" s="66"/>
      <c r="BD17" s="65" t="s">
        <v>59</v>
      </c>
    </row>
    <row r="18" spans="1:68" ht="14.25" customHeight="1" x14ac:dyDescent="0.2">
      <c r="A18" s="568"/>
      <c r="B18" s="568"/>
      <c r="C18" s="568"/>
      <c r="D18" s="563"/>
      <c r="E18" s="564"/>
      <c r="F18" s="568"/>
      <c r="G18" s="568"/>
      <c r="H18" s="568"/>
      <c r="I18" s="568"/>
      <c r="J18" s="568"/>
      <c r="K18" s="568"/>
      <c r="L18" s="568"/>
      <c r="M18" s="568"/>
      <c r="N18" s="568"/>
      <c r="O18" s="568"/>
      <c r="P18" s="563"/>
      <c r="Q18" s="818"/>
      <c r="R18" s="818"/>
      <c r="S18" s="818"/>
      <c r="T18" s="564"/>
      <c r="U18" s="67" t="s">
        <v>60</v>
      </c>
      <c r="V18" s="67" t="s">
        <v>61</v>
      </c>
      <c r="W18" s="568"/>
      <c r="X18" s="568"/>
      <c r="Y18" s="673"/>
      <c r="Z18" s="682"/>
      <c r="AA18" s="709"/>
      <c r="AB18" s="709"/>
      <c r="AC18" s="709"/>
      <c r="AD18" s="624"/>
      <c r="AE18" s="625"/>
      <c r="AF18" s="626"/>
      <c r="AG18" s="66"/>
      <c r="BD18" s="65"/>
    </row>
    <row r="19" spans="1:68" ht="27.75" hidden="1" customHeight="1" x14ac:dyDescent="0.2">
      <c r="A19" s="661" t="s">
        <v>62</v>
      </c>
      <c r="B19" s="662"/>
      <c r="C19" s="662"/>
      <c r="D19" s="662"/>
      <c r="E19" s="662"/>
      <c r="F19" s="662"/>
      <c r="G19" s="662"/>
      <c r="H19" s="662"/>
      <c r="I19" s="662"/>
      <c r="J19" s="662"/>
      <c r="K19" s="662"/>
      <c r="L19" s="662"/>
      <c r="M19" s="662"/>
      <c r="N19" s="662"/>
      <c r="O19" s="662"/>
      <c r="P19" s="662"/>
      <c r="Q19" s="662"/>
      <c r="R19" s="662"/>
      <c r="S19" s="662"/>
      <c r="T19" s="662"/>
      <c r="U19" s="662"/>
      <c r="V19" s="662"/>
      <c r="W19" s="662"/>
      <c r="X19" s="662"/>
      <c r="Y19" s="662"/>
      <c r="Z19" s="662"/>
      <c r="AA19" s="48"/>
      <c r="AB19" s="48"/>
      <c r="AC19" s="48"/>
    </row>
    <row r="20" spans="1:68" ht="16.5" hidden="1" customHeight="1" x14ac:dyDescent="0.25">
      <c r="A20" s="581" t="s">
        <v>62</v>
      </c>
      <c r="B20" s="579"/>
      <c r="C20" s="579"/>
      <c r="D20" s="579"/>
      <c r="E20" s="579"/>
      <c r="F20" s="579"/>
      <c r="G20" s="579"/>
      <c r="H20" s="579"/>
      <c r="I20" s="579"/>
      <c r="J20" s="579"/>
      <c r="K20" s="579"/>
      <c r="L20" s="579"/>
      <c r="M20" s="579"/>
      <c r="N20" s="579"/>
      <c r="O20" s="579"/>
      <c r="P20" s="579"/>
      <c r="Q20" s="579"/>
      <c r="R20" s="579"/>
      <c r="S20" s="579"/>
      <c r="T20" s="579"/>
      <c r="U20" s="579"/>
      <c r="V20" s="579"/>
      <c r="W20" s="579"/>
      <c r="X20" s="579"/>
      <c r="Y20" s="579"/>
      <c r="Z20" s="579"/>
      <c r="AA20" s="552"/>
      <c r="AB20" s="552"/>
      <c r="AC20" s="552"/>
    </row>
    <row r="21" spans="1:68" ht="14.25" hidden="1" customHeight="1" x14ac:dyDescent="0.25">
      <c r="A21" s="583" t="s">
        <v>63</v>
      </c>
      <c r="B21" s="579"/>
      <c r="C21" s="579"/>
      <c r="D21" s="579"/>
      <c r="E21" s="579"/>
      <c r="F21" s="579"/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 s="579"/>
      <c r="X21" s="579"/>
      <c r="Y21" s="579"/>
      <c r="Z21" s="579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0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8"/>
      <c r="B23" s="579"/>
      <c r="C23" s="579"/>
      <c r="D23" s="579"/>
      <c r="E23" s="579"/>
      <c r="F23" s="579"/>
      <c r="G23" s="579"/>
      <c r="H23" s="579"/>
      <c r="I23" s="579"/>
      <c r="J23" s="579"/>
      <c r="K23" s="579"/>
      <c r="L23" s="579"/>
      <c r="M23" s="579"/>
      <c r="N23" s="579"/>
      <c r="O23" s="580"/>
      <c r="P23" s="572" t="s">
        <v>70</v>
      </c>
      <c r="Q23" s="573"/>
      <c r="R23" s="573"/>
      <c r="S23" s="573"/>
      <c r="T23" s="573"/>
      <c r="U23" s="573"/>
      <c r="V23" s="574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79"/>
      <c r="B24" s="579"/>
      <c r="C24" s="579"/>
      <c r="D24" s="579"/>
      <c r="E24" s="579"/>
      <c r="F24" s="579"/>
      <c r="G24" s="579"/>
      <c r="H24" s="579"/>
      <c r="I24" s="579"/>
      <c r="J24" s="579"/>
      <c r="K24" s="579"/>
      <c r="L24" s="579"/>
      <c r="M24" s="579"/>
      <c r="N24" s="579"/>
      <c r="O24" s="580"/>
      <c r="P24" s="572" t="s">
        <v>70</v>
      </c>
      <c r="Q24" s="573"/>
      <c r="R24" s="573"/>
      <c r="S24" s="573"/>
      <c r="T24" s="573"/>
      <c r="U24" s="573"/>
      <c r="V24" s="574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3" t="s">
        <v>72</v>
      </c>
      <c r="B25" s="579"/>
      <c r="C25" s="579"/>
      <c r="D25" s="579"/>
      <c r="E25" s="579"/>
      <c r="F25" s="579"/>
      <c r="G25" s="579"/>
      <c r="H25" s="579"/>
      <c r="I25" s="579"/>
      <c r="J25" s="579"/>
      <c r="K25" s="579"/>
      <c r="L25" s="579"/>
      <c r="M25" s="579"/>
      <c r="N25" s="579"/>
      <c r="O25" s="579"/>
      <c r="P25" s="579"/>
      <c r="Q25" s="579"/>
      <c r="R25" s="579"/>
      <c r="S25" s="579"/>
      <c r="T25" s="579"/>
      <c r="U25" s="579"/>
      <c r="V25" s="579"/>
      <c r="W25" s="579"/>
      <c r="X25" s="579"/>
      <c r="Y25" s="579"/>
      <c r="Z25" s="579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0">
        <v>4680115885912</v>
      </c>
      <c r="E26" s="571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9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0">
        <v>4607091388237</v>
      </c>
      <c r="E27" s="571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0">
        <v>4680115886230</v>
      </c>
      <c r="E28" s="571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0">
        <v>4680115886247</v>
      </c>
      <c r="E29" s="571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0">
        <v>4680115885905</v>
      </c>
      <c r="E30" s="571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0">
        <v>4607091388244</v>
      </c>
      <c r="E31" s="571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8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8"/>
      <c r="B32" s="579"/>
      <c r="C32" s="579"/>
      <c r="D32" s="579"/>
      <c r="E32" s="579"/>
      <c r="F32" s="579"/>
      <c r="G32" s="579"/>
      <c r="H32" s="579"/>
      <c r="I32" s="579"/>
      <c r="J32" s="579"/>
      <c r="K32" s="579"/>
      <c r="L32" s="579"/>
      <c r="M32" s="579"/>
      <c r="N32" s="579"/>
      <c r="O32" s="580"/>
      <c r="P32" s="572" t="s">
        <v>70</v>
      </c>
      <c r="Q32" s="573"/>
      <c r="R32" s="573"/>
      <c r="S32" s="573"/>
      <c r="T32" s="573"/>
      <c r="U32" s="573"/>
      <c r="V32" s="574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79"/>
      <c r="B33" s="579"/>
      <c r="C33" s="579"/>
      <c r="D33" s="579"/>
      <c r="E33" s="579"/>
      <c r="F33" s="579"/>
      <c r="G33" s="579"/>
      <c r="H33" s="579"/>
      <c r="I33" s="579"/>
      <c r="J33" s="579"/>
      <c r="K33" s="579"/>
      <c r="L33" s="579"/>
      <c r="M33" s="579"/>
      <c r="N33" s="579"/>
      <c r="O33" s="580"/>
      <c r="P33" s="572" t="s">
        <v>70</v>
      </c>
      <c r="Q33" s="573"/>
      <c r="R33" s="573"/>
      <c r="S33" s="573"/>
      <c r="T33" s="573"/>
      <c r="U33" s="573"/>
      <c r="V33" s="574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3" t="s">
        <v>93</v>
      </c>
      <c r="B34" s="579"/>
      <c r="C34" s="579"/>
      <c r="D34" s="579"/>
      <c r="E34" s="579"/>
      <c r="F34" s="579"/>
      <c r="G34" s="579"/>
      <c r="H34" s="579"/>
      <c r="I34" s="579"/>
      <c r="J34" s="579"/>
      <c r="K34" s="579"/>
      <c r="L34" s="579"/>
      <c r="M34" s="579"/>
      <c r="N34" s="579"/>
      <c r="O34" s="579"/>
      <c r="P34" s="579"/>
      <c r="Q34" s="579"/>
      <c r="R34" s="579"/>
      <c r="S34" s="579"/>
      <c r="T34" s="579"/>
      <c r="U34" s="579"/>
      <c r="V34" s="579"/>
      <c r="W34" s="579"/>
      <c r="X34" s="579"/>
      <c r="Y34" s="579"/>
      <c r="Z34" s="579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0">
        <v>4607091388503</v>
      </c>
      <c r="E35" s="571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8"/>
      <c r="B36" s="579"/>
      <c r="C36" s="579"/>
      <c r="D36" s="579"/>
      <c r="E36" s="579"/>
      <c r="F36" s="579"/>
      <c r="G36" s="579"/>
      <c r="H36" s="579"/>
      <c r="I36" s="579"/>
      <c r="J36" s="579"/>
      <c r="K36" s="579"/>
      <c r="L36" s="579"/>
      <c r="M36" s="579"/>
      <c r="N36" s="579"/>
      <c r="O36" s="580"/>
      <c r="P36" s="572" t="s">
        <v>70</v>
      </c>
      <c r="Q36" s="573"/>
      <c r="R36" s="573"/>
      <c r="S36" s="573"/>
      <c r="T36" s="573"/>
      <c r="U36" s="573"/>
      <c r="V36" s="574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79"/>
      <c r="B37" s="579"/>
      <c r="C37" s="579"/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80"/>
      <c r="P37" s="572" t="s">
        <v>70</v>
      </c>
      <c r="Q37" s="573"/>
      <c r="R37" s="573"/>
      <c r="S37" s="573"/>
      <c r="T37" s="573"/>
      <c r="U37" s="573"/>
      <c r="V37" s="574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61" t="s">
        <v>99</v>
      </c>
      <c r="B38" s="662"/>
      <c r="C38" s="662"/>
      <c r="D38" s="662"/>
      <c r="E38" s="662"/>
      <c r="F38" s="662"/>
      <c r="G38" s="662"/>
      <c r="H38" s="662"/>
      <c r="I38" s="662"/>
      <c r="J38" s="662"/>
      <c r="K38" s="662"/>
      <c r="L38" s="662"/>
      <c r="M38" s="662"/>
      <c r="N38" s="662"/>
      <c r="O38" s="662"/>
      <c r="P38" s="662"/>
      <c r="Q38" s="662"/>
      <c r="R38" s="662"/>
      <c r="S38" s="662"/>
      <c r="T38" s="662"/>
      <c r="U38" s="662"/>
      <c r="V38" s="662"/>
      <c r="W38" s="662"/>
      <c r="X38" s="662"/>
      <c r="Y38" s="662"/>
      <c r="Z38" s="662"/>
      <c r="AA38" s="48"/>
      <c r="AB38" s="48"/>
      <c r="AC38" s="48"/>
    </row>
    <row r="39" spans="1:68" ht="16.5" hidden="1" customHeight="1" x14ac:dyDescent="0.25">
      <c r="A39" s="581" t="s">
        <v>100</v>
      </c>
      <c r="B39" s="579"/>
      <c r="C39" s="579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579"/>
      <c r="T39" s="579"/>
      <c r="U39" s="579"/>
      <c r="V39" s="579"/>
      <c r="W39" s="579"/>
      <c r="X39" s="579"/>
      <c r="Y39" s="579"/>
      <c r="Z39" s="579"/>
      <c r="AA39" s="552"/>
      <c r="AB39" s="552"/>
      <c r="AC39" s="552"/>
    </row>
    <row r="40" spans="1:68" ht="14.25" hidden="1" customHeight="1" x14ac:dyDescent="0.25">
      <c r="A40" s="583" t="s">
        <v>101</v>
      </c>
      <c r="B40" s="579"/>
      <c r="C40" s="579"/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579"/>
      <c r="T40" s="579"/>
      <c r="U40" s="579"/>
      <c r="V40" s="579"/>
      <c r="W40" s="579"/>
      <c r="X40" s="579"/>
      <c r="Y40" s="579"/>
      <c r="Z40" s="57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70">
        <v>4607091385670</v>
      </c>
      <c r="E41" s="571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6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68</v>
      </c>
      <c r="X41" s="557">
        <v>177</v>
      </c>
      <c r="Y41" s="558">
        <f>IFERROR(IF(X41="",0,CEILING((X41/$H41),1)*$H41),"")</f>
        <v>183.60000000000002</v>
      </c>
      <c r="Z41" s="36">
        <f>IFERROR(IF(Y41=0,"",ROUNDUP(Y41/H41,0)*0.01898),"")</f>
        <v>0.32266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184.12916666666663</v>
      </c>
      <c r="BN41" s="64">
        <f>IFERROR(Y41*I41/H41,"0")</f>
        <v>190.995</v>
      </c>
      <c r="BO41" s="64">
        <f>IFERROR(1/J41*(X41/H41),"0")</f>
        <v>0.2560763888888889</v>
      </c>
      <c r="BP41" s="64">
        <f>IFERROR(1/J41*(Y41/H41),"0")</f>
        <v>0.265625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0">
        <v>4607091385687</v>
      </c>
      <c r="E42" s="571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0">
        <v>4680115882539</v>
      </c>
      <c r="E43" s="571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8"/>
      <c r="B44" s="579"/>
      <c r="C44" s="579"/>
      <c r="D44" s="579"/>
      <c r="E44" s="579"/>
      <c r="F44" s="579"/>
      <c r="G44" s="579"/>
      <c r="H44" s="579"/>
      <c r="I44" s="579"/>
      <c r="J44" s="579"/>
      <c r="K44" s="579"/>
      <c r="L44" s="579"/>
      <c r="M44" s="579"/>
      <c r="N44" s="579"/>
      <c r="O44" s="580"/>
      <c r="P44" s="572" t="s">
        <v>70</v>
      </c>
      <c r="Q44" s="573"/>
      <c r="R44" s="573"/>
      <c r="S44" s="573"/>
      <c r="T44" s="573"/>
      <c r="U44" s="573"/>
      <c r="V44" s="574"/>
      <c r="W44" s="37" t="s">
        <v>71</v>
      </c>
      <c r="X44" s="559">
        <f>IFERROR(X41/H41,"0")+IFERROR(X42/H42,"0")+IFERROR(X43/H43,"0")</f>
        <v>16.388888888888889</v>
      </c>
      <c r="Y44" s="559">
        <f>IFERROR(Y41/H41,"0")+IFERROR(Y42/H42,"0")+IFERROR(Y43/H43,"0")</f>
        <v>17</v>
      </c>
      <c r="Z44" s="559">
        <f>IFERROR(IF(Z41="",0,Z41),"0")+IFERROR(IF(Z42="",0,Z42),"0")+IFERROR(IF(Z43="",0,Z43),"0")</f>
        <v>0.32266</v>
      </c>
      <c r="AA44" s="560"/>
      <c r="AB44" s="560"/>
      <c r="AC44" s="560"/>
    </row>
    <row r="45" spans="1:68" x14ac:dyDescent="0.2">
      <c r="A45" s="579"/>
      <c r="B45" s="579"/>
      <c r="C45" s="579"/>
      <c r="D45" s="579"/>
      <c r="E45" s="579"/>
      <c r="F45" s="579"/>
      <c r="G45" s="579"/>
      <c r="H45" s="579"/>
      <c r="I45" s="579"/>
      <c r="J45" s="579"/>
      <c r="K45" s="579"/>
      <c r="L45" s="579"/>
      <c r="M45" s="579"/>
      <c r="N45" s="579"/>
      <c r="O45" s="580"/>
      <c r="P45" s="572" t="s">
        <v>70</v>
      </c>
      <c r="Q45" s="573"/>
      <c r="R45" s="573"/>
      <c r="S45" s="573"/>
      <c r="T45" s="573"/>
      <c r="U45" s="573"/>
      <c r="V45" s="574"/>
      <c r="W45" s="37" t="s">
        <v>68</v>
      </c>
      <c r="X45" s="559">
        <f>IFERROR(SUM(X41:X43),"0")</f>
        <v>177</v>
      </c>
      <c r="Y45" s="559">
        <f>IFERROR(SUM(Y41:Y43),"0")</f>
        <v>183.60000000000002</v>
      </c>
      <c r="Z45" s="37"/>
      <c r="AA45" s="560"/>
      <c r="AB45" s="560"/>
      <c r="AC45" s="560"/>
    </row>
    <row r="46" spans="1:68" ht="14.25" hidden="1" customHeight="1" x14ac:dyDescent="0.25">
      <c r="A46" s="583" t="s">
        <v>72</v>
      </c>
      <c r="B46" s="579"/>
      <c r="C46" s="579"/>
      <c r="D46" s="579"/>
      <c r="E46" s="579"/>
      <c r="F46" s="579"/>
      <c r="G46" s="579"/>
      <c r="H46" s="579"/>
      <c r="I46" s="579"/>
      <c r="J46" s="579"/>
      <c r="K46" s="579"/>
      <c r="L46" s="579"/>
      <c r="M46" s="579"/>
      <c r="N46" s="579"/>
      <c r="O46" s="579"/>
      <c r="P46" s="579"/>
      <c r="Q46" s="579"/>
      <c r="R46" s="579"/>
      <c r="S46" s="579"/>
      <c r="T46" s="579"/>
      <c r="U46" s="579"/>
      <c r="V46" s="579"/>
      <c r="W46" s="579"/>
      <c r="X46" s="579"/>
      <c r="Y46" s="579"/>
      <c r="Z46" s="579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0">
        <v>4680115884915</v>
      </c>
      <c r="E47" s="571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8"/>
      <c r="B48" s="579"/>
      <c r="C48" s="579"/>
      <c r="D48" s="579"/>
      <c r="E48" s="579"/>
      <c r="F48" s="579"/>
      <c r="G48" s="579"/>
      <c r="H48" s="579"/>
      <c r="I48" s="579"/>
      <c r="J48" s="579"/>
      <c r="K48" s="579"/>
      <c r="L48" s="579"/>
      <c r="M48" s="579"/>
      <c r="N48" s="579"/>
      <c r="O48" s="580"/>
      <c r="P48" s="572" t="s">
        <v>70</v>
      </c>
      <c r="Q48" s="573"/>
      <c r="R48" s="573"/>
      <c r="S48" s="573"/>
      <c r="T48" s="573"/>
      <c r="U48" s="573"/>
      <c r="V48" s="574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79"/>
      <c r="B49" s="579"/>
      <c r="C49" s="579"/>
      <c r="D49" s="579"/>
      <c r="E49" s="579"/>
      <c r="F49" s="579"/>
      <c r="G49" s="579"/>
      <c r="H49" s="579"/>
      <c r="I49" s="579"/>
      <c r="J49" s="579"/>
      <c r="K49" s="579"/>
      <c r="L49" s="579"/>
      <c r="M49" s="579"/>
      <c r="N49" s="579"/>
      <c r="O49" s="580"/>
      <c r="P49" s="572" t="s">
        <v>70</v>
      </c>
      <c r="Q49" s="573"/>
      <c r="R49" s="573"/>
      <c r="S49" s="573"/>
      <c r="T49" s="573"/>
      <c r="U49" s="573"/>
      <c r="V49" s="574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81" t="s">
        <v>115</v>
      </c>
      <c r="B50" s="579"/>
      <c r="C50" s="579"/>
      <c r="D50" s="579"/>
      <c r="E50" s="579"/>
      <c r="F50" s="579"/>
      <c r="G50" s="579"/>
      <c r="H50" s="579"/>
      <c r="I50" s="579"/>
      <c r="J50" s="579"/>
      <c r="K50" s="579"/>
      <c r="L50" s="579"/>
      <c r="M50" s="579"/>
      <c r="N50" s="579"/>
      <c r="O50" s="579"/>
      <c r="P50" s="579"/>
      <c r="Q50" s="579"/>
      <c r="R50" s="579"/>
      <c r="S50" s="579"/>
      <c r="T50" s="579"/>
      <c r="U50" s="579"/>
      <c r="V50" s="579"/>
      <c r="W50" s="579"/>
      <c r="X50" s="579"/>
      <c r="Y50" s="579"/>
      <c r="Z50" s="579"/>
      <c r="AA50" s="552"/>
      <c r="AB50" s="552"/>
      <c r="AC50" s="552"/>
    </row>
    <row r="51" spans="1:68" ht="14.25" hidden="1" customHeight="1" x14ac:dyDescent="0.25">
      <c r="A51" s="583" t="s">
        <v>101</v>
      </c>
      <c r="B51" s="579"/>
      <c r="C51" s="579"/>
      <c r="D51" s="579"/>
      <c r="E51" s="579"/>
      <c r="F51" s="579"/>
      <c r="G51" s="579"/>
      <c r="H51" s="579"/>
      <c r="I51" s="579"/>
      <c r="J51" s="579"/>
      <c r="K51" s="579"/>
      <c r="L51" s="579"/>
      <c r="M51" s="579"/>
      <c r="N51" s="579"/>
      <c r="O51" s="579"/>
      <c r="P51" s="579"/>
      <c r="Q51" s="579"/>
      <c r="R51" s="579"/>
      <c r="S51" s="579"/>
      <c r="T51" s="579"/>
      <c r="U51" s="579"/>
      <c r="V51" s="579"/>
      <c r="W51" s="579"/>
      <c r="X51" s="579"/>
      <c r="Y51" s="579"/>
      <c r="Z51" s="57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70">
        <v>4680115885882</v>
      </c>
      <c r="E52" s="571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8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68</v>
      </c>
      <c r="X52" s="557">
        <v>10</v>
      </c>
      <c r="Y52" s="55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10.388392857142858</v>
      </c>
      <c r="BN52" s="64">
        <f t="shared" ref="BN52:BN57" si="8">IFERROR(Y52*I52/H52,"0")</f>
        <v>11.635</v>
      </c>
      <c r="BO52" s="64">
        <f t="shared" ref="BO52:BO57" si="9">IFERROR(1/J52*(X52/H52),"0")</f>
        <v>1.3950892857142858E-2</v>
      </c>
      <c r="BP52" s="64">
        <f t="shared" ref="BP52:BP57" si="10">IFERROR(1/J52*(Y52/H52),"0")</f>
        <v>1.5625E-2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70">
        <v>4680115881426</v>
      </c>
      <c r="E53" s="571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0">
        <v>4680115880283</v>
      </c>
      <c r="E54" s="571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6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70">
        <v>4680115881525</v>
      </c>
      <c r="E55" s="571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0">
        <v>4680115885899</v>
      </c>
      <c r="E56" s="571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8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0">
        <v>4680115881419</v>
      </c>
      <c r="E57" s="571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6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8"/>
      <c r="B58" s="579"/>
      <c r="C58" s="579"/>
      <c r="D58" s="579"/>
      <c r="E58" s="579"/>
      <c r="F58" s="579"/>
      <c r="G58" s="579"/>
      <c r="H58" s="579"/>
      <c r="I58" s="579"/>
      <c r="J58" s="579"/>
      <c r="K58" s="579"/>
      <c r="L58" s="579"/>
      <c r="M58" s="579"/>
      <c r="N58" s="579"/>
      <c r="O58" s="580"/>
      <c r="P58" s="572" t="s">
        <v>70</v>
      </c>
      <c r="Q58" s="573"/>
      <c r="R58" s="573"/>
      <c r="S58" s="573"/>
      <c r="T58" s="573"/>
      <c r="U58" s="573"/>
      <c r="V58" s="574"/>
      <c r="W58" s="37" t="s">
        <v>71</v>
      </c>
      <c r="X58" s="559">
        <f>IFERROR(X52/H52,"0")+IFERROR(X53/H53,"0")+IFERROR(X54/H54,"0")+IFERROR(X55/H55,"0")+IFERROR(X56/H56,"0")+IFERROR(X57/H57,"0")</f>
        <v>0.8928571428571429</v>
      </c>
      <c r="Y58" s="559">
        <f>IFERROR(Y52/H52,"0")+IFERROR(Y53/H53,"0")+IFERROR(Y54/H54,"0")+IFERROR(Y55/H55,"0")+IFERROR(Y56/H56,"0")+IFERROR(Y57/H57,"0")</f>
        <v>1</v>
      </c>
      <c r="Z58" s="559">
        <f>IFERROR(IF(Z52="",0,Z52),"0")+IFERROR(IF(Z53="",0,Z53),"0")+IFERROR(IF(Z54="",0,Z54),"0")+IFERROR(IF(Z55="",0,Z55),"0")+IFERROR(IF(Z56="",0,Z56),"0")+IFERROR(IF(Z57="",0,Z57),"0")</f>
        <v>1.898E-2</v>
      </c>
      <c r="AA58" s="560"/>
      <c r="AB58" s="560"/>
      <c r="AC58" s="560"/>
    </row>
    <row r="59" spans="1:68" x14ac:dyDescent="0.2">
      <c r="A59" s="579"/>
      <c r="B59" s="579"/>
      <c r="C59" s="579"/>
      <c r="D59" s="579"/>
      <c r="E59" s="579"/>
      <c r="F59" s="579"/>
      <c r="G59" s="579"/>
      <c r="H59" s="579"/>
      <c r="I59" s="579"/>
      <c r="J59" s="579"/>
      <c r="K59" s="579"/>
      <c r="L59" s="579"/>
      <c r="M59" s="579"/>
      <c r="N59" s="579"/>
      <c r="O59" s="580"/>
      <c r="P59" s="572" t="s">
        <v>70</v>
      </c>
      <c r="Q59" s="573"/>
      <c r="R59" s="573"/>
      <c r="S59" s="573"/>
      <c r="T59" s="573"/>
      <c r="U59" s="573"/>
      <c r="V59" s="574"/>
      <c r="W59" s="37" t="s">
        <v>68</v>
      </c>
      <c r="X59" s="559">
        <f>IFERROR(SUM(X52:X57),"0")</f>
        <v>10</v>
      </c>
      <c r="Y59" s="559">
        <f>IFERROR(SUM(Y52:Y57),"0")</f>
        <v>11.2</v>
      </c>
      <c r="Z59" s="37"/>
      <c r="AA59" s="560"/>
      <c r="AB59" s="560"/>
      <c r="AC59" s="560"/>
    </row>
    <row r="60" spans="1:68" ht="14.25" hidden="1" customHeight="1" x14ac:dyDescent="0.25">
      <c r="A60" s="583" t="s">
        <v>133</v>
      </c>
      <c r="B60" s="579"/>
      <c r="C60" s="579"/>
      <c r="D60" s="579"/>
      <c r="E60" s="579"/>
      <c r="F60" s="579"/>
      <c r="G60" s="579"/>
      <c r="H60" s="579"/>
      <c r="I60" s="579"/>
      <c r="J60" s="579"/>
      <c r="K60" s="579"/>
      <c r="L60" s="579"/>
      <c r="M60" s="579"/>
      <c r="N60" s="579"/>
      <c r="O60" s="579"/>
      <c r="P60" s="579"/>
      <c r="Q60" s="579"/>
      <c r="R60" s="579"/>
      <c r="S60" s="579"/>
      <c r="T60" s="579"/>
      <c r="U60" s="579"/>
      <c r="V60" s="579"/>
      <c r="W60" s="579"/>
      <c r="X60" s="579"/>
      <c r="Y60" s="579"/>
      <c r="Z60" s="579"/>
      <c r="AA60" s="553"/>
      <c r="AB60" s="553"/>
      <c r="AC60" s="553"/>
    </row>
    <row r="61" spans="1:68" ht="16.5" hidden="1" customHeight="1" x14ac:dyDescent="0.25">
      <c r="A61" s="54" t="s">
        <v>134</v>
      </c>
      <c r="B61" s="54" t="s">
        <v>135</v>
      </c>
      <c r="C61" s="31">
        <v>4301020298</v>
      </c>
      <c r="D61" s="570">
        <v>4680115881440</v>
      </c>
      <c r="E61" s="571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68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0">
        <v>4680115882751</v>
      </c>
      <c r="E62" s="571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6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0">
        <v>4680115885950</v>
      </c>
      <c r="E63" s="571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0">
        <v>4680115881433</v>
      </c>
      <c r="E64" s="571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8"/>
      <c r="B65" s="579"/>
      <c r="C65" s="579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80"/>
      <c r="P65" s="572" t="s">
        <v>70</v>
      </c>
      <c r="Q65" s="573"/>
      <c r="R65" s="573"/>
      <c r="S65" s="573"/>
      <c r="T65" s="573"/>
      <c r="U65" s="573"/>
      <c r="V65" s="574"/>
      <c r="W65" s="37" t="s">
        <v>71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79"/>
      <c r="B66" s="579"/>
      <c r="C66" s="579"/>
      <c r="D66" s="579"/>
      <c r="E66" s="579"/>
      <c r="F66" s="579"/>
      <c r="G66" s="579"/>
      <c r="H66" s="579"/>
      <c r="I66" s="579"/>
      <c r="J66" s="579"/>
      <c r="K66" s="579"/>
      <c r="L66" s="579"/>
      <c r="M66" s="579"/>
      <c r="N66" s="579"/>
      <c r="O66" s="580"/>
      <c r="P66" s="572" t="s">
        <v>70</v>
      </c>
      <c r="Q66" s="573"/>
      <c r="R66" s="573"/>
      <c r="S66" s="573"/>
      <c r="T66" s="573"/>
      <c r="U66" s="573"/>
      <c r="V66" s="574"/>
      <c r="W66" s="37" t="s">
        <v>68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3" t="s">
        <v>63</v>
      </c>
      <c r="B67" s="579"/>
      <c r="C67" s="579"/>
      <c r="D67" s="579"/>
      <c r="E67" s="579"/>
      <c r="F67" s="579"/>
      <c r="G67" s="579"/>
      <c r="H67" s="579"/>
      <c r="I67" s="579"/>
      <c r="J67" s="579"/>
      <c r="K67" s="579"/>
      <c r="L67" s="579"/>
      <c r="M67" s="579"/>
      <c r="N67" s="579"/>
      <c r="O67" s="579"/>
      <c r="P67" s="579"/>
      <c r="Q67" s="579"/>
      <c r="R67" s="579"/>
      <c r="S67" s="579"/>
      <c r="T67" s="579"/>
      <c r="U67" s="579"/>
      <c r="V67" s="579"/>
      <c r="W67" s="579"/>
      <c r="X67" s="579"/>
      <c r="Y67" s="579"/>
      <c r="Z67" s="579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0">
        <v>4680115885073</v>
      </c>
      <c r="E68" s="571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0">
        <v>4680115885059</v>
      </c>
      <c r="E69" s="571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0">
        <v>4680115885097</v>
      </c>
      <c r="E70" s="571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8"/>
      <c r="B71" s="579"/>
      <c r="C71" s="579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80"/>
      <c r="P71" s="572" t="s">
        <v>70</v>
      </c>
      <c r="Q71" s="573"/>
      <c r="R71" s="573"/>
      <c r="S71" s="573"/>
      <c r="T71" s="573"/>
      <c r="U71" s="573"/>
      <c r="V71" s="574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79"/>
      <c r="B72" s="579"/>
      <c r="C72" s="579"/>
      <c r="D72" s="579"/>
      <c r="E72" s="579"/>
      <c r="F72" s="579"/>
      <c r="G72" s="579"/>
      <c r="H72" s="579"/>
      <c r="I72" s="579"/>
      <c r="J72" s="579"/>
      <c r="K72" s="579"/>
      <c r="L72" s="579"/>
      <c r="M72" s="579"/>
      <c r="N72" s="579"/>
      <c r="O72" s="580"/>
      <c r="P72" s="572" t="s">
        <v>70</v>
      </c>
      <c r="Q72" s="573"/>
      <c r="R72" s="573"/>
      <c r="S72" s="573"/>
      <c r="T72" s="573"/>
      <c r="U72" s="573"/>
      <c r="V72" s="574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3" t="s">
        <v>72</v>
      </c>
      <c r="B73" s="579"/>
      <c r="C73" s="579"/>
      <c r="D73" s="579"/>
      <c r="E73" s="579"/>
      <c r="F73" s="579"/>
      <c r="G73" s="579"/>
      <c r="H73" s="579"/>
      <c r="I73" s="579"/>
      <c r="J73" s="579"/>
      <c r="K73" s="579"/>
      <c r="L73" s="579"/>
      <c r="M73" s="579"/>
      <c r="N73" s="579"/>
      <c r="O73" s="579"/>
      <c r="P73" s="579"/>
      <c r="Q73" s="579"/>
      <c r="R73" s="579"/>
      <c r="S73" s="579"/>
      <c r="T73" s="579"/>
      <c r="U73" s="579"/>
      <c r="V73" s="579"/>
      <c r="W73" s="579"/>
      <c r="X73" s="579"/>
      <c r="Y73" s="579"/>
      <c r="Z73" s="579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0">
        <v>4680115881891</v>
      </c>
      <c r="E74" s="571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0">
        <v>4680115885769</v>
      </c>
      <c r="E75" s="571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0">
        <v>4680115884410</v>
      </c>
      <c r="E76" s="571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6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0">
        <v>4680115884311</v>
      </c>
      <c r="E77" s="571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8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0">
        <v>4680115885929</v>
      </c>
      <c r="E78" s="571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0">
        <v>4680115884403</v>
      </c>
      <c r="E79" s="571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8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8"/>
      <c r="B80" s="579"/>
      <c r="C80" s="579"/>
      <c r="D80" s="579"/>
      <c r="E80" s="579"/>
      <c r="F80" s="579"/>
      <c r="G80" s="579"/>
      <c r="H80" s="579"/>
      <c r="I80" s="579"/>
      <c r="J80" s="579"/>
      <c r="K80" s="579"/>
      <c r="L80" s="579"/>
      <c r="M80" s="579"/>
      <c r="N80" s="579"/>
      <c r="O80" s="580"/>
      <c r="P80" s="572" t="s">
        <v>70</v>
      </c>
      <c r="Q80" s="573"/>
      <c r="R80" s="573"/>
      <c r="S80" s="573"/>
      <c r="T80" s="573"/>
      <c r="U80" s="573"/>
      <c r="V80" s="574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79"/>
      <c r="B81" s="579"/>
      <c r="C81" s="579"/>
      <c r="D81" s="579"/>
      <c r="E81" s="579"/>
      <c r="F81" s="579"/>
      <c r="G81" s="579"/>
      <c r="H81" s="579"/>
      <c r="I81" s="579"/>
      <c r="J81" s="579"/>
      <c r="K81" s="579"/>
      <c r="L81" s="579"/>
      <c r="M81" s="579"/>
      <c r="N81" s="579"/>
      <c r="O81" s="580"/>
      <c r="P81" s="572" t="s">
        <v>70</v>
      </c>
      <c r="Q81" s="573"/>
      <c r="R81" s="573"/>
      <c r="S81" s="573"/>
      <c r="T81" s="573"/>
      <c r="U81" s="573"/>
      <c r="V81" s="574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3" t="s">
        <v>168</v>
      </c>
      <c r="B82" s="579"/>
      <c r="C82" s="579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53"/>
      <c r="AB82" s="553"/>
      <c r="AC82" s="553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70">
        <v>4680115881532</v>
      </c>
      <c r="E83" s="571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0">
        <v>4680115881464</v>
      </c>
      <c r="E84" s="571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8"/>
      <c r="B85" s="579"/>
      <c r="C85" s="579"/>
      <c r="D85" s="579"/>
      <c r="E85" s="579"/>
      <c r="F85" s="579"/>
      <c r="G85" s="579"/>
      <c r="H85" s="579"/>
      <c r="I85" s="579"/>
      <c r="J85" s="579"/>
      <c r="K85" s="579"/>
      <c r="L85" s="579"/>
      <c r="M85" s="579"/>
      <c r="N85" s="579"/>
      <c r="O85" s="580"/>
      <c r="P85" s="572" t="s">
        <v>70</v>
      </c>
      <c r="Q85" s="573"/>
      <c r="R85" s="573"/>
      <c r="S85" s="573"/>
      <c r="T85" s="573"/>
      <c r="U85" s="573"/>
      <c r="V85" s="574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79"/>
      <c r="B86" s="579"/>
      <c r="C86" s="579"/>
      <c r="D86" s="579"/>
      <c r="E86" s="579"/>
      <c r="F86" s="579"/>
      <c r="G86" s="579"/>
      <c r="H86" s="579"/>
      <c r="I86" s="579"/>
      <c r="J86" s="579"/>
      <c r="K86" s="579"/>
      <c r="L86" s="579"/>
      <c r="M86" s="579"/>
      <c r="N86" s="579"/>
      <c r="O86" s="580"/>
      <c r="P86" s="572" t="s">
        <v>70</v>
      </c>
      <c r="Q86" s="573"/>
      <c r="R86" s="573"/>
      <c r="S86" s="573"/>
      <c r="T86" s="573"/>
      <c r="U86" s="573"/>
      <c r="V86" s="574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81" t="s">
        <v>175</v>
      </c>
      <c r="B87" s="579"/>
      <c r="C87" s="579"/>
      <c r="D87" s="579"/>
      <c r="E87" s="579"/>
      <c r="F87" s="579"/>
      <c r="G87" s="579"/>
      <c r="H87" s="579"/>
      <c r="I87" s="579"/>
      <c r="J87" s="579"/>
      <c r="K87" s="579"/>
      <c r="L87" s="579"/>
      <c r="M87" s="579"/>
      <c r="N87" s="579"/>
      <c r="O87" s="579"/>
      <c r="P87" s="579"/>
      <c r="Q87" s="579"/>
      <c r="R87" s="579"/>
      <c r="S87" s="579"/>
      <c r="T87" s="579"/>
      <c r="U87" s="579"/>
      <c r="V87" s="579"/>
      <c r="W87" s="579"/>
      <c r="X87" s="579"/>
      <c r="Y87" s="579"/>
      <c r="Z87" s="579"/>
      <c r="AA87" s="552"/>
      <c r="AB87" s="552"/>
      <c r="AC87" s="552"/>
    </row>
    <row r="88" spans="1:68" ht="14.25" hidden="1" customHeight="1" x14ac:dyDescent="0.25">
      <c r="A88" s="583" t="s">
        <v>101</v>
      </c>
      <c r="B88" s="579"/>
      <c r="C88" s="579"/>
      <c r="D88" s="579"/>
      <c r="E88" s="579"/>
      <c r="F88" s="579"/>
      <c r="G88" s="579"/>
      <c r="H88" s="579"/>
      <c r="I88" s="579"/>
      <c r="J88" s="579"/>
      <c r="K88" s="579"/>
      <c r="L88" s="579"/>
      <c r="M88" s="579"/>
      <c r="N88" s="579"/>
      <c r="O88" s="579"/>
      <c r="P88" s="579"/>
      <c r="Q88" s="579"/>
      <c r="R88" s="579"/>
      <c r="S88" s="579"/>
      <c r="T88" s="579"/>
      <c r="U88" s="579"/>
      <c r="V88" s="579"/>
      <c r="W88" s="579"/>
      <c r="X88" s="579"/>
      <c r="Y88" s="579"/>
      <c r="Z88" s="579"/>
      <c r="AA88" s="553"/>
      <c r="AB88" s="553"/>
      <c r="AC88" s="553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70">
        <v>4680115881327</v>
      </c>
      <c r="E89" s="571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3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68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0">
        <v>4680115881518</v>
      </c>
      <c r="E90" s="571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70">
        <v>4680115881303</v>
      </c>
      <c r="E91" s="571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8"/>
      <c r="B92" s="579"/>
      <c r="C92" s="579"/>
      <c r="D92" s="579"/>
      <c r="E92" s="579"/>
      <c r="F92" s="579"/>
      <c r="G92" s="579"/>
      <c r="H92" s="579"/>
      <c r="I92" s="579"/>
      <c r="J92" s="579"/>
      <c r="K92" s="579"/>
      <c r="L92" s="579"/>
      <c r="M92" s="579"/>
      <c r="N92" s="579"/>
      <c r="O92" s="580"/>
      <c r="P92" s="572" t="s">
        <v>70</v>
      </c>
      <c r="Q92" s="573"/>
      <c r="R92" s="573"/>
      <c r="S92" s="573"/>
      <c r="T92" s="573"/>
      <c r="U92" s="573"/>
      <c r="V92" s="574"/>
      <c r="W92" s="37" t="s">
        <v>71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79"/>
      <c r="B93" s="579"/>
      <c r="C93" s="579"/>
      <c r="D93" s="579"/>
      <c r="E93" s="579"/>
      <c r="F93" s="579"/>
      <c r="G93" s="579"/>
      <c r="H93" s="579"/>
      <c r="I93" s="579"/>
      <c r="J93" s="579"/>
      <c r="K93" s="579"/>
      <c r="L93" s="579"/>
      <c r="M93" s="579"/>
      <c r="N93" s="579"/>
      <c r="O93" s="580"/>
      <c r="P93" s="572" t="s">
        <v>70</v>
      </c>
      <c r="Q93" s="573"/>
      <c r="R93" s="573"/>
      <c r="S93" s="573"/>
      <c r="T93" s="573"/>
      <c r="U93" s="573"/>
      <c r="V93" s="574"/>
      <c r="W93" s="37" t="s">
        <v>68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3" t="s">
        <v>72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53"/>
      <c r="AB94" s="553"/>
      <c r="AC94" s="553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70">
        <v>4607091386967</v>
      </c>
      <c r="E95" s="571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834" t="s">
        <v>185</v>
      </c>
      <c r="Q95" s="566"/>
      <c r="R95" s="566"/>
      <c r="S95" s="566"/>
      <c r="T95" s="567"/>
      <c r="U95" s="34"/>
      <c r="V95" s="34"/>
      <c r="W95" s="35" t="s">
        <v>68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0">
        <v>4680115884953</v>
      </c>
      <c r="E96" s="571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0">
        <v>4607091385731</v>
      </c>
      <c r="E97" s="571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85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190</v>
      </c>
      <c r="B98" s="54" t="s">
        <v>192</v>
      </c>
      <c r="C98" s="31">
        <v>4301052039</v>
      </c>
      <c r="D98" s="570">
        <v>4607091385731</v>
      </c>
      <c r="E98" s="571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6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0">
        <v>4680115880894</v>
      </c>
      <c r="E99" s="571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8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8"/>
      <c r="B100" s="57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80"/>
      <c r="P100" s="572" t="s">
        <v>70</v>
      </c>
      <c r="Q100" s="573"/>
      <c r="R100" s="573"/>
      <c r="S100" s="573"/>
      <c r="T100" s="573"/>
      <c r="U100" s="573"/>
      <c r="V100" s="574"/>
      <c r="W100" s="37" t="s">
        <v>71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hidden="1" x14ac:dyDescent="0.2">
      <c r="A101" s="579"/>
      <c r="B101" s="57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80"/>
      <c r="P101" s="572" t="s">
        <v>70</v>
      </c>
      <c r="Q101" s="573"/>
      <c r="R101" s="573"/>
      <c r="S101" s="573"/>
      <c r="T101" s="573"/>
      <c r="U101" s="573"/>
      <c r="V101" s="574"/>
      <c r="W101" s="37" t="s">
        <v>68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hidden="1" customHeight="1" x14ac:dyDescent="0.25">
      <c r="A102" s="581" t="s">
        <v>197</v>
      </c>
      <c r="B102" s="57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52"/>
      <c r="AB102" s="552"/>
      <c r="AC102" s="552"/>
    </row>
    <row r="103" spans="1:68" ht="14.25" hidden="1" customHeight="1" x14ac:dyDescent="0.25">
      <c r="A103" s="583" t="s">
        <v>101</v>
      </c>
      <c r="B103" s="57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70">
        <v>4680115882133</v>
      </c>
      <c r="E104" s="571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8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68</v>
      </c>
      <c r="X104" s="557">
        <v>80</v>
      </c>
      <c r="Y104" s="558">
        <f>IFERROR(IF(X104="",0,CEILING((X104/$H104),1)*$H104),"")</f>
        <v>86.4</v>
      </c>
      <c r="Z104" s="36">
        <f>IFERROR(IF(Y104=0,"",ROUNDUP(Y104/H104,0)*0.01898),"")</f>
        <v>0.15184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83.222222222222214</v>
      </c>
      <c r="BN104" s="64">
        <f>IFERROR(Y104*I104/H104,"0")</f>
        <v>89.88</v>
      </c>
      <c r="BO104" s="64">
        <f>IFERROR(1/J104*(X104/H104),"0")</f>
        <v>0.11574074074074073</v>
      </c>
      <c r="BP104" s="64">
        <f>IFERROR(1/J104*(Y104/H104),"0")</f>
        <v>0.125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0">
        <v>4680115880269</v>
      </c>
      <c r="E105" s="571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70">
        <v>4680115880429</v>
      </c>
      <c r="E106" s="571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68</v>
      </c>
      <c r="X106" s="557">
        <v>62</v>
      </c>
      <c r="Y106" s="558">
        <f>IFERROR(IF(X106="",0,CEILING((X106/$H106),1)*$H106),"")</f>
        <v>63</v>
      </c>
      <c r="Z106" s="36">
        <f>IFERROR(IF(Y106=0,"",ROUNDUP(Y106/H106,0)*0.00902),"")</f>
        <v>0.12628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64.893333333333331</v>
      </c>
      <c r="BN106" s="64">
        <f>IFERROR(Y106*I106/H106,"0")</f>
        <v>65.94</v>
      </c>
      <c r="BO106" s="64">
        <f>IFERROR(1/J106*(X106/H106),"0")</f>
        <v>0.10437710437710439</v>
      </c>
      <c r="BP106" s="64">
        <f>IFERROR(1/J106*(Y106/H106),"0")</f>
        <v>0.10606060606060606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0">
        <v>4680115881457</v>
      </c>
      <c r="E107" s="571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8"/>
      <c r="B108" s="57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80"/>
      <c r="P108" s="572" t="s">
        <v>70</v>
      </c>
      <c r="Q108" s="573"/>
      <c r="R108" s="573"/>
      <c r="S108" s="573"/>
      <c r="T108" s="573"/>
      <c r="U108" s="573"/>
      <c r="V108" s="574"/>
      <c r="W108" s="37" t="s">
        <v>71</v>
      </c>
      <c r="X108" s="559">
        <f>IFERROR(X104/H104,"0")+IFERROR(X105/H105,"0")+IFERROR(X106/H106,"0")+IFERROR(X107/H107,"0")</f>
        <v>21.185185185185183</v>
      </c>
      <c r="Y108" s="559">
        <f>IFERROR(Y104/H104,"0")+IFERROR(Y105/H105,"0")+IFERROR(Y106/H106,"0")+IFERROR(Y107/H107,"0")</f>
        <v>22</v>
      </c>
      <c r="Z108" s="559">
        <f>IFERROR(IF(Z104="",0,Z104),"0")+IFERROR(IF(Z105="",0,Z105),"0")+IFERROR(IF(Z106="",0,Z106),"0")+IFERROR(IF(Z107="",0,Z107),"0")</f>
        <v>0.27812000000000003</v>
      </c>
      <c r="AA108" s="560"/>
      <c r="AB108" s="560"/>
      <c r="AC108" s="560"/>
    </row>
    <row r="109" spans="1:68" x14ac:dyDescent="0.2">
      <c r="A109" s="579"/>
      <c r="B109" s="57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80"/>
      <c r="P109" s="572" t="s">
        <v>70</v>
      </c>
      <c r="Q109" s="573"/>
      <c r="R109" s="573"/>
      <c r="S109" s="573"/>
      <c r="T109" s="573"/>
      <c r="U109" s="573"/>
      <c r="V109" s="574"/>
      <c r="W109" s="37" t="s">
        <v>68</v>
      </c>
      <c r="X109" s="559">
        <f>IFERROR(SUM(X104:X107),"0")</f>
        <v>142</v>
      </c>
      <c r="Y109" s="559">
        <f>IFERROR(SUM(Y104:Y107),"0")</f>
        <v>149.4</v>
      </c>
      <c r="Z109" s="37"/>
      <c r="AA109" s="560"/>
      <c r="AB109" s="560"/>
      <c r="AC109" s="560"/>
    </row>
    <row r="110" spans="1:68" ht="14.25" hidden="1" customHeight="1" x14ac:dyDescent="0.25">
      <c r="A110" s="583" t="s">
        <v>133</v>
      </c>
      <c r="B110" s="57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53"/>
      <c r="AB110" s="553"/>
      <c r="AC110" s="553"/>
    </row>
    <row r="111" spans="1:68" ht="16.5" hidden="1" customHeight="1" x14ac:dyDescent="0.25">
      <c r="A111" s="54" t="s">
        <v>207</v>
      </c>
      <c r="B111" s="54" t="s">
        <v>208</v>
      </c>
      <c r="C111" s="31">
        <v>4301020345</v>
      </c>
      <c r="D111" s="570">
        <v>4680115881488</v>
      </c>
      <c r="E111" s="571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0">
        <v>4680115882775</v>
      </c>
      <c r="E112" s="571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0">
        <v>4680115880658</v>
      </c>
      <c r="E113" s="571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8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8"/>
      <c r="B114" s="57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80"/>
      <c r="P114" s="572" t="s">
        <v>70</v>
      </c>
      <c r="Q114" s="573"/>
      <c r="R114" s="573"/>
      <c r="S114" s="573"/>
      <c r="T114" s="573"/>
      <c r="U114" s="573"/>
      <c r="V114" s="574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79"/>
      <c r="B115" s="57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80"/>
      <c r="P115" s="572" t="s">
        <v>70</v>
      </c>
      <c r="Q115" s="573"/>
      <c r="R115" s="573"/>
      <c r="S115" s="573"/>
      <c r="T115" s="573"/>
      <c r="U115" s="573"/>
      <c r="V115" s="574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3" t="s">
        <v>72</v>
      </c>
      <c r="B116" s="57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53"/>
      <c r="AB116" s="553"/>
      <c r="AC116" s="553"/>
    </row>
    <row r="117" spans="1:68" ht="16.5" hidden="1" customHeight="1" x14ac:dyDescent="0.25">
      <c r="A117" s="54" t="s">
        <v>214</v>
      </c>
      <c r="B117" s="54" t="s">
        <v>215</v>
      </c>
      <c r="C117" s="31">
        <v>4301051724</v>
      </c>
      <c r="D117" s="570">
        <v>4607091385168</v>
      </c>
      <c r="E117" s="571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78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0">
        <v>4607091383256</v>
      </c>
      <c r="E118" s="571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4301051721</v>
      </c>
      <c r="D119" s="570">
        <v>4607091385748</v>
      </c>
      <c r="E119" s="571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0">
        <v>4680115884533</v>
      </c>
      <c r="E120" s="571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82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8"/>
      <c r="B121" s="57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80"/>
      <c r="P121" s="572" t="s">
        <v>70</v>
      </c>
      <c r="Q121" s="573"/>
      <c r="R121" s="573"/>
      <c r="S121" s="573"/>
      <c r="T121" s="573"/>
      <c r="U121" s="573"/>
      <c r="V121" s="574"/>
      <c r="W121" s="37" t="s">
        <v>71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hidden="1" x14ac:dyDescent="0.2">
      <c r="A122" s="579"/>
      <c r="B122" s="57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80"/>
      <c r="P122" s="572" t="s">
        <v>70</v>
      </c>
      <c r="Q122" s="573"/>
      <c r="R122" s="573"/>
      <c r="S122" s="573"/>
      <c r="T122" s="573"/>
      <c r="U122" s="573"/>
      <c r="V122" s="574"/>
      <c r="W122" s="37" t="s">
        <v>68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hidden="1" customHeight="1" x14ac:dyDescent="0.25">
      <c r="A123" s="583" t="s">
        <v>168</v>
      </c>
      <c r="B123" s="57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0">
        <v>4680115882652</v>
      </c>
      <c r="E124" s="571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6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0">
        <v>4680115880238</v>
      </c>
      <c r="E125" s="571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6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8"/>
      <c r="B126" s="579"/>
      <c r="C126" s="579"/>
      <c r="D126" s="579"/>
      <c r="E126" s="579"/>
      <c r="F126" s="579"/>
      <c r="G126" s="579"/>
      <c r="H126" s="579"/>
      <c r="I126" s="579"/>
      <c r="J126" s="579"/>
      <c r="K126" s="579"/>
      <c r="L126" s="579"/>
      <c r="M126" s="579"/>
      <c r="N126" s="579"/>
      <c r="O126" s="580"/>
      <c r="P126" s="572" t="s">
        <v>70</v>
      </c>
      <c r="Q126" s="573"/>
      <c r="R126" s="573"/>
      <c r="S126" s="573"/>
      <c r="T126" s="573"/>
      <c r="U126" s="573"/>
      <c r="V126" s="574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79"/>
      <c r="B127" s="579"/>
      <c r="C127" s="579"/>
      <c r="D127" s="579"/>
      <c r="E127" s="579"/>
      <c r="F127" s="579"/>
      <c r="G127" s="579"/>
      <c r="H127" s="579"/>
      <c r="I127" s="579"/>
      <c r="J127" s="579"/>
      <c r="K127" s="579"/>
      <c r="L127" s="579"/>
      <c r="M127" s="579"/>
      <c r="N127" s="579"/>
      <c r="O127" s="580"/>
      <c r="P127" s="572" t="s">
        <v>70</v>
      </c>
      <c r="Q127" s="573"/>
      <c r="R127" s="573"/>
      <c r="S127" s="573"/>
      <c r="T127" s="573"/>
      <c r="U127" s="573"/>
      <c r="V127" s="574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81" t="s">
        <v>230</v>
      </c>
      <c r="B128" s="579"/>
      <c r="C128" s="579"/>
      <c r="D128" s="579"/>
      <c r="E128" s="579"/>
      <c r="F128" s="579"/>
      <c r="G128" s="579"/>
      <c r="H128" s="579"/>
      <c r="I128" s="579"/>
      <c r="J128" s="579"/>
      <c r="K128" s="579"/>
      <c r="L128" s="579"/>
      <c r="M128" s="579"/>
      <c r="N128" s="579"/>
      <c r="O128" s="579"/>
      <c r="P128" s="579"/>
      <c r="Q128" s="579"/>
      <c r="R128" s="579"/>
      <c r="S128" s="579"/>
      <c r="T128" s="579"/>
      <c r="U128" s="579"/>
      <c r="V128" s="579"/>
      <c r="W128" s="579"/>
      <c r="X128" s="579"/>
      <c r="Y128" s="579"/>
      <c r="Z128" s="579"/>
      <c r="AA128" s="552"/>
      <c r="AB128" s="552"/>
      <c r="AC128" s="552"/>
    </row>
    <row r="129" spans="1:68" ht="14.25" hidden="1" customHeight="1" x14ac:dyDescent="0.25">
      <c r="A129" s="583" t="s">
        <v>101</v>
      </c>
      <c r="B129" s="579"/>
      <c r="C129" s="579"/>
      <c r="D129" s="579"/>
      <c r="E129" s="579"/>
      <c r="F129" s="579"/>
      <c r="G129" s="579"/>
      <c r="H129" s="579"/>
      <c r="I129" s="579"/>
      <c r="J129" s="579"/>
      <c r="K129" s="579"/>
      <c r="L129" s="579"/>
      <c r="M129" s="579"/>
      <c r="N129" s="579"/>
      <c r="O129" s="579"/>
      <c r="P129" s="579"/>
      <c r="Q129" s="579"/>
      <c r="R129" s="579"/>
      <c r="S129" s="579"/>
      <c r="T129" s="579"/>
      <c r="U129" s="579"/>
      <c r="V129" s="579"/>
      <c r="W129" s="579"/>
      <c r="X129" s="579"/>
      <c r="Y129" s="579"/>
      <c r="Z129" s="579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0">
        <v>4680115882577</v>
      </c>
      <c r="E130" s="571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0">
        <v>4680115882577</v>
      </c>
      <c r="E131" s="571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8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8"/>
      <c r="B132" s="579"/>
      <c r="C132" s="579"/>
      <c r="D132" s="579"/>
      <c r="E132" s="579"/>
      <c r="F132" s="579"/>
      <c r="G132" s="579"/>
      <c r="H132" s="579"/>
      <c r="I132" s="579"/>
      <c r="J132" s="579"/>
      <c r="K132" s="579"/>
      <c r="L132" s="579"/>
      <c r="M132" s="579"/>
      <c r="N132" s="579"/>
      <c r="O132" s="580"/>
      <c r="P132" s="572" t="s">
        <v>70</v>
      </c>
      <c r="Q132" s="573"/>
      <c r="R132" s="573"/>
      <c r="S132" s="573"/>
      <c r="T132" s="573"/>
      <c r="U132" s="573"/>
      <c r="V132" s="574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79"/>
      <c r="B133" s="579"/>
      <c r="C133" s="579"/>
      <c r="D133" s="579"/>
      <c r="E133" s="579"/>
      <c r="F133" s="579"/>
      <c r="G133" s="579"/>
      <c r="H133" s="579"/>
      <c r="I133" s="579"/>
      <c r="J133" s="579"/>
      <c r="K133" s="579"/>
      <c r="L133" s="579"/>
      <c r="M133" s="579"/>
      <c r="N133" s="579"/>
      <c r="O133" s="580"/>
      <c r="P133" s="572" t="s">
        <v>70</v>
      </c>
      <c r="Q133" s="573"/>
      <c r="R133" s="573"/>
      <c r="S133" s="573"/>
      <c r="T133" s="573"/>
      <c r="U133" s="573"/>
      <c r="V133" s="574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3" t="s">
        <v>63</v>
      </c>
      <c r="B134" s="579"/>
      <c r="C134" s="579"/>
      <c r="D134" s="579"/>
      <c r="E134" s="579"/>
      <c r="F134" s="579"/>
      <c r="G134" s="579"/>
      <c r="H134" s="579"/>
      <c r="I134" s="579"/>
      <c r="J134" s="579"/>
      <c r="K134" s="579"/>
      <c r="L134" s="579"/>
      <c r="M134" s="579"/>
      <c r="N134" s="579"/>
      <c r="O134" s="579"/>
      <c r="P134" s="579"/>
      <c r="Q134" s="579"/>
      <c r="R134" s="579"/>
      <c r="S134" s="579"/>
      <c r="T134" s="579"/>
      <c r="U134" s="579"/>
      <c r="V134" s="579"/>
      <c r="W134" s="579"/>
      <c r="X134" s="579"/>
      <c r="Y134" s="579"/>
      <c r="Z134" s="579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0">
        <v>4680115883444</v>
      </c>
      <c r="E135" s="571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6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0">
        <v>4680115883444</v>
      </c>
      <c r="E136" s="571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6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8"/>
      <c r="B137" s="579"/>
      <c r="C137" s="579"/>
      <c r="D137" s="579"/>
      <c r="E137" s="579"/>
      <c r="F137" s="579"/>
      <c r="G137" s="579"/>
      <c r="H137" s="579"/>
      <c r="I137" s="579"/>
      <c r="J137" s="579"/>
      <c r="K137" s="579"/>
      <c r="L137" s="579"/>
      <c r="M137" s="579"/>
      <c r="N137" s="579"/>
      <c r="O137" s="580"/>
      <c r="P137" s="572" t="s">
        <v>70</v>
      </c>
      <c r="Q137" s="573"/>
      <c r="R137" s="573"/>
      <c r="S137" s="573"/>
      <c r="T137" s="573"/>
      <c r="U137" s="573"/>
      <c r="V137" s="574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79"/>
      <c r="B138" s="579"/>
      <c r="C138" s="579"/>
      <c r="D138" s="579"/>
      <c r="E138" s="579"/>
      <c r="F138" s="579"/>
      <c r="G138" s="579"/>
      <c r="H138" s="579"/>
      <c r="I138" s="579"/>
      <c r="J138" s="579"/>
      <c r="K138" s="579"/>
      <c r="L138" s="579"/>
      <c r="M138" s="579"/>
      <c r="N138" s="579"/>
      <c r="O138" s="580"/>
      <c r="P138" s="572" t="s">
        <v>70</v>
      </c>
      <c r="Q138" s="573"/>
      <c r="R138" s="573"/>
      <c r="S138" s="573"/>
      <c r="T138" s="573"/>
      <c r="U138" s="573"/>
      <c r="V138" s="574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3" t="s">
        <v>72</v>
      </c>
      <c r="B139" s="579"/>
      <c r="C139" s="579"/>
      <c r="D139" s="579"/>
      <c r="E139" s="579"/>
      <c r="F139" s="579"/>
      <c r="G139" s="579"/>
      <c r="H139" s="579"/>
      <c r="I139" s="579"/>
      <c r="J139" s="579"/>
      <c r="K139" s="579"/>
      <c r="L139" s="579"/>
      <c r="M139" s="579"/>
      <c r="N139" s="579"/>
      <c r="O139" s="579"/>
      <c r="P139" s="579"/>
      <c r="Q139" s="579"/>
      <c r="R139" s="579"/>
      <c r="S139" s="579"/>
      <c r="T139" s="579"/>
      <c r="U139" s="579"/>
      <c r="V139" s="579"/>
      <c r="W139" s="579"/>
      <c r="X139" s="579"/>
      <c r="Y139" s="579"/>
      <c r="Z139" s="579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0">
        <v>4680115882584</v>
      </c>
      <c r="E140" s="571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0">
        <v>4680115882584</v>
      </c>
      <c r="E141" s="571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8"/>
      <c r="B142" s="579"/>
      <c r="C142" s="579"/>
      <c r="D142" s="579"/>
      <c r="E142" s="579"/>
      <c r="F142" s="579"/>
      <c r="G142" s="579"/>
      <c r="H142" s="579"/>
      <c r="I142" s="579"/>
      <c r="J142" s="579"/>
      <c r="K142" s="579"/>
      <c r="L142" s="579"/>
      <c r="M142" s="579"/>
      <c r="N142" s="579"/>
      <c r="O142" s="580"/>
      <c r="P142" s="572" t="s">
        <v>70</v>
      </c>
      <c r="Q142" s="573"/>
      <c r="R142" s="573"/>
      <c r="S142" s="573"/>
      <c r="T142" s="573"/>
      <c r="U142" s="573"/>
      <c r="V142" s="574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79"/>
      <c r="B143" s="579"/>
      <c r="C143" s="579"/>
      <c r="D143" s="579"/>
      <c r="E143" s="579"/>
      <c r="F143" s="579"/>
      <c r="G143" s="579"/>
      <c r="H143" s="579"/>
      <c r="I143" s="579"/>
      <c r="J143" s="579"/>
      <c r="K143" s="579"/>
      <c r="L143" s="579"/>
      <c r="M143" s="579"/>
      <c r="N143" s="579"/>
      <c r="O143" s="580"/>
      <c r="P143" s="572" t="s">
        <v>70</v>
      </c>
      <c r="Q143" s="573"/>
      <c r="R143" s="573"/>
      <c r="S143" s="573"/>
      <c r="T143" s="573"/>
      <c r="U143" s="573"/>
      <c r="V143" s="574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81" t="s">
        <v>99</v>
      </c>
      <c r="B144" s="579"/>
      <c r="C144" s="579"/>
      <c r="D144" s="579"/>
      <c r="E144" s="579"/>
      <c r="F144" s="579"/>
      <c r="G144" s="579"/>
      <c r="H144" s="579"/>
      <c r="I144" s="579"/>
      <c r="J144" s="579"/>
      <c r="K144" s="579"/>
      <c r="L144" s="579"/>
      <c r="M144" s="579"/>
      <c r="N144" s="579"/>
      <c r="O144" s="579"/>
      <c r="P144" s="579"/>
      <c r="Q144" s="579"/>
      <c r="R144" s="579"/>
      <c r="S144" s="579"/>
      <c r="T144" s="579"/>
      <c r="U144" s="579"/>
      <c r="V144" s="579"/>
      <c r="W144" s="579"/>
      <c r="X144" s="579"/>
      <c r="Y144" s="579"/>
      <c r="Z144" s="579"/>
      <c r="AA144" s="552"/>
      <c r="AB144" s="552"/>
      <c r="AC144" s="552"/>
    </row>
    <row r="145" spans="1:68" ht="14.25" hidden="1" customHeight="1" x14ac:dyDescent="0.25">
      <c r="A145" s="583" t="s">
        <v>101</v>
      </c>
      <c r="B145" s="579"/>
      <c r="C145" s="579"/>
      <c r="D145" s="579"/>
      <c r="E145" s="579"/>
      <c r="F145" s="579"/>
      <c r="G145" s="579"/>
      <c r="H145" s="579"/>
      <c r="I145" s="579"/>
      <c r="J145" s="579"/>
      <c r="K145" s="579"/>
      <c r="L145" s="579"/>
      <c r="M145" s="579"/>
      <c r="N145" s="579"/>
      <c r="O145" s="579"/>
      <c r="P145" s="579"/>
      <c r="Q145" s="579"/>
      <c r="R145" s="579"/>
      <c r="S145" s="579"/>
      <c r="T145" s="579"/>
      <c r="U145" s="579"/>
      <c r="V145" s="579"/>
      <c r="W145" s="579"/>
      <c r="X145" s="579"/>
      <c r="Y145" s="579"/>
      <c r="Z145" s="579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0">
        <v>4607091384604</v>
      </c>
      <c r="E146" s="571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6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8"/>
      <c r="B147" s="579"/>
      <c r="C147" s="579"/>
      <c r="D147" s="579"/>
      <c r="E147" s="579"/>
      <c r="F147" s="579"/>
      <c r="G147" s="579"/>
      <c r="H147" s="579"/>
      <c r="I147" s="579"/>
      <c r="J147" s="579"/>
      <c r="K147" s="579"/>
      <c r="L147" s="579"/>
      <c r="M147" s="579"/>
      <c r="N147" s="579"/>
      <c r="O147" s="580"/>
      <c r="P147" s="572" t="s">
        <v>70</v>
      </c>
      <c r="Q147" s="573"/>
      <c r="R147" s="573"/>
      <c r="S147" s="573"/>
      <c r="T147" s="573"/>
      <c r="U147" s="573"/>
      <c r="V147" s="574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79"/>
      <c r="B148" s="579"/>
      <c r="C148" s="579"/>
      <c r="D148" s="579"/>
      <c r="E148" s="579"/>
      <c r="F148" s="579"/>
      <c r="G148" s="579"/>
      <c r="H148" s="579"/>
      <c r="I148" s="579"/>
      <c r="J148" s="579"/>
      <c r="K148" s="579"/>
      <c r="L148" s="579"/>
      <c r="M148" s="579"/>
      <c r="N148" s="579"/>
      <c r="O148" s="580"/>
      <c r="P148" s="572" t="s">
        <v>70</v>
      </c>
      <c r="Q148" s="573"/>
      <c r="R148" s="573"/>
      <c r="S148" s="573"/>
      <c r="T148" s="573"/>
      <c r="U148" s="573"/>
      <c r="V148" s="574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3" t="s">
        <v>63</v>
      </c>
      <c r="B149" s="579"/>
      <c r="C149" s="579"/>
      <c r="D149" s="579"/>
      <c r="E149" s="579"/>
      <c r="F149" s="579"/>
      <c r="G149" s="579"/>
      <c r="H149" s="579"/>
      <c r="I149" s="579"/>
      <c r="J149" s="579"/>
      <c r="K149" s="579"/>
      <c r="L149" s="579"/>
      <c r="M149" s="579"/>
      <c r="N149" s="579"/>
      <c r="O149" s="579"/>
      <c r="P149" s="579"/>
      <c r="Q149" s="579"/>
      <c r="R149" s="579"/>
      <c r="S149" s="579"/>
      <c r="T149" s="579"/>
      <c r="U149" s="579"/>
      <c r="V149" s="579"/>
      <c r="W149" s="579"/>
      <c r="X149" s="579"/>
      <c r="Y149" s="579"/>
      <c r="Z149" s="579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0">
        <v>4607091387667</v>
      </c>
      <c r="E150" s="571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0">
        <v>4607091387636</v>
      </c>
      <c r="E151" s="571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57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0">
        <v>4607091382426</v>
      </c>
      <c r="E152" s="571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8"/>
      <c r="B153" s="579"/>
      <c r="C153" s="579"/>
      <c r="D153" s="579"/>
      <c r="E153" s="579"/>
      <c r="F153" s="579"/>
      <c r="G153" s="579"/>
      <c r="H153" s="579"/>
      <c r="I153" s="579"/>
      <c r="J153" s="579"/>
      <c r="K153" s="579"/>
      <c r="L153" s="579"/>
      <c r="M153" s="579"/>
      <c r="N153" s="579"/>
      <c r="O153" s="580"/>
      <c r="P153" s="572" t="s">
        <v>70</v>
      </c>
      <c r="Q153" s="573"/>
      <c r="R153" s="573"/>
      <c r="S153" s="573"/>
      <c r="T153" s="573"/>
      <c r="U153" s="573"/>
      <c r="V153" s="574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79"/>
      <c r="B154" s="579"/>
      <c r="C154" s="579"/>
      <c r="D154" s="579"/>
      <c r="E154" s="579"/>
      <c r="F154" s="579"/>
      <c r="G154" s="579"/>
      <c r="H154" s="579"/>
      <c r="I154" s="579"/>
      <c r="J154" s="579"/>
      <c r="K154" s="579"/>
      <c r="L154" s="579"/>
      <c r="M154" s="579"/>
      <c r="N154" s="579"/>
      <c r="O154" s="580"/>
      <c r="P154" s="572" t="s">
        <v>70</v>
      </c>
      <c r="Q154" s="573"/>
      <c r="R154" s="573"/>
      <c r="S154" s="573"/>
      <c r="T154" s="573"/>
      <c r="U154" s="573"/>
      <c r="V154" s="574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61" t="s">
        <v>254</v>
      </c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2"/>
      <c r="P155" s="662"/>
      <c r="Q155" s="662"/>
      <c r="R155" s="662"/>
      <c r="S155" s="662"/>
      <c r="T155" s="662"/>
      <c r="U155" s="662"/>
      <c r="V155" s="662"/>
      <c r="W155" s="662"/>
      <c r="X155" s="662"/>
      <c r="Y155" s="662"/>
      <c r="Z155" s="662"/>
      <c r="AA155" s="48"/>
      <c r="AB155" s="48"/>
      <c r="AC155" s="48"/>
    </row>
    <row r="156" spans="1:68" ht="16.5" hidden="1" customHeight="1" x14ac:dyDescent="0.25">
      <c r="A156" s="581" t="s">
        <v>255</v>
      </c>
      <c r="B156" s="579"/>
      <c r="C156" s="579"/>
      <c r="D156" s="579"/>
      <c r="E156" s="579"/>
      <c r="F156" s="579"/>
      <c r="G156" s="579"/>
      <c r="H156" s="579"/>
      <c r="I156" s="579"/>
      <c r="J156" s="579"/>
      <c r="K156" s="579"/>
      <c r="L156" s="579"/>
      <c r="M156" s="579"/>
      <c r="N156" s="579"/>
      <c r="O156" s="579"/>
      <c r="P156" s="579"/>
      <c r="Q156" s="579"/>
      <c r="R156" s="579"/>
      <c r="S156" s="579"/>
      <c r="T156" s="579"/>
      <c r="U156" s="579"/>
      <c r="V156" s="579"/>
      <c r="W156" s="579"/>
      <c r="X156" s="579"/>
      <c r="Y156" s="579"/>
      <c r="Z156" s="579"/>
      <c r="AA156" s="552"/>
      <c r="AB156" s="552"/>
      <c r="AC156" s="552"/>
    </row>
    <row r="157" spans="1:68" ht="14.25" hidden="1" customHeight="1" x14ac:dyDescent="0.25">
      <c r="A157" s="583" t="s">
        <v>133</v>
      </c>
      <c r="B157" s="579"/>
      <c r="C157" s="579"/>
      <c r="D157" s="579"/>
      <c r="E157" s="579"/>
      <c r="F157" s="579"/>
      <c r="G157" s="579"/>
      <c r="H157" s="579"/>
      <c r="I157" s="579"/>
      <c r="J157" s="579"/>
      <c r="K157" s="579"/>
      <c r="L157" s="579"/>
      <c r="M157" s="579"/>
      <c r="N157" s="579"/>
      <c r="O157" s="579"/>
      <c r="P157" s="579"/>
      <c r="Q157" s="579"/>
      <c r="R157" s="579"/>
      <c r="S157" s="579"/>
      <c r="T157" s="579"/>
      <c r="U157" s="579"/>
      <c r="V157" s="579"/>
      <c r="W157" s="579"/>
      <c r="X157" s="579"/>
      <c r="Y157" s="579"/>
      <c r="Z157" s="579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0">
        <v>4680115886223</v>
      </c>
      <c r="E158" s="571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8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8"/>
      <c r="B159" s="579"/>
      <c r="C159" s="579"/>
      <c r="D159" s="579"/>
      <c r="E159" s="579"/>
      <c r="F159" s="579"/>
      <c r="G159" s="579"/>
      <c r="H159" s="579"/>
      <c r="I159" s="579"/>
      <c r="J159" s="579"/>
      <c r="K159" s="579"/>
      <c r="L159" s="579"/>
      <c r="M159" s="579"/>
      <c r="N159" s="579"/>
      <c r="O159" s="580"/>
      <c r="P159" s="572" t="s">
        <v>70</v>
      </c>
      <c r="Q159" s="573"/>
      <c r="R159" s="573"/>
      <c r="S159" s="573"/>
      <c r="T159" s="573"/>
      <c r="U159" s="573"/>
      <c r="V159" s="574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79"/>
      <c r="B160" s="579"/>
      <c r="C160" s="579"/>
      <c r="D160" s="579"/>
      <c r="E160" s="579"/>
      <c r="F160" s="579"/>
      <c r="G160" s="579"/>
      <c r="H160" s="579"/>
      <c r="I160" s="579"/>
      <c r="J160" s="579"/>
      <c r="K160" s="579"/>
      <c r="L160" s="579"/>
      <c r="M160" s="579"/>
      <c r="N160" s="579"/>
      <c r="O160" s="580"/>
      <c r="P160" s="572" t="s">
        <v>70</v>
      </c>
      <c r="Q160" s="573"/>
      <c r="R160" s="573"/>
      <c r="S160" s="573"/>
      <c r="T160" s="573"/>
      <c r="U160" s="573"/>
      <c r="V160" s="574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3" t="s">
        <v>63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79"/>
      <c r="L161" s="579"/>
      <c r="M161" s="579"/>
      <c r="N161" s="579"/>
      <c r="O161" s="579"/>
      <c r="P161" s="579"/>
      <c r="Q161" s="579"/>
      <c r="R161" s="579"/>
      <c r="S161" s="579"/>
      <c r="T161" s="579"/>
      <c r="U161" s="579"/>
      <c r="V161" s="579"/>
      <c r="W161" s="579"/>
      <c r="X161" s="579"/>
      <c r="Y161" s="579"/>
      <c r="Z161" s="579"/>
      <c r="AA161" s="553"/>
      <c r="AB161" s="553"/>
      <c r="AC161" s="553"/>
    </row>
    <row r="162" spans="1:68" ht="27" hidden="1" customHeight="1" x14ac:dyDescent="0.25">
      <c r="A162" s="54" t="s">
        <v>259</v>
      </c>
      <c r="B162" s="54" t="s">
        <v>260</v>
      </c>
      <c r="C162" s="31">
        <v>4301031191</v>
      </c>
      <c r="D162" s="570">
        <v>4680115880993</v>
      </c>
      <c r="E162" s="571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0">
        <v>4680115881761</v>
      </c>
      <c r="E163" s="571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4301031201</v>
      </c>
      <c r="D164" s="570">
        <v>4680115881563</v>
      </c>
      <c r="E164" s="571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70">
        <v>4680115880986</v>
      </c>
      <c r="E165" s="571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68</v>
      </c>
      <c r="X165" s="557">
        <v>70</v>
      </c>
      <c r="Y165" s="558">
        <f t="shared" si="16"/>
        <v>71.400000000000006</v>
      </c>
      <c r="Z165" s="36">
        <f>IFERROR(IF(Y165=0,"",ROUNDUP(Y165/H165,0)*0.00502),"")</f>
        <v>0.17068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74.333333333333329</v>
      </c>
      <c r="BN165" s="64">
        <f t="shared" si="18"/>
        <v>75.820000000000007</v>
      </c>
      <c r="BO165" s="64">
        <f t="shared" si="19"/>
        <v>0.14245014245014245</v>
      </c>
      <c r="BP165" s="64">
        <f t="shared" si="20"/>
        <v>0.14529914529914531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0">
        <v>4680115881785</v>
      </c>
      <c r="E166" s="571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70">
        <v>4680115886537</v>
      </c>
      <c r="E167" s="571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68</v>
      </c>
      <c r="X167" s="557">
        <v>21</v>
      </c>
      <c r="Y167" s="558">
        <f t="shared" si="16"/>
        <v>21.6</v>
      </c>
      <c r="Z167" s="36">
        <f>IFERROR(IF(Y167=0,"",ROUNDUP(Y167/H167,0)*0.00502),"")</f>
        <v>6.0240000000000002E-2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22.516666666666666</v>
      </c>
      <c r="BN167" s="64">
        <f t="shared" si="18"/>
        <v>23.16</v>
      </c>
      <c r="BO167" s="64">
        <f t="shared" si="19"/>
        <v>4.9857549857549859E-2</v>
      </c>
      <c r="BP167" s="64">
        <f t="shared" si="20"/>
        <v>5.1282051282051287E-2</v>
      </c>
    </row>
    <row r="168" spans="1:68" ht="37.5" hidden="1" customHeight="1" x14ac:dyDescent="0.25">
      <c r="A168" s="54" t="s">
        <v>275</v>
      </c>
      <c r="B168" s="54" t="s">
        <v>276</v>
      </c>
      <c r="C168" s="31">
        <v>4301031202</v>
      </c>
      <c r="D168" s="570">
        <v>4680115881679</v>
      </c>
      <c r="E168" s="571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0">
        <v>4680115880191</v>
      </c>
      <c r="E169" s="571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7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0">
        <v>4680115883963</v>
      </c>
      <c r="E170" s="571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8"/>
      <c r="B171" s="579"/>
      <c r="C171" s="579"/>
      <c r="D171" s="579"/>
      <c r="E171" s="579"/>
      <c r="F171" s="579"/>
      <c r="G171" s="579"/>
      <c r="H171" s="579"/>
      <c r="I171" s="579"/>
      <c r="J171" s="579"/>
      <c r="K171" s="579"/>
      <c r="L171" s="579"/>
      <c r="M171" s="579"/>
      <c r="N171" s="579"/>
      <c r="O171" s="580"/>
      <c r="P171" s="572" t="s">
        <v>70</v>
      </c>
      <c r="Q171" s="573"/>
      <c r="R171" s="573"/>
      <c r="S171" s="573"/>
      <c r="T171" s="573"/>
      <c r="U171" s="573"/>
      <c r="V171" s="574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44.999999999999993</v>
      </c>
      <c r="Y171" s="559">
        <f>IFERROR(Y162/H162,"0")+IFERROR(Y163/H163,"0")+IFERROR(Y164/H164,"0")+IFERROR(Y165/H165,"0")+IFERROR(Y166/H166,"0")+IFERROR(Y167/H167,"0")+IFERROR(Y168/H168,"0")+IFERROR(Y169/H169,"0")+IFERROR(Y170/H170,"0")</f>
        <v>46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0.23092000000000001</v>
      </c>
      <c r="AA171" s="560"/>
      <c r="AB171" s="560"/>
      <c r="AC171" s="560"/>
    </row>
    <row r="172" spans="1:68" x14ac:dyDescent="0.2">
      <c r="A172" s="579"/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80"/>
      <c r="P172" s="572" t="s">
        <v>70</v>
      </c>
      <c r="Q172" s="573"/>
      <c r="R172" s="573"/>
      <c r="S172" s="573"/>
      <c r="T172" s="573"/>
      <c r="U172" s="573"/>
      <c r="V172" s="574"/>
      <c r="W172" s="37" t="s">
        <v>68</v>
      </c>
      <c r="X172" s="559">
        <f>IFERROR(SUM(X162:X170),"0")</f>
        <v>91</v>
      </c>
      <c r="Y172" s="559">
        <f>IFERROR(SUM(Y162:Y170),"0")</f>
        <v>93</v>
      </c>
      <c r="Z172" s="37"/>
      <c r="AA172" s="560"/>
      <c r="AB172" s="560"/>
      <c r="AC172" s="560"/>
    </row>
    <row r="173" spans="1:68" ht="14.25" hidden="1" customHeight="1" x14ac:dyDescent="0.25">
      <c r="A173" s="583" t="s">
        <v>93</v>
      </c>
      <c r="B173" s="579"/>
      <c r="C173" s="579"/>
      <c r="D173" s="579"/>
      <c r="E173" s="579"/>
      <c r="F173" s="579"/>
      <c r="G173" s="579"/>
      <c r="H173" s="579"/>
      <c r="I173" s="579"/>
      <c r="J173" s="579"/>
      <c r="K173" s="579"/>
      <c r="L173" s="579"/>
      <c r="M173" s="579"/>
      <c r="N173" s="579"/>
      <c r="O173" s="579"/>
      <c r="P173" s="579"/>
      <c r="Q173" s="579"/>
      <c r="R173" s="579"/>
      <c r="S173" s="579"/>
      <c r="T173" s="579"/>
      <c r="U173" s="579"/>
      <c r="V173" s="579"/>
      <c r="W173" s="579"/>
      <c r="X173" s="579"/>
      <c r="Y173" s="579"/>
      <c r="Z173" s="579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0">
        <v>4680115886780</v>
      </c>
      <c r="E174" s="571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59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0">
        <v>4680115886742</v>
      </c>
      <c r="E175" s="571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6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0">
        <v>4680115886766</v>
      </c>
      <c r="E176" s="571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66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8"/>
      <c r="B177" s="579"/>
      <c r="C177" s="579"/>
      <c r="D177" s="579"/>
      <c r="E177" s="579"/>
      <c r="F177" s="579"/>
      <c r="G177" s="579"/>
      <c r="H177" s="579"/>
      <c r="I177" s="579"/>
      <c r="J177" s="579"/>
      <c r="K177" s="579"/>
      <c r="L177" s="579"/>
      <c r="M177" s="579"/>
      <c r="N177" s="579"/>
      <c r="O177" s="580"/>
      <c r="P177" s="572" t="s">
        <v>70</v>
      </c>
      <c r="Q177" s="573"/>
      <c r="R177" s="573"/>
      <c r="S177" s="573"/>
      <c r="T177" s="573"/>
      <c r="U177" s="573"/>
      <c r="V177" s="574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79"/>
      <c r="B178" s="579"/>
      <c r="C178" s="579"/>
      <c r="D178" s="579"/>
      <c r="E178" s="579"/>
      <c r="F178" s="579"/>
      <c r="G178" s="579"/>
      <c r="H178" s="579"/>
      <c r="I178" s="579"/>
      <c r="J178" s="579"/>
      <c r="K178" s="579"/>
      <c r="L178" s="579"/>
      <c r="M178" s="579"/>
      <c r="N178" s="579"/>
      <c r="O178" s="580"/>
      <c r="P178" s="572" t="s">
        <v>70</v>
      </c>
      <c r="Q178" s="573"/>
      <c r="R178" s="573"/>
      <c r="S178" s="573"/>
      <c r="T178" s="573"/>
      <c r="U178" s="573"/>
      <c r="V178" s="574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3" t="s">
        <v>292</v>
      </c>
      <c r="B179" s="579"/>
      <c r="C179" s="579"/>
      <c r="D179" s="579"/>
      <c r="E179" s="579"/>
      <c r="F179" s="579"/>
      <c r="G179" s="579"/>
      <c r="H179" s="579"/>
      <c r="I179" s="579"/>
      <c r="J179" s="579"/>
      <c r="K179" s="579"/>
      <c r="L179" s="579"/>
      <c r="M179" s="579"/>
      <c r="N179" s="579"/>
      <c r="O179" s="579"/>
      <c r="P179" s="579"/>
      <c r="Q179" s="579"/>
      <c r="R179" s="579"/>
      <c r="S179" s="579"/>
      <c r="T179" s="579"/>
      <c r="U179" s="579"/>
      <c r="V179" s="579"/>
      <c r="W179" s="579"/>
      <c r="X179" s="579"/>
      <c r="Y179" s="579"/>
      <c r="Z179" s="579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0">
        <v>4680115886797</v>
      </c>
      <c r="E180" s="571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8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8"/>
      <c r="B181" s="579"/>
      <c r="C181" s="579"/>
      <c r="D181" s="579"/>
      <c r="E181" s="579"/>
      <c r="F181" s="579"/>
      <c r="G181" s="579"/>
      <c r="H181" s="579"/>
      <c r="I181" s="579"/>
      <c r="J181" s="579"/>
      <c r="K181" s="579"/>
      <c r="L181" s="579"/>
      <c r="M181" s="579"/>
      <c r="N181" s="579"/>
      <c r="O181" s="580"/>
      <c r="P181" s="572" t="s">
        <v>70</v>
      </c>
      <c r="Q181" s="573"/>
      <c r="R181" s="573"/>
      <c r="S181" s="573"/>
      <c r="T181" s="573"/>
      <c r="U181" s="573"/>
      <c r="V181" s="574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79"/>
      <c r="B182" s="579"/>
      <c r="C182" s="579"/>
      <c r="D182" s="579"/>
      <c r="E182" s="579"/>
      <c r="F182" s="579"/>
      <c r="G182" s="579"/>
      <c r="H182" s="579"/>
      <c r="I182" s="579"/>
      <c r="J182" s="579"/>
      <c r="K182" s="579"/>
      <c r="L182" s="579"/>
      <c r="M182" s="579"/>
      <c r="N182" s="579"/>
      <c r="O182" s="580"/>
      <c r="P182" s="572" t="s">
        <v>70</v>
      </c>
      <c r="Q182" s="573"/>
      <c r="R182" s="573"/>
      <c r="S182" s="573"/>
      <c r="T182" s="573"/>
      <c r="U182" s="573"/>
      <c r="V182" s="574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81" t="s">
        <v>295</v>
      </c>
      <c r="B183" s="579"/>
      <c r="C183" s="579"/>
      <c r="D183" s="579"/>
      <c r="E183" s="579"/>
      <c r="F183" s="579"/>
      <c r="G183" s="579"/>
      <c r="H183" s="579"/>
      <c r="I183" s="579"/>
      <c r="J183" s="579"/>
      <c r="K183" s="579"/>
      <c r="L183" s="579"/>
      <c r="M183" s="579"/>
      <c r="N183" s="579"/>
      <c r="O183" s="579"/>
      <c r="P183" s="579"/>
      <c r="Q183" s="579"/>
      <c r="R183" s="579"/>
      <c r="S183" s="579"/>
      <c r="T183" s="579"/>
      <c r="U183" s="579"/>
      <c r="V183" s="579"/>
      <c r="W183" s="579"/>
      <c r="X183" s="579"/>
      <c r="Y183" s="579"/>
      <c r="Z183" s="579"/>
      <c r="AA183" s="552"/>
      <c r="AB183" s="552"/>
      <c r="AC183" s="552"/>
    </row>
    <row r="184" spans="1:68" ht="14.25" hidden="1" customHeight="1" x14ac:dyDescent="0.25">
      <c r="A184" s="583" t="s">
        <v>101</v>
      </c>
      <c r="B184" s="579"/>
      <c r="C184" s="579"/>
      <c r="D184" s="579"/>
      <c r="E184" s="579"/>
      <c r="F184" s="579"/>
      <c r="G184" s="579"/>
      <c r="H184" s="579"/>
      <c r="I184" s="579"/>
      <c r="J184" s="579"/>
      <c r="K184" s="579"/>
      <c r="L184" s="579"/>
      <c r="M184" s="579"/>
      <c r="N184" s="579"/>
      <c r="O184" s="579"/>
      <c r="P184" s="579"/>
      <c r="Q184" s="579"/>
      <c r="R184" s="579"/>
      <c r="S184" s="579"/>
      <c r="T184" s="579"/>
      <c r="U184" s="579"/>
      <c r="V184" s="579"/>
      <c r="W184" s="579"/>
      <c r="X184" s="579"/>
      <c r="Y184" s="579"/>
      <c r="Z184" s="579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0">
        <v>4680115881402</v>
      </c>
      <c r="E185" s="571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0">
        <v>4680115881396</v>
      </c>
      <c r="E186" s="571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8"/>
      <c r="B187" s="579"/>
      <c r="C187" s="579"/>
      <c r="D187" s="579"/>
      <c r="E187" s="579"/>
      <c r="F187" s="579"/>
      <c r="G187" s="579"/>
      <c r="H187" s="579"/>
      <c r="I187" s="579"/>
      <c r="J187" s="579"/>
      <c r="K187" s="579"/>
      <c r="L187" s="579"/>
      <c r="M187" s="579"/>
      <c r="N187" s="579"/>
      <c r="O187" s="580"/>
      <c r="P187" s="572" t="s">
        <v>70</v>
      </c>
      <c r="Q187" s="573"/>
      <c r="R187" s="573"/>
      <c r="S187" s="573"/>
      <c r="T187" s="573"/>
      <c r="U187" s="573"/>
      <c r="V187" s="574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79"/>
      <c r="B188" s="579"/>
      <c r="C188" s="579"/>
      <c r="D188" s="579"/>
      <c r="E188" s="579"/>
      <c r="F188" s="579"/>
      <c r="G188" s="579"/>
      <c r="H188" s="579"/>
      <c r="I188" s="579"/>
      <c r="J188" s="579"/>
      <c r="K188" s="579"/>
      <c r="L188" s="579"/>
      <c r="M188" s="579"/>
      <c r="N188" s="579"/>
      <c r="O188" s="580"/>
      <c r="P188" s="572" t="s">
        <v>70</v>
      </c>
      <c r="Q188" s="573"/>
      <c r="R188" s="573"/>
      <c r="S188" s="573"/>
      <c r="T188" s="573"/>
      <c r="U188" s="573"/>
      <c r="V188" s="574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3" t="s">
        <v>133</v>
      </c>
      <c r="B189" s="579"/>
      <c r="C189" s="579"/>
      <c r="D189" s="579"/>
      <c r="E189" s="579"/>
      <c r="F189" s="579"/>
      <c r="G189" s="579"/>
      <c r="H189" s="579"/>
      <c r="I189" s="579"/>
      <c r="J189" s="579"/>
      <c r="K189" s="579"/>
      <c r="L189" s="579"/>
      <c r="M189" s="579"/>
      <c r="N189" s="579"/>
      <c r="O189" s="579"/>
      <c r="P189" s="579"/>
      <c r="Q189" s="579"/>
      <c r="R189" s="579"/>
      <c r="S189" s="579"/>
      <c r="T189" s="579"/>
      <c r="U189" s="579"/>
      <c r="V189" s="579"/>
      <c r="W189" s="579"/>
      <c r="X189" s="579"/>
      <c r="Y189" s="579"/>
      <c r="Z189" s="579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0">
        <v>4680115882935</v>
      </c>
      <c r="E190" s="571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0">
        <v>4680115880764</v>
      </c>
      <c r="E191" s="571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6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8"/>
      <c r="B192" s="579"/>
      <c r="C192" s="579"/>
      <c r="D192" s="579"/>
      <c r="E192" s="579"/>
      <c r="F192" s="579"/>
      <c r="G192" s="579"/>
      <c r="H192" s="579"/>
      <c r="I192" s="579"/>
      <c r="J192" s="579"/>
      <c r="K192" s="579"/>
      <c r="L192" s="579"/>
      <c r="M192" s="579"/>
      <c r="N192" s="579"/>
      <c r="O192" s="580"/>
      <c r="P192" s="572" t="s">
        <v>70</v>
      </c>
      <c r="Q192" s="573"/>
      <c r="R192" s="573"/>
      <c r="S192" s="573"/>
      <c r="T192" s="573"/>
      <c r="U192" s="573"/>
      <c r="V192" s="574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79"/>
      <c r="B193" s="579"/>
      <c r="C193" s="579"/>
      <c r="D193" s="579"/>
      <c r="E193" s="579"/>
      <c r="F193" s="579"/>
      <c r="G193" s="579"/>
      <c r="H193" s="579"/>
      <c r="I193" s="579"/>
      <c r="J193" s="579"/>
      <c r="K193" s="579"/>
      <c r="L193" s="579"/>
      <c r="M193" s="579"/>
      <c r="N193" s="579"/>
      <c r="O193" s="580"/>
      <c r="P193" s="572" t="s">
        <v>70</v>
      </c>
      <c r="Q193" s="573"/>
      <c r="R193" s="573"/>
      <c r="S193" s="573"/>
      <c r="T193" s="573"/>
      <c r="U193" s="573"/>
      <c r="V193" s="574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3" t="s">
        <v>63</v>
      </c>
      <c r="B194" s="579"/>
      <c r="C194" s="579"/>
      <c r="D194" s="579"/>
      <c r="E194" s="579"/>
      <c r="F194" s="579"/>
      <c r="G194" s="579"/>
      <c r="H194" s="579"/>
      <c r="I194" s="579"/>
      <c r="J194" s="579"/>
      <c r="K194" s="579"/>
      <c r="L194" s="579"/>
      <c r="M194" s="579"/>
      <c r="N194" s="579"/>
      <c r="O194" s="579"/>
      <c r="P194" s="579"/>
      <c r="Q194" s="579"/>
      <c r="R194" s="579"/>
      <c r="S194" s="579"/>
      <c r="T194" s="579"/>
      <c r="U194" s="579"/>
      <c r="V194" s="579"/>
      <c r="W194" s="579"/>
      <c r="X194" s="579"/>
      <c r="Y194" s="579"/>
      <c r="Z194" s="57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70">
        <v>4680115882683</v>
      </c>
      <c r="E195" s="571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68</v>
      </c>
      <c r="X195" s="557">
        <v>175</v>
      </c>
      <c r="Y195" s="558">
        <f t="shared" ref="Y195:Y202" si="21">IFERROR(IF(X195="",0,CEILING((X195/$H195),1)*$H195),"")</f>
        <v>178.20000000000002</v>
      </c>
      <c r="Z195" s="36">
        <f>IFERROR(IF(Y195=0,"",ROUNDUP(Y195/H195,0)*0.00902),"")</f>
        <v>0.29766000000000004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181.80555555555554</v>
      </c>
      <c r="BN195" s="64">
        <f t="shared" ref="BN195:BN202" si="23">IFERROR(Y195*I195/H195,"0")</f>
        <v>185.13</v>
      </c>
      <c r="BO195" s="64">
        <f t="shared" ref="BO195:BO202" si="24">IFERROR(1/J195*(X195/H195),"0")</f>
        <v>0.24551066217732884</v>
      </c>
      <c r="BP195" s="64">
        <f t="shared" ref="BP195:BP202" si="25">IFERROR(1/J195*(Y195/H195),"0")</f>
        <v>0.25</v>
      </c>
    </row>
    <row r="196" spans="1:68" ht="27" hidden="1" customHeight="1" x14ac:dyDescent="0.25">
      <c r="A196" s="54" t="s">
        <v>309</v>
      </c>
      <c r="B196" s="54" t="s">
        <v>310</v>
      </c>
      <c r="C196" s="31">
        <v>4301031230</v>
      </c>
      <c r="D196" s="570">
        <v>4680115882690</v>
      </c>
      <c r="E196" s="571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6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0">
        <v>4680115882669</v>
      </c>
      <c r="E197" s="571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70">
        <v>4680115882676</v>
      </c>
      <c r="E198" s="571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6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68</v>
      </c>
      <c r="X198" s="557">
        <v>342</v>
      </c>
      <c r="Y198" s="558">
        <f t="shared" si="21"/>
        <v>345.6</v>
      </c>
      <c r="Z198" s="36">
        <f>IFERROR(IF(Y198=0,"",ROUNDUP(Y198/H198,0)*0.00902),"")</f>
        <v>0.57728000000000002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355.3</v>
      </c>
      <c r="BN198" s="64">
        <f t="shared" si="23"/>
        <v>359.04</v>
      </c>
      <c r="BO198" s="64">
        <f t="shared" si="24"/>
        <v>0.47979797979797978</v>
      </c>
      <c r="BP198" s="64">
        <f t="shared" si="25"/>
        <v>0.48484848484848486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70">
        <v>4680115884014</v>
      </c>
      <c r="E199" s="571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68</v>
      </c>
      <c r="X199" s="557">
        <v>36</v>
      </c>
      <c r="Y199" s="558">
        <f t="shared" si="21"/>
        <v>36</v>
      </c>
      <c r="Z199" s="36">
        <f>IFERROR(IF(Y199=0,"",ROUNDUP(Y199/H199,0)*0.00502),"")</f>
        <v>0.1004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38.6</v>
      </c>
      <c r="BN199" s="64">
        <f t="shared" si="23"/>
        <v>38.6</v>
      </c>
      <c r="BO199" s="64">
        <f t="shared" si="24"/>
        <v>8.5470085470085472E-2</v>
      </c>
      <c r="BP199" s="64">
        <f t="shared" si="25"/>
        <v>8.5470085470085472E-2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70">
        <v>4680115884007</v>
      </c>
      <c r="E200" s="571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68</v>
      </c>
      <c r="X200" s="557">
        <v>23</v>
      </c>
      <c r="Y200" s="558">
        <f t="shared" si="21"/>
        <v>23.400000000000002</v>
      </c>
      <c r="Z200" s="36">
        <f>IFERROR(IF(Y200=0,"",ROUNDUP(Y200/H200,0)*0.00502),"")</f>
        <v>6.5259999999999999E-2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24.277777777777775</v>
      </c>
      <c r="BN200" s="64">
        <f t="shared" si="23"/>
        <v>24.7</v>
      </c>
      <c r="BO200" s="64">
        <f t="shared" si="24"/>
        <v>5.4605887939221276E-2</v>
      </c>
      <c r="BP200" s="64">
        <f t="shared" si="25"/>
        <v>5.5555555555555559E-2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0">
        <v>4680115884038</v>
      </c>
      <c r="E201" s="571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4301031225</v>
      </c>
      <c r="D202" s="570">
        <v>4680115884021</v>
      </c>
      <c r="E202" s="571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8"/>
      <c r="B203" s="579"/>
      <c r="C203" s="579"/>
      <c r="D203" s="579"/>
      <c r="E203" s="579"/>
      <c r="F203" s="579"/>
      <c r="G203" s="579"/>
      <c r="H203" s="579"/>
      <c r="I203" s="579"/>
      <c r="J203" s="579"/>
      <c r="K203" s="579"/>
      <c r="L203" s="579"/>
      <c r="M203" s="579"/>
      <c r="N203" s="579"/>
      <c r="O203" s="580"/>
      <c r="P203" s="572" t="s">
        <v>70</v>
      </c>
      <c r="Q203" s="573"/>
      <c r="R203" s="573"/>
      <c r="S203" s="573"/>
      <c r="T203" s="573"/>
      <c r="U203" s="573"/>
      <c r="V203" s="574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128.5185185185185</v>
      </c>
      <c r="Y203" s="559">
        <f>IFERROR(Y195/H195,"0")+IFERROR(Y196/H196,"0")+IFERROR(Y197/H197,"0")+IFERROR(Y198/H198,"0")+IFERROR(Y199/H199,"0")+IFERROR(Y200/H200,"0")+IFERROR(Y201/H201,"0")+IFERROR(Y202/H202,"0")</f>
        <v>130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1.0406000000000002</v>
      </c>
      <c r="AA203" s="560"/>
      <c r="AB203" s="560"/>
      <c r="AC203" s="560"/>
    </row>
    <row r="204" spans="1:68" x14ac:dyDescent="0.2">
      <c r="A204" s="579"/>
      <c r="B204" s="579"/>
      <c r="C204" s="579"/>
      <c r="D204" s="579"/>
      <c r="E204" s="579"/>
      <c r="F204" s="579"/>
      <c r="G204" s="579"/>
      <c r="H204" s="579"/>
      <c r="I204" s="579"/>
      <c r="J204" s="579"/>
      <c r="K204" s="579"/>
      <c r="L204" s="579"/>
      <c r="M204" s="579"/>
      <c r="N204" s="579"/>
      <c r="O204" s="580"/>
      <c r="P204" s="572" t="s">
        <v>70</v>
      </c>
      <c r="Q204" s="573"/>
      <c r="R204" s="573"/>
      <c r="S204" s="573"/>
      <c r="T204" s="573"/>
      <c r="U204" s="573"/>
      <c r="V204" s="574"/>
      <c r="W204" s="37" t="s">
        <v>68</v>
      </c>
      <c r="X204" s="559">
        <f>IFERROR(SUM(X195:X202),"0")</f>
        <v>576</v>
      </c>
      <c r="Y204" s="559">
        <f>IFERROR(SUM(Y195:Y202),"0")</f>
        <v>583.20000000000005</v>
      </c>
      <c r="Z204" s="37"/>
      <c r="AA204" s="560"/>
      <c r="AB204" s="560"/>
      <c r="AC204" s="560"/>
    </row>
    <row r="205" spans="1:68" ht="14.25" hidden="1" customHeight="1" x14ac:dyDescent="0.25">
      <c r="A205" s="583" t="s">
        <v>72</v>
      </c>
      <c r="B205" s="579"/>
      <c r="C205" s="579"/>
      <c r="D205" s="579"/>
      <c r="E205" s="579"/>
      <c r="F205" s="579"/>
      <c r="G205" s="579"/>
      <c r="H205" s="579"/>
      <c r="I205" s="579"/>
      <c r="J205" s="579"/>
      <c r="K205" s="579"/>
      <c r="L205" s="579"/>
      <c r="M205" s="579"/>
      <c r="N205" s="579"/>
      <c r="O205" s="579"/>
      <c r="P205" s="579"/>
      <c r="Q205" s="579"/>
      <c r="R205" s="579"/>
      <c r="S205" s="579"/>
      <c r="T205" s="579"/>
      <c r="U205" s="579"/>
      <c r="V205" s="579"/>
      <c r="W205" s="579"/>
      <c r="X205" s="579"/>
      <c r="Y205" s="579"/>
      <c r="Z205" s="579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0">
        <v>4680115881594</v>
      </c>
      <c r="E206" s="571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0">
        <v>4680115881617</v>
      </c>
      <c r="E207" s="571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8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332</v>
      </c>
      <c r="B208" s="54" t="s">
        <v>333</v>
      </c>
      <c r="C208" s="31">
        <v>4301051656</v>
      </c>
      <c r="D208" s="570">
        <v>4680115880573</v>
      </c>
      <c r="E208" s="571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6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70">
        <v>4680115882195</v>
      </c>
      <c r="E209" s="571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8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68</v>
      </c>
      <c r="X209" s="557">
        <v>86</v>
      </c>
      <c r="Y209" s="558">
        <f t="shared" si="26"/>
        <v>86.399999999999991</v>
      </c>
      <c r="Z209" s="36">
        <f t="shared" ref="Z209:Z214" si="31">IFERROR(IF(Y209=0,"",ROUNDUP(Y209/H209,0)*0.00651),"")</f>
        <v>0.23436000000000001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95.675000000000011</v>
      </c>
      <c r="BN209" s="64">
        <f t="shared" si="28"/>
        <v>96.11999999999999</v>
      </c>
      <c r="BO209" s="64">
        <f t="shared" si="29"/>
        <v>0.19688644688644691</v>
      </c>
      <c r="BP209" s="64">
        <f t="shared" si="30"/>
        <v>0.19780219780219782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0">
        <v>4680115882607</v>
      </c>
      <c r="E210" s="571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70">
        <v>4680115880092</v>
      </c>
      <c r="E211" s="571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6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68</v>
      </c>
      <c r="X211" s="557">
        <v>100</v>
      </c>
      <c r="Y211" s="558">
        <f t="shared" si="26"/>
        <v>100.8</v>
      </c>
      <c r="Z211" s="36">
        <f t="shared" si="31"/>
        <v>0.27342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110.5</v>
      </c>
      <c r="BN211" s="64">
        <f t="shared" si="28"/>
        <v>111.384</v>
      </c>
      <c r="BO211" s="64">
        <f t="shared" si="29"/>
        <v>0.22893772893772898</v>
      </c>
      <c r="BP211" s="64">
        <f t="shared" si="30"/>
        <v>0.23076923076923078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4301051668</v>
      </c>
      <c r="D212" s="570">
        <v>4680115880221</v>
      </c>
      <c r="E212" s="571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68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4301051945</v>
      </c>
      <c r="D213" s="570">
        <v>4680115880504</v>
      </c>
      <c r="E213" s="571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8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70">
        <v>4680115882164</v>
      </c>
      <c r="E214" s="571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6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68</v>
      </c>
      <c r="X214" s="557">
        <v>70</v>
      </c>
      <c r="Y214" s="558">
        <f t="shared" si="26"/>
        <v>72</v>
      </c>
      <c r="Z214" s="36">
        <f t="shared" si="31"/>
        <v>0.1953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77.525000000000006</v>
      </c>
      <c r="BN214" s="64">
        <f t="shared" si="28"/>
        <v>79.740000000000009</v>
      </c>
      <c r="BO214" s="64">
        <f t="shared" si="29"/>
        <v>0.16025641025641027</v>
      </c>
      <c r="BP214" s="64">
        <f t="shared" si="30"/>
        <v>0.16483516483516486</v>
      </c>
    </row>
    <row r="215" spans="1:68" x14ac:dyDescent="0.2">
      <c r="A215" s="578"/>
      <c r="B215" s="579"/>
      <c r="C215" s="579"/>
      <c r="D215" s="579"/>
      <c r="E215" s="579"/>
      <c r="F215" s="579"/>
      <c r="G215" s="579"/>
      <c r="H215" s="579"/>
      <c r="I215" s="579"/>
      <c r="J215" s="579"/>
      <c r="K215" s="579"/>
      <c r="L215" s="579"/>
      <c r="M215" s="579"/>
      <c r="N215" s="579"/>
      <c r="O215" s="580"/>
      <c r="P215" s="572" t="s">
        <v>70</v>
      </c>
      <c r="Q215" s="573"/>
      <c r="R215" s="573"/>
      <c r="S215" s="573"/>
      <c r="T215" s="573"/>
      <c r="U215" s="573"/>
      <c r="V215" s="574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106.66666666666667</v>
      </c>
      <c r="Y215" s="559">
        <f>IFERROR(Y206/H206,"0")+IFERROR(Y207/H207,"0")+IFERROR(Y208/H208,"0")+IFERROR(Y209/H209,"0")+IFERROR(Y210/H210,"0")+IFERROR(Y211/H211,"0")+IFERROR(Y212/H212,"0")+IFERROR(Y213/H213,"0")+IFERROR(Y214/H214,"0")</f>
        <v>108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0.70308000000000004</v>
      </c>
      <c r="AA215" s="560"/>
      <c r="AB215" s="560"/>
      <c r="AC215" s="560"/>
    </row>
    <row r="216" spans="1:68" x14ac:dyDescent="0.2">
      <c r="A216" s="579"/>
      <c r="B216" s="579"/>
      <c r="C216" s="579"/>
      <c r="D216" s="579"/>
      <c r="E216" s="579"/>
      <c r="F216" s="579"/>
      <c r="G216" s="579"/>
      <c r="H216" s="579"/>
      <c r="I216" s="579"/>
      <c r="J216" s="579"/>
      <c r="K216" s="579"/>
      <c r="L216" s="579"/>
      <c r="M216" s="579"/>
      <c r="N216" s="579"/>
      <c r="O216" s="580"/>
      <c r="P216" s="572" t="s">
        <v>70</v>
      </c>
      <c r="Q216" s="573"/>
      <c r="R216" s="573"/>
      <c r="S216" s="573"/>
      <c r="T216" s="573"/>
      <c r="U216" s="573"/>
      <c r="V216" s="574"/>
      <c r="W216" s="37" t="s">
        <v>68</v>
      </c>
      <c r="X216" s="559">
        <f>IFERROR(SUM(X206:X214),"0")</f>
        <v>256</v>
      </c>
      <c r="Y216" s="559">
        <f>IFERROR(SUM(Y206:Y214),"0")</f>
        <v>259.2</v>
      </c>
      <c r="Z216" s="37"/>
      <c r="AA216" s="560"/>
      <c r="AB216" s="560"/>
      <c r="AC216" s="560"/>
    </row>
    <row r="217" spans="1:68" ht="14.25" hidden="1" customHeight="1" x14ac:dyDescent="0.25">
      <c r="A217" s="583" t="s">
        <v>168</v>
      </c>
      <c r="B217" s="579"/>
      <c r="C217" s="579"/>
      <c r="D217" s="579"/>
      <c r="E217" s="579"/>
      <c r="F217" s="579"/>
      <c r="G217" s="579"/>
      <c r="H217" s="579"/>
      <c r="I217" s="579"/>
      <c r="J217" s="579"/>
      <c r="K217" s="579"/>
      <c r="L217" s="579"/>
      <c r="M217" s="579"/>
      <c r="N217" s="579"/>
      <c r="O217" s="579"/>
      <c r="P217" s="579"/>
      <c r="Q217" s="579"/>
      <c r="R217" s="579"/>
      <c r="S217" s="579"/>
      <c r="T217" s="579"/>
      <c r="U217" s="579"/>
      <c r="V217" s="579"/>
      <c r="W217" s="579"/>
      <c r="X217" s="579"/>
      <c r="Y217" s="579"/>
      <c r="Z217" s="579"/>
      <c r="AA217" s="553"/>
      <c r="AB217" s="553"/>
      <c r="AC217" s="553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70">
        <v>4680115880818</v>
      </c>
      <c r="E218" s="571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5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70">
        <v>4680115880801</v>
      </c>
      <c r="E219" s="571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8"/>
      <c r="B220" s="579"/>
      <c r="C220" s="579"/>
      <c r="D220" s="579"/>
      <c r="E220" s="579"/>
      <c r="F220" s="579"/>
      <c r="G220" s="579"/>
      <c r="H220" s="579"/>
      <c r="I220" s="579"/>
      <c r="J220" s="579"/>
      <c r="K220" s="579"/>
      <c r="L220" s="579"/>
      <c r="M220" s="579"/>
      <c r="N220" s="579"/>
      <c r="O220" s="580"/>
      <c r="P220" s="572" t="s">
        <v>70</v>
      </c>
      <c r="Q220" s="573"/>
      <c r="R220" s="573"/>
      <c r="S220" s="573"/>
      <c r="T220" s="573"/>
      <c r="U220" s="573"/>
      <c r="V220" s="574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79"/>
      <c r="B221" s="579"/>
      <c r="C221" s="579"/>
      <c r="D221" s="579"/>
      <c r="E221" s="579"/>
      <c r="F221" s="579"/>
      <c r="G221" s="579"/>
      <c r="H221" s="579"/>
      <c r="I221" s="579"/>
      <c r="J221" s="579"/>
      <c r="K221" s="579"/>
      <c r="L221" s="579"/>
      <c r="M221" s="579"/>
      <c r="N221" s="579"/>
      <c r="O221" s="580"/>
      <c r="P221" s="572" t="s">
        <v>70</v>
      </c>
      <c r="Q221" s="573"/>
      <c r="R221" s="573"/>
      <c r="S221" s="573"/>
      <c r="T221" s="573"/>
      <c r="U221" s="573"/>
      <c r="V221" s="574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81" t="s">
        <v>356</v>
      </c>
      <c r="B222" s="579"/>
      <c r="C222" s="579"/>
      <c r="D222" s="579"/>
      <c r="E222" s="579"/>
      <c r="F222" s="579"/>
      <c r="G222" s="579"/>
      <c r="H222" s="579"/>
      <c r="I222" s="579"/>
      <c r="J222" s="579"/>
      <c r="K222" s="579"/>
      <c r="L222" s="579"/>
      <c r="M222" s="579"/>
      <c r="N222" s="579"/>
      <c r="O222" s="579"/>
      <c r="P222" s="579"/>
      <c r="Q222" s="579"/>
      <c r="R222" s="579"/>
      <c r="S222" s="579"/>
      <c r="T222" s="579"/>
      <c r="U222" s="579"/>
      <c r="V222" s="579"/>
      <c r="W222" s="579"/>
      <c r="X222" s="579"/>
      <c r="Y222" s="579"/>
      <c r="Z222" s="579"/>
      <c r="AA222" s="552"/>
      <c r="AB222" s="552"/>
      <c r="AC222" s="552"/>
    </row>
    <row r="223" spans="1:68" ht="14.25" hidden="1" customHeight="1" x14ac:dyDescent="0.25">
      <c r="A223" s="583" t="s">
        <v>101</v>
      </c>
      <c r="B223" s="579"/>
      <c r="C223" s="579"/>
      <c r="D223" s="579"/>
      <c r="E223" s="579"/>
      <c r="F223" s="579"/>
      <c r="G223" s="579"/>
      <c r="H223" s="579"/>
      <c r="I223" s="579"/>
      <c r="J223" s="579"/>
      <c r="K223" s="579"/>
      <c r="L223" s="579"/>
      <c r="M223" s="579"/>
      <c r="N223" s="579"/>
      <c r="O223" s="579"/>
      <c r="P223" s="579"/>
      <c r="Q223" s="579"/>
      <c r="R223" s="579"/>
      <c r="S223" s="579"/>
      <c r="T223" s="579"/>
      <c r="U223" s="579"/>
      <c r="V223" s="579"/>
      <c r="W223" s="579"/>
      <c r="X223" s="579"/>
      <c r="Y223" s="579"/>
      <c r="Z223" s="579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0">
        <v>4680115884137</v>
      </c>
      <c r="E224" s="571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0">
        <v>4680115884236</v>
      </c>
      <c r="E225" s="571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0">
        <v>4680115884175</v>
      </c>
      <c r="E226" s="571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0">
        <v>4680115884144</v>
      </c>
      <c r="E227" s="571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0">
        <v>4680115886551</v>
      </c>
      <c r="E228" s="571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60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0">
        <v>4680115884182</v>
      </c>
      <c r="E229" s="571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0">
        <v>4680115884205</v>
      </c>
      <c r="E230" s="571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8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8"/>
      <c r="B231" s="579"/>
      <c r="C231" s="579"/>
      <c r="D231" s="579"/>
      <c r="E231" s="579"/>
      <c r="F231" s="579"/>
      <c r="G231" s="579"/>
      <c r="H231" s="579"/>
      <c r="I231" s="579"/>
      <c r="J231" s="579"/>
      <c r="K231" s="579"/>
      <c r="L231" s="579"/>
      <c r="M231" s="579"/>
      <c r="N231" s="579"/>
      <c r="O231" s="580"/>
      <c r="P231" s="572" t="s">
        <v>70</v>
      </c>
      <c r="Q231" s="573"/>
      <c r="R231" s="573"/>
      <c r="S231" s="573"/>
      <c r="T231" s="573"/>
      <c r="U231" s="573"/>
      <c r="V231" s="574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79"/>
      <c r="B232" s="579"/>
      <c r="C232" s="579"/>
      <c r="D232" s="579"/>
      <c r="E232" s="579"/>
      <c r="F232" s="579"/>
      <c r="G232" s="579"/>
      <c r="H232" s="579"/>
      <c r="I232" s="579"/>
      <c r="J232" s="579"/>
      <c r="K232" s="579"/>
      <c r="L232" s="579"/>
      <c r="M232" s="579"/>
      <c r="N232" s="579"/>
      <c r="O232" s="580"/>
      <c r="P232" s="572" t="s">
        <v>70</v>
      </c>
      <c r="Q232" s="573"/>
      <c r="R232" s="573"/>
      <c r="S232" s="573"/>
      <c r="T232" s="573"/>
      <c r="U232" s="573"/>
      <c r="V232" s="574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3" t="s">
        <v>133</v>
      </c>
      <c r="B233" s="579"/>
      <c r="C233" s="579"/>
      <c r="D233" s="579"/>
      <c r="E233" s="579"/>
      <c r="F233" s="579"/>
      <c r="G233" s="579"/>
      <c r="H233" s="579"/>
      <c r="I233" s="579"/>
      <c r="J233" s="579"/>
      <c r="K233" s="579"/>
      <c r="L233" s="579"/>
      <c r="M233" s="579"/>
      <c r="N233" s="579"/>
      <c r="O233" s="579"/>
      <c r="P233" s="579"/>
      <c r="Q233" s="579"/>
      <c r="R233" s="579"/>
      <c r="S233" s="579"/>
      <c r="T233" s="579"/>
      <c r="U233" s="579"/>
      <c r="V233" s="579"/>
      <c r="W233" s="579"/>
      <c r="X233" s="579"/>
      <c r="Y233" s="579"/>
      <c r="Z233" s="579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0">
        <v>4680115885981</v>
      </c>
      <c r="E234" s="571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8"/>
      <c r="B235" s="579"/>
      <c r="C235" s="579"/>
      <c r="D235" s="579"/>
      <c r="E235" s="579"/>
      <c r="F235" s="579"/>
      <c r="G235" s="579"/>
      <c r="H235" s="579"/>
      <c r="I235" s="579"/>
      <c r="J235" s="579"/>
      <c r="K235" s="579"/>
      <c r="L235" s="579"/>
      <c r="M235" s="579"/>
      <c r="N235" s="579"/>
      <c r="O235" s="580"/>
      <c r="P235" s="572" t="s">
        <v>70</v>
      </c>
      <c r="Q235" s="573"/>
      <c r="R235" s="573"/>
      <c r="S235" s="573"/>
      <c r="T235" s="573"/>
      <c r="U235" s="573"/>
      <c r="V235" s="574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79"/>
      <c r="B236" s="579"/>
      <c r="C236" s="579"/>
      <c r="D236" s="579"/>
      <c r="E236" s="579"/>
      <c r="F236" s="579"/>
      <c r="G236" s="579"/>
      <c r="H236" s="579"/>
      <c r="I236" s="579"/>
      <c r="J236" s="579"/>
      <c r="K236" s="579"/>
      <c r="L236" s="579"/>
      <c r="M236" s="579"/>
      <c r="N236" s="579"/>
      <c r="O236" s="580"/>
      <c r="P236" s="572" t="s">
        <v>70</v>
      </c>
      <c r="Q236" s="573"/>
      <c r="R236" s="573"/>
      <c r="S236" s="573"/>
      <c r="T236" s="573"/>
      <c r="U236" s="573"/>
      <c r="V236" s="574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3" t="s">
        <v>378</v>
      </c>
      <c r="B237" s="579"/>
      <c r="C237" s="579"/>
      <c r="D237" s="579"/>
      <c r="E237" s="579"/>
      <c r="F237" s="579"/>
      <c r="G237" s="579"/>
      <c r="H237" s="579"/>
      <c r="I237" s="579"/>
      <c r="J237" s="579"/>
      <c r="K237" s="579"/>
      <c r="L237" s="579"/>
      <c r="M237" s="579"/>
      <c r="N237" s="579"/>
      <c r="O237" s="579"/>
      <c r="P237" s="579"/>
      <c r="Q237" s="579"/>
      <c r="R237" s="579"/>
      <c r="S237" s="579"/>
      <c r="T237" s="579"/>
      <c r="U237" s="579"/>
      <c r="V237" s="579"/>
      <c r="W237" s="579"/>
      <c r="X237" s="579"/>
      <c r="Y237" s="579"/>
      <c r="Z237" s="579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0">
        <v>4680115886803</v>
      </c>
      <c r="E238" s="571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2" t="s">
        <v>381</v>
      </c>
      <c r="Q238" s="566"/>
      <c r="R238" s="566"/>
      <c r="S238" s="566"/>
      <c r="T238" s="567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8"/>
      <c r="B239" s="579"/>
      <c r="C239" s="579"/>
      <c r="D239" s="579"/>
      <c r="E239" s="579"/>
      <c r="F239" s="579"/>
      <c r="G239" s="579"/>
      <c r="H239" s="579"/>
      <c r="I239" s="579"/>
      <c r="J239" s="579"/>
      <c r="K239" s="579"/>
      <c r="L239" s="579"/>
      <c r="M239" s="579"/>
      <c r="N239" s="579"/>
      <c r="O239" s="580"/>
      <c r="P239" s="572" t="s">
        <v>70</v>
      </c>
      <c r="Q239" s="573"/>
      <c r="R239" s="573"/>
      <c r="S239" s="573"/>
      <c r="T239" s="573"/>
      <c r="U239" s="573"/>
      <c r="V239" s="574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79"/>
      <c r="B240" s="579"/>
      <c r="C240" s="579"/>
      <c r="D240" s="579"/>
      <c r="E240" s="579"/>
      <c r="F240" s="579"/>
      <c r="G240" s="579"/>
      <c r="H240" s="579"/>
      <c r="I240" s="579"/>
      <c r="J240" s="579"/>
      <c r="K240" s="579"/>
      <c r="L240" s="579"/>
      <c r="M240" s="579"/>
      <c r="N240" s="579"/>
      <c r="O240" s="580"/>
      <c r="P240" s="572" t="s">
        <v>70</v>
      </c>
      <c r="Q240" s="573"/>
      <c r="R240" s="573"/>
      <c r="S240" s="573"/>
      <c r="T240" s="573"/>
      <c r="U240" s="573"/>
      <c r="V240" s="574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3" t="s">
        <v>383</v>
      </c>
      <c r="B241" s="579"/>
      <c r="C241" s="579"/>
      <c r="D241" s="579"/>
      <c r="E241" s="579"/>
      <c r="F241" s="579"/>
      <c r="G241" s="579"/>
      <c r="H241" s="579"/>
      <c r="I241" s="579"/>
      <c r="J241" s="579"/>
      <c r="K241" s="579"/>
      <c r="L241" s="579"/>
      <c r="M241" s="579"/>
      <c r="N241" s="579"/>
      <c r="O241" s="579"/>
      <c r="P241" s="579"/>
      <c r="Q241" s="579"/>
      <c r="R241" s="579"/>
      <c r="S241" s="579"/>
      <c r="T241" s="579"/>
      <c r="U241" s="579"/>
      <c r="V241" s="579"/>
      <c r="W241" s="579"/>
      <c r="X241" s="579"/>
      <c r="Y241" s="579"/>
      <c r="Z241" s="579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0">
        <v>4680115886704</v>
      </c>
      <c r="E242" s="571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8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0">
        <v>4680115886681</v>
      </c>
      <c r="E243" s="571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612" t="s">
        <v>389</v>
      </c>
      <c r="Q243" s="566"/>
      <c r="R243" s="566"/>
      <c r="S243" s="566"/>
      <c r="T243" s="567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0">
        <v>4680115886735</v>
      </c>
      <c r="E244" s="571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8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0">
        <v>4680115886728</v>
      </c>
      <c r="E245" s="571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80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0">
        <v>4680115886711</v>
      </c>
      <c r="E246" s="571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8"/>
      <c r="B247" s="579"/>
      <c r="C247" s="579"/>
      <c r="D247" s="579"/>
      <c r="E247" s="579"/>
      <c r="F247" s="579"/>
      <c r="G247" s="579"/>
      <c r="H247" s="579"/>
      <c r="I247" s="579"/>
      <c r="J247" s="579"/>
      <c r="K247" s="579"/>
      <c r="L247" s="579"/>
      <c r="M247" s="579"/>
      <c r="N247" s="579"/>
      <c r="O247" s="580"/>
      <c r="P247" s="572" t="s">
        <v>70</v>
      </c>
      <c r="Q247" s="573"/>
      <c r="R247" s="573"/>
      <c r="S247" s="573"/>
      <c r="T247" s="573"/>
      <c r="U247" s="573"/>
      <c r="V247" s="574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79"/>
      <c r="B248" s="579"/>
      <c r="C248" s="579"/>
      <c r="D248" s="579"/>
      <c r="E248" s="579"/>
      <c r="F248" s="579"/>
      <c r="G248" s="579"/>
      <c r="H248" s="579"/>
      <c r="I248" s="579"/>
      <c r="J248" s="579"/>
      <c r="K248" s="579"/>
      <c r="L248" s="579"/>
      <c r="M248" s="579"/>
      <c r="N248" s="579"/>
      <c r="O248" s="580"/>
      <c r="P248" s="572" t="s">
        <v>70</v>
      </c>
      <c r="Q248" s="573"/>
      <c r="R248" s="573"/>
      <c r="S248" s="573"/>
      <c r="T248" s="573"/>
      <c r="U248" s="573"/>
      <c r="V248" s="574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81" t="s">
        <v>396</v>
      </c>
      <c r="B249" s="579"/>
      <c r="C249" s="579"/>
      <c r="D249" s="579"/>
      <c r="E249" s="579"/>
      <c r="F249" s="579"/>
      <c r="G249" s="579"/>
      <c r="H249" s="579"/>
      <c r="I249" s="579"/>
      <c r="J249" s="579"/>
      <c r="K249" s="579"/>
      <c r="L249" s="579"/>
      <c r="M249" s="579"/>
      <c r="N249" s="579"/>
      <c r="O249" s="579"/>
      <c r="P249" s="579"/>
      <c r="Q249" s="579"/>
      <c r="R249" s="579"/>
      <c r="S249" s="579"/>
      <c r="T249" s="579"/>
      <c r="U249" s="579"/>
      <c r="V249" s="579"/>
      <c r="W249" s="579"/>
      <c r="X249" s="579"/>
      <c r="Y249" s="579"/>
      <c r="Z249" s="579"/>
      <c r="AA249" s="552"/>
      <c r="AB249" s="552"/>
      <c r="AC249" s="552"/>
    </row>
    <row r="250" spans="1:68" ht="14.25" hidden="1" customHeight="1" x14ac:dyDescent="0.25">
      <c r="A250" s="583" t="s">
        <v>101</v>
      </c>
      <c r="B250" s="579"/>
      <c r="C250" s="579"/>
      <c r="D250" s="579"/>
      <c r="E250" s="579"/>
      <c r="F250" s="579"/>
      <c r="G250" s="579"/>
      <c r="H250" s="579"/>
      <c r="I250" s="579"/>
      <c r="J250" s="579"/>
      <c r="K250" s="579"/>
      <c r="L250" s="579"/>
      <c r="M250" s="579"/>
      <c r="N250" s="579"/>
      <c r="O250" s="579"/>
      <c r="P250" s="579"/>
      <c r="Q250" s="579"/>
      <c r="R250" s="579"/>
      <c r="S250" s="579"/>
      <c r="T250" s="579"/>
      <c r="U250" s="579"/>
      <c r="V250" s="579"/>
      <c r="W250" s="579"/>
      <c r="X250" s="579"/>
      <c r="Y250" s="579"/>
      <c r="Z250" s="579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0">
        <v>4680115885837</v>
      </c>
      <c r="E251" s="571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1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0">
        <v>4680115885806</v>
      </c>
      <c r="E252" s="571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8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0">
        <v>4680115885851</v>
      </c>
      <c r="E253" s="571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6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0">
        <v>4680115885844</v>
      </c>
      <c r="E254" s="571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0">
        <v>4680115885820</v>
      </c>
      <c r="E255" s="571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8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8"/>
      <c r="B256" s="579"/>
      <c r="C256" s="579"/>
      <c r="D256" s="579"/>
      <c r="E256" s="579"/>
      <c r="F256" s="579"/>
      <c r="G256" s="579"/>
      <c r="H256" s="579"/>
      <c r="I256" s="579"/>
      <c r="J256" s="579"/>
      <c r="K256" s="579"/>
      <c r="L256" s="579"/>
      <c r="M256" s="579"/>
      <c r="N256" s="579"/>
      <c r="O256" s="580"/>
      <c r="P256" s="572" t="s">
        <v>70</v>
      </c>
      <c r="Q256" s="573"/>
      <c r="R256" s="573"/>
      <c r="S256" s="573"/>
      <c r="T256" s="573"/>
      <c r="U256" s="573"/>
      <c r="V256" s="574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79"/>
      <c r="B257" s="579"/>
      <c r="C257" s="579"/>
      <c r="D257" s="579"/>
      <c r="E257" s="579"/>
      <c r="F257" s="579"/>
      <c r="G257" s="579"/>
      <c r="H257" s="579"/>
      <c r="I257" s="579"/>
      <c r="J257" s="579"/>
      <c r="K257" s="579"/>
      <c r="L257" s="579"/>
      <c r="M257" s="579"/>
      <c r="N257" s="579"/>
      <c r="O257" s="580"/>
      <c r="P257" s="572" t="s">
        <v>70</v>
      </c>
      <c r="Q257" s="573"/>
      <c r="R257" s="573"/>
      <c r="S257" s="573"/>
      <c r="T257" s="573"/>
      <c r="U257" s="573"/>
      <c r="V257" s="574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81" t="s">
        <v>412</v>
      </c>
      <c r="B258" s="579"/>
      <c r="C258" s="579"/>
      <c r="D258" s="579"/>
      <c r="E258" s="579"/>
      <c r="F258" s="579"/>
      <c r="G258" s="579"/>
      <c r="H258" s="579"/>
      <c r="I258" s="579"/>
      <c r="J258" s="579"/>
      <c r="K258" s="579"/>
      <c r="L258" s="579"/>
      <c r="M258" s="579"/>
      <c r="N258" s="579"/>
      <c r="O258" s="579"/>
      <c r="P258" s="579"/>
      <c r="Q258" s="579"/>
      <c r="R258" s="579"/>
      <c r="S258" s="579"/>
      <c r="T258" s="579"/>
      <c r="U258" s="579"/>
      <c r="V258" s="579"/>
      <c r="W258" s="579"/>
      <c r="X258" s="579"/>
      <c r="Y258" s="579"/>
      <c r="Z258" s="579"/>
      <c r="AA258" s="552"/>
      <c r="AB258" s="552"/>
      <c r="AC258" s="552"/>
    </row>
    <row r="259" spans="1:68" ht="14.25" hidden="1" customHeight="1" x14ac:dyDescent="0.25">
      <c r="A259" s="583" t="s">
        <v>101</v>
      </c>
      <c r="B259" s="579"/>
      <c r="C259" s="579"/>
      <c r="D259" s="579"/>
      <c r="E259" s="579"/>
      <c r="F259" s="579"/>
      <c r="G259" s="579"/>
      <c r="H259" s="579"/>
      <c r="I259" s="579"/>
      <c r="J259" s="579"/>
      <c r="K259" s="579"/>
      <c r="L259" s="579"/>
      <c r="M259" s="579"/>
      <c r="N259" s="579"/>
      <c r="O259" s="579"/>
      <c r="P259" s="579"/>
      <c r="Q259" s="579"/>
      <c r="R259" s="579"/>
      <c r="S259" s="579"/>
      <c r="T259" s="579"/>
      <c r="U259" s="579"/>
      <c r="V259" s="579"/>
      <c r="W259" s="579"/>
      <c r="X259" s="579"/>
      <c r="Y259" s="579"/>
      <c r="Z259" s="579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0">
        <v>4607091383423</v>
      </c>
      <c r="E260" s="571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6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0">
        <v>4680115886957</v>
      </c>
      <c r="E261" s="571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28" t="s">
        <v>417</v>
      </c>
      <c r="Q261" s="566"/>
      <c r="R261" s="566"/>
      <c r="S261" s="566"/>
      <c r="T261" s="567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0">
        <v>4680115885660</v>
      </c>
      <c r="E262" s="571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5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0">
        <v>4680115886773</v>
      </c>
      <c r="E263" s="571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606" t="s">
        <v>424</v>
      </c>
      <c r="Q263" s="566"/>
      <c r="R263" s="566"/>
      <c r="S263" s="566"/>
      <c r="T263" s="567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8"/>
      <c r="B264" s="579"/>
      <c r="C264" s="579"/>
      <c r="D264" s="579"/>
      <c r="E264" s="579"/>
      <c r="F264" s="579"/>
      <c r="G264" s="579"/>
      <c r="H264" s="579"/>
      <c r="I264" s="579"/>
      <c r="J264" s="579"/>
      <c r="K264" s="579"/>
      <c r="L264" s="579"/>
      <c r="M264" s="579"/>
      <c r="N264" s="579"/>
      <c r="O264" s="580"/>
      <c r="P264" s="572" t="s">
        <v>70</v>
      </c>
      <c r="Q264" s="573"/>
      <c r="R264" s="573"/>
      <c r="S264" s="573"/>
      <c r="T264" s="573"/>
      <c r="U264" s="573"/>
      <c r="V264" s="574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79"/>
      <c r="B265" s="579"/>
      <c r="C265" s="579"/>
      <c r="D265" s="579"/>
      <c r="E265" s="579"/>
      <c r="F265" s="579"/>
      <c r="G265" s="579"/>
      <c r="H265" s="579"/>
      <c r="I265" s="579"/>
      <c r="J265" s="579"/>
      <c r="K265" s="579"/>
      <c r="L265" s="579"/>
      <c r="M265" s="579"/>
      <c r="N265" s="579"/>
      <c r="O265" s="580"/>
      <c r="P265" s="572" t="s">
        <v>70</v>
      </c>
      <c r="Q265" s="573"/>
      <c r="R265" s="573"/>
      <c r="S265" s="573"/>
      <c r="T265" s="573"/>
      <c r="U265" s="573"/>
      <c r="V265" s="574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81" t="s">
        <v>426</v>
      </c>
      <c r="B266" s="579"/>
      <c r="C266" s="579"/>
      <c r="D266" s="579"/>
      <c r="E266" s="579"/>
      <c r="F266" s="579"/>
      <c r="G266" s="579"/>
      <c r="H266" s="579"/>
      <c r="I266" s="579"/>
      <c r="J266" s="579"/>
      <c r="K266" s="579"/>
      <c r="L266" s="579"/>
      <c r="M266" s="579"/>
      <c r="N266" s="579"/>
      <c r="O266" s="579"/>
      <c r="P266" s="579"/>
      <c r="Q266" s="579"/>
      <c r="R266" s="579"/>
      <c r="S266" s="579"/>
      <c r="T266" s="579"/>
      <c r="U266" s="579"/>
      <c r="V266" s="579"/>
      <c r="W266" s="579"/>
      <c r="X266" s="579"/>
      <c r="Y266" s="579"/>
      <c r="Z266" s="579"/>
      <c r="AA266" s="552"/>
      <c r="AB266" s="552"/>
      <c r="AC266" s="552"/>
    </row>
    <row r="267" spans="1:68" ht="14.25" hidden="1" customHeight="1" x14ac:dyDescent="0.25">
      <c r="A267" s="583" t="s">
        <v>72</v>
      </c>
      <c r="B267" s="579"/>
      <c r="C267" s="579"/>
      <c r="D267" s="579"/>
      <c r="E267" s="579"/>
      <c r="F267" s="579"/>
      <c r="G267" s="579"/>
      <c r="H267" s="579"/>
      <c r="I267" s="579"/>
      <c r="J267" s="579"/>
      <c r="K267" s="579"/>
      <c r="L267" s="579"/>
      <c r="M267" s="579"/>
      <c r="N267" s="579"/>
      <c r="O267" s="579"/>
      <c r="P267" s="579"/>
      <c r="Q267" s="579"/>
      <c r="R267" s="579"/>
      <c r="S267" s="579"/>
      <c r="T267" s="579"/>
      <c r="U267" s="579"/>
      <c r="V267" s="579"/>
      <c r="W267" s="579"/>
      <c r="X267" s="579"/>
      <c r="Y267" s="579"/>
      <c r="Z267" s="579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0">
        <v>4680115886186</v>
      </c>
      <c r="E268" s="571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0">
        <v>4680115881228</v>
      </c>
      <c r="E269" s="571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0">
        <v>4680115881211</v>
      </c>
      <c r="E270" s="571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5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8"/>
      <c r="B271" s="579"/>
      <c r="C271" s="579"/>
      <c r="D271" s="579"/>
      <c r="E271" s="579"/>
      <c r="F271" s="579"/>
      <c r="G271" s="579"/>
      <c r="H271" s="579"/>
      <c r="I271" s="579"/>
      <c r="J271" s="579"/>
      <c r="K271" s="579"/>
      <c r="L271" s="579"/>
      <c r="M271" s="579"/>
      <c r="N271" s="579"/>
      <c r="O271" s="580"/>
      <c r="P271" s="572" t="s">
        <v>70</v>
      </c>
      <c r="Q271" s="573"/>
      <c r="R271" s="573"/>
      <c r="S271" s="573"/>
      <c r="T271" s="573"/>
      <c r="U271" s="573"/>
      <c r="V271" s="574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79"/>
      <c r="B272" s="579"/>
      <c r="C272" s="579"/>
      <c r="D272" s="579"/>
      <c r="E272" s="579"/>
      <c r="F272" s="579"/>
      <c r="G272" s="579"/>
      <c r="H272" s="579"/>
      <c r="I272" s="579"/>
      <c r="J272" s="579"/>
      <c r="K272" s="579"/>
      <c r="L272" s="579"/>
      <c r="M272" s="579"/>
      <c r="N272" s="579"/>
      <c r="O272" s="580"/>
      <c r="P272" s="572" t="s">
        <v>70</v>
      </c>
      <c r="Q272" s="573"/>
      <c r="R272" s="573"/>
      <c r="S272" s="573"/>
      <c r="T272" s="573"/>
      <c r="U272" s="573"/>
      <c r="V272" s="574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81" t="s">
        <v>436</v>
      </c>
      <c r="B273" s="579"/>
      <c r="C273" s="579"/>
      <c r="D273" s="579"/>
      <c r="E273" s="579"/>
      <c r="F273" s="579"/>
      <c r="G273" s="579"/>
      <c r="H273" s="579"/>
      <c r="I273" s="579"/>
      <c r="J273" s="579"/>
      <c r="K273" s="579"/>
      <c r="L273" s="579"/>
      <c r="M273" s="579"/>
      <c r="N273" s="579"/>
      <c r="O273" s="579"/>
      <c r="P273" s="579"/>
      <c r="Q273" s="579"/>
      <c r="R273" s="579"/>
      <c r="S273" s="579"/>
      <c r="T273" s="579"/>
      <c r="U273" s="579"/>
      <c r="V273" s="579"/>
      <c r="W273" s="579"/>
      <c r="X273" s="579"/>
      <c r="Y273" s="579"/>
      <c r="Z273" s="579"/>
      <c r="AA273" s="552"/>
      <c r="AB273" s="552"/>
      <c r="AC273" s="552"/>
    </row>
    <row r="274" spans="1:68" ht="14.25" hidden="1" customHeight="1" x14ac:dyDescent="0.25">
      <c r="A274" s="583" t="s">
        <v>63</v>
      </c>
      <c r="B274" s="579"/>
      <c r="C274" s="579"/>
      <c r="D274" s="579"/>
      <c r="E274" s="579"/>
      <c r="F274" s="579"/>
      <c r="G274" s="579"/>
      <c r="H274" s="579"/>
      <c r="I274" s="579"/>
      <c r="J274" s="579"/>
      <c r="K274" s="579"/>
      <c r="L274" s="579"/>
      <c r="M274" s="579"/>
      <c r="N274" s="579"/>
      <c r="O274" s="579"/>
      <c r="P274" s="579"/>
      <c r="Q274" s="579"/>
      <c r="R274" s="579"/>
      <c r="S274" s="579"/>
      <c r="T274" s="579"/>
      <c r="U274" s="579"/>
      <c r="V274" s="579"/>
      <c r="W274" s="579"/>
      <c r="X274" s="579"/>
      <c r="Y274" s="579"/>
      <c r="Z274" s="579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0">
        <v>4680115880344</v>
      </c>
      <c r="E275" s="571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8"/>
      <c r="B276" s="579"/>
      <c r="C276" s="579"/>
      <c r="D276" s="579"/>
      <c r="E276" s="579"/>
      <c r="F276" s="579"/>
      <c r="G276" s="579"/>
      <c r="H276" s="579"/>
      <c r="I276" s="579"/>
      <c r="J276" s="579"/>
      <c r="K276" s="579"/>
      <c r="L276" s="579"/>
      <c r="M276" s="579"/>
      <c r="N276" s="579"/>
      <c r="O276" s="580"/>
      <c r="P276" s="572" t="s">
        <v>70</v>
      </c>
      <c r="Q276" s="573"/>
      <c r="R276" s="573"/>
      <c r="S276" s="573"/>
      <c r="T276" s="573"/>
      <c r="U276" s="573"/>
      <c r="V276" s="574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79"/>
      <c r="B277" s="579"/>
      <c r="C277" s="579"/>
      <c r="D277" s="579"/>
      <c r="E277" s="579"/>
      <c r="F277" s="579"/>
      <c r="G277" s="579"/>
      <c r="H277" s="579"/>
      <c r="I277" s="579"/>
      <c r="J277" s="579"/>
      <c r="K277" s="579"/>
      <c r="L277" s="579"/>
      <c r="M277" s="579"/>
      <c r="N277" s="579"/>
      <c r="O277" s="580"/>
      <c r="P277" s="572" t="s">
        <v>70</v>
      </c>
      <c r="Q277" s="573"/>
      <c r="R277" s="573"/>
      <c r="S277" s="573"/>
      <c r="T277" s="573"/>
      <c r="U277" s="573"/>
      <c r="V277" s="574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3" t="s">
        <v>72</v>
      </c>
      <c r="B278" s="579"/>
      <c r="C278" s="579"/>
      <c r="D278" s="579"/>
      <c r="E278" s="579"/>
      <c r="F278" s="579"/>
      <c r="G278" s="579"/>
      <c r="H278" s="579"/>
      <c r="I278" s="579"/>
      <c r="J278" s="579"/>
      <c r="K278" s="579"/>
      <c r="L278" s="579"/>
      <c r="M278" s="579"/>
      <c r="N278" s="579"/>
      <c r="O278" s="579"/>
      <c r="P278" s="579"/>
      <c r="Q278" s="579"/>
      <c r="R278" s="579"/>
      <c r="S278" s="579"/>
      <c r="T278" s="579"/>
      <c r="U278" s="579"/>
      <c r="V278" s="579"/>
      <c r="W278" s="579"/>
      <c r="X278" s="579"/>
      <c r="Y278" s="579"/>
      <c r="Z278" s="579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0">
        <v>4680115884618</v>
      </c>
      <c r="E279" s="571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8"/>
      <c r="B280" s="579"/>
      <c r="C280" s="579"/>
      <c r="D280" s="579"/>
      <c r="E280" s="579"/>
      <c r="F280" s="579"/>
      <c r="G280" s="579"/>
      <c r="H280" s="579"/>
      <c r="I280" s="579"/>
      <c r="J280" s="579"/>
      <c r="K280" s="579"/>
      <c r="L280" s="579"/>
      <c r="M280" s="579"/>
      <c r="N280" s="579"/>
      <c r="O280" s="580"/>
      <c r="P280" s="572" t="s">
        <v>70</v>
      </c>
      <c r="Q280" s="573"/>
      <c r="R280" s="573"/>
      <c r="S280" s="573"/>
      <c r="T280" s="573"/>
      <c r="U280" s="573"/>
      <c r="V280" s="574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79"/>
      <c r="B281" s="579"/>
      <c r="C281" s="579"/>
      <c r="D281" s="579"/>
      <c r="E281" s="579"/>
      <c r="F281" s="579"/>
      <c r="G281" s="579"/>
      <c r="H281" s="579"/>
      <c r="I281" s="579"/>
      <c r="J281" s="579"/>
      <c r="K281" s="579"/>
      <c r="L281" s="579"/>
      <c r="M281" s="579"/>
      <c r="N281" s="579"/>
      <c r="O281" s="580"/>
      <c r="P281" s="572" t="s">
        <v>70</v>
      </c>
      <c r="Q281" s="573"/>
      <c r="R281" s="573"/>
      <c r="S281" s="573"/>
      <c r="T281" s="573"/>
      <c r="U281" s="573"/>
      <c r="V281" s="574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81" t="s">
        <v>443</v>
      </c>
      <c r="B282" s="579"/>
      <c r="C282" s="579"/>
      <c r="D282" s="579"/>
      <c r="E282" s="579"/>
      <c r="F282" s="579"/>
      <c r="G282" s="579"/>
      <c r="H282" s="579"/>
      <c r="I282" s="579"/>
      <c r="J282" s="579"/>
      <c r="K282" s="579"/>
      <c r="L282" s="579"/>
      <c r="M282" s="579"/>
      <c r="N282" s="579"/>
      <c r="O282" s="579"/>
      <c r="P282" s="579"/>
      <c r="Q282" s="579"/>
      <c r="R282" s="579"/>
      <c r="S282" s="579"/>
      <c r="T282" s="579"/>
      <c r="U282" s="579"/>
      <c r="V282" s="579"/>
      <c r="W282" s="579"/>
      <c r="X282" s="579"/>
      <c r="Y282" s="579"/>
      <c r="Z282" s="579"/>
      <c r="AA282" s="552"/>
      <c r="AB282" s="552"/>
      <c r="AC282" s="552"/>
    </row>
    <row r="283" spans="1:68" ht="14.25" hidden="1" customHeight="1" x14ac:dyDescent="0.25">
      <c r="A283" s="583" t="s">
        <v>101</v>
      </c>
      <c r="B283" s="579"/>
      <c r="C283" s="579"/>
      <c r="D283" s="579"/>
      <c r="E283" s="579"/>
      <c r="F283" s="579"/>
      <c r="G283" s="579"/>
      <c r="H283" s="579"/>
      <c r="I283" s="579"/>
      <c r="J283" s="579"/>
      <c r="K283" s="579"/>
      <c r="L283" s="579"/>
      <c r="M283" s="579"/>
      <c r="N283" s="579"/>
      <c r="O283" s="579"/>
      <c r="P283" s="579"/>
      <c r="Q283" s="579"/>
      <c r="R283" s="579"/>
      <c r="S283" s="579"/>
      <c r="T283" s="579"/>
      <c r="U283" s="579"/>
      <c r="V283" s="579"/>
      <c r="W283" s="579"/>
      <c r="X283" s="579"/>
      <c r="Y283" s="579"/>
      <c r="Z283" s="579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0">
        <v>4680115883703</v>
      </c>
      <c r="E284" s="571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81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8"/>
      <c r="B285" s="579"/>
      <c r="C285" s="579"/>
      <c r="D285" s="579"/>
      <c r="E285" s="579"/>
      <c r="F285" s="579"/>
      <c r="G285" s="579"/>
      <c r="H285" s="579"/>
      <c r="I285" s="579"/>
      <c r="J285" s="579"/>
      <c r="K285" s="579"/>
      <c r="L285" s="579"/>
      <c r="M285" s="579"/>
      <c r="N285" s="579"/>
      <c r="O285" s="580"/>
      <c r="P285" s="572" t="s">
        <v>70</v>
      </c>
      <c r="Q285" s="573"/>
      <c r="R285" s="573"/>
      <c r="S285" s="573"/>
      <c r="T285" s="573"/>
      <c r="U285" s="573"/>
      <c r="V285" s="574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79"/>
      <c r="B286" s="579"/>
      <c r="C286" s="579"/>
      <c r="D286" s="579"/>
      <c r="E286" s="579"/>
      <c r="F286" s="579"/>
      <c r="G286" s="579"/>
      <c r="H286" s="579"/>
      <c r="I286" s="579"/>
      <c r="J286" s="579"/>
      <c r="K286" s="579"/>
      <c r="L286" s="579"/>
      <c r="M286" s="579"/>
      <c r="N286" s="579"/>
      <c r="O286" s="580"/>
      <c r="P286" s="572" t="s">
        <v>70</v>
      </c>
      <c r="Q286" s="573"/>
      <c r="R286" s="573"/>
      <c r="S286" s="573"/>
      <c r="T286" s="573"/>
      <c r="U286" s="573"/>
      <c r="V286" s="574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81" t="s">
        <v>448</v>
      </c>
      <c r="B287" s="579"/>
      <c r="C287" s="579"/>
      <c r="D287" s="579"/>
      <c r="E287" s="579"/>
      <c r="F287" s="579"/>
      <c r="G287" s="579"/>
      <c r="H287" s="579"/>
      <c r="I287" s="579"/>
      <c r="J287" s="579"/>
      <c r="K287" s="579"/>
      <c r="L287" s="579"/>
      <c r="M287" s="579"/>
      <c r="N287" s="579"/>
      <c r="O287" s="579"/>
      <c r="P287" s="579"/>
      <c r="Q287" s="579"/>
      <c r="R287" s="579"/>
      <c r="S287" s="579"/>
      <c r="T287" s="579"/>
      <c r="U287" s="579"/>
      <c r="V287" s="579"/>
      <c r="W287" s="579"/>
      <c r="X287" s="579"/>
      <c r="Y287" s="579"/>
      <c r="Z287" s="579"/>
      <c r="AA287" s="552"/>
      <c r="AB287" s="552"/>
      <c r="AC287" s="552"/>
    </row>
    <row r="288" spans="1:68" ht="14.25" hidden="1" customHeight="1" x14ac:dyDescent="0.25">
      <c r="A288" s="583" t="s">
        <v>101</v>
      </c>
      <c r="B288" s="579"/>
      <c r="C288" s="579"/>
      <c r="D288" s="579"/>
      <c r="E288" s="579"/>
      <c r="F288" s="579"/>
      <c r="G288" s="579"/>
      <c r="H288" s="579"/>
      <c r="I288" s="579"/>
      <c r="J288" s="579"/>
      <c r="K288" s="579"/>
      <c r="L288" s="579"/>
      <c r="M288" s="579"/>
      <c r="N288" s="579"/>
      <c r="O288" s="579"/>
      <c r="P288" s="579"/>
      <c r="Q288" s="579"/>
      <c r="R288" s="579"/>
      <c r="S288" s="579"/>
      <c r="T288" s="579"/>
      <c r="U288" s="579"/>
      <c r="V288" s="579"/>
      <c r="W288" s="579"/>
      <c r="X288" s="579"/>
      <c r="Y288" s="579"/>
      <c r="Z288" s="579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0">
        <v>4680115885615</v>
      </c>
      <c r="E289" s="571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0">
        <v>4680115885554</v>
      </c>
      <c r="E290" s="571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8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0">
        <v>4680115885554</v>
      </c>
      <c r="E291" s="571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6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0">
        <v>4680115885646</v>
      </c>
      <c r="E292" s="571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0">
        <v>4680115885622</v>
      </c>
      <c r="E293" s="571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0">
        <v>4680115885608</v>
      </c>
      <c r="E294" s="571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8"/>
      <c r="B295" s="579"/>
      <c r="C295" s="579"/>
      <c r="D295" s="579"/>
      <c r="E295" s="579"/>
      <c r="F295" s="579"/>
      <c r="G295" s="579"/>
      <c r="H295" s="579"/>
      <c r="I295" s="579"/>
      <c r="J295" s="579"/>
      <c r="K295" s="579"/>
      <c r="L295" s="579"/>
      <c r="M295" s="579"/>
      <c r="N295" s="579"/>
      <c r="O295" s="580"/>
      <c r="P295" s="572" t="s">
        <v>70</v>
      </c>
      <c r="Q295" s="573"/>
      <c r="R295" s="573"/>
      <c r="S295" s="573"/>
      <c r="T295" s="573"/>
      <c r="U295" s="573"/>
      <c r="V295" s="574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79"/>
      <c r="B296" s="579"/>
      <c r="C296" s="579"/>
      <c r="D296" s="579"/>
      <c r="E296" s="579"/>
      <c r="F296" s="579"/>
      <c r="G296" s="579"/>
      <c r="H296" s="579"/>
      <c r="I296" s="579"/>
      <c r="J296" s="579"/>
      <c r="K296" s="579"/>
      <c r="L296" s="579"/>
      <c r="M296" s="579"/>
      <c r="N296" s="579"/>
      <c r="O296" s="580"/>
      <c r="P296" s="572" t="s">
        <v>70</v>
      </c>
      <c r="Q296" s="573"/>
      <c r="R296" s="573"/>
      <c r="S296" s="573"/>
      <c r="T296" s="573"/>
      <c r="U296" s="573"/>
      <c r="V296" s="574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3" t="s">
        <v>63</v>
      </c>
      <c r="B297" s="579"/>
      <c r="C297" s="579"/>
      <c r="D297" s="579"/>
      <c r="E297" s="579"/>
      <c r="F297" s="579"/>
      <c r="G297" s="579"/>
      <c r="H297" s="579"/>
      <c r="I297" s="579"/>
      <c r="J297" s="579"/>
      <c r="K297" s="579"/>
      <c r="L297" s="579"/>
      <c r="M297" s="579"/>
      <c r="N297" s="579"/>
      <c r="O297" s="579"/>
      <c r="P297" s="579"/>
      <c r="Q297" s="579"/>
      <c r="R297" s="579"/>
      <c r="S297" s="579"/>
      <c r="T297" s="579"/>
      <c r="U297" s="579"/>
      <c r="V297" s="579"/>
      <c r="W297" s="579"/>
      <c r="X297" s="579"/>
      <c r="Y297" s="579"/>
      <c r="Z297" s="579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0">
        <v>4607091387193</v>
      </c>
      <c r="E298" s="571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0">
        <v>4607091387230</v>
      </c>
      <c r="E299" s="571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0">
        <v>4607091387292</v>
      </c>
      <c r="E300" s="571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0">
        <v>4607091387285</v>
      </c>
      <c r="E301" s="571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0">
        <v>4607091389845</v>
      </c>
      <c r="E302" s="571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9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0">
        <v>4680115882881</v>
      </c>
      <c r="E303" s="571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6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0">
        <v>4607091383836</v>
      </c>
      <c r="E304" s="571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8"/>
      <c r="B305" s="579"/>
      <c r="C305" s="579"/>
      <c r="D305" s="579"/>
      <c r="E305" s="579"/>
      <c r="F305" s="579"/>
      <c r="G305" s="579"/>
      <c r="H305" s="579"/>
      <c r="I305" s="579"/>
      <c r="J305" s="579"/>
      <c r="K305" s="579"/>
      <c r="L305" s="579"/>
      <c r="M305" s="579"/>
      <c r="N305" s="579"/>
      <c r="O305" s="580"/>
      <c r="P305" s="572" t="s">
        <v>70</v>
      </c>
      <c r="Q305" s="573"/>
      <c r="R305" s="573"/>
      <c r="S305" s="573"/>
      <c r="T305" s="573"/>
      <c r="U305" s="573"/>
      <c r="V305" s="574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79"/>
      <c r="B306" s="579"/>
      <c r="C306" s="579"/>
      <c r="D306" s="579"/>
      <c r="E306" s="579"/>
      <c r="F306" s="579"/>
      <c r="G306" s="579"/>
      <c r="H306" s="579"/>
      <c r="I306" s="579"/>
      <c r="J306" s="579"/>
      <c r="K306" s="579"/>
      <c r="L306" s="579"/>
      <c r="M306" s="579"/>
      <c r="N306" s="579"/>
      <c r="O306" s="580"/>
      <c r="P306" s="572" t="s">
        <v>70</v>
      </c>
      <c r="Q306" s="573"/>
      <c r="R306" s="573"/>
      <c r="S306" s="573"/>
      <c r="T306" s="573"/>
      <c r="U306" s="573"/>
      <c r="V306" s="574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3" t="s">
        <v>72</v>
      </c>
      <c r="B307" s="579"/>
      <c r="C307" s="579"/>
      <c r="D307" s="579"/>
      <c r="E307" s="579"/>
      <c r="F307" s="579"/>
      <c r="G307" s="579"/>
      <c r="H307" s="579"/>
      <c r="I307" s="579"/>
      <c r="J307" s="579"/>
      <c r="K307" s="579"/>
      <c r="L307" s="579"/>
      <c r="M307" s="579"/>
      <c r="N307" s="579"/>
      <c r="O307" s="579"/>
      <c r="P307" s="579"/>
      <c r="Q307" s="579"/>
      <c r="R307" s="579"/>
      <c r="S307" s="579"/>
      <c r="T307" s="579"/>
      <c r="U307" s="579"/>
      <c r="V307" s="579"/>
      <c r="W307" s="579"/>
      <c r="X307" s="579"/>
      <c r="Y307" s="579"/>
      <c r="Z307" s="579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0">
        <v>4607091387766</v>
      </c>
      <c r="E308" s="571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8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0">
        <v>4607091387957</v>
      </c>
      <c r="E309" s="571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0">
        <v>4607091387964</v>
      </c>
      <c r="E310" s="571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0">
        <v>4680115884588</v>
      </c>
      <c r="E311" s="571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0">
        <v>4607091387513</v>
      </c>
      <c r="E312" s="571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8"/>
      <c r="B313" s="579"/>
      <c r="C313" s="579"/>
      <c r="D313" s="579"/>
      <c r="E313" s="579"/>
      <c r="F313" s="579"/>
      <c r="G313" s="579"/>
      <c r="H313" s="579"/>
      <c r="I313" s="579"/>
      <c r="J313" s="579"/>
      <c r="K313" s="579"/>
      <c r="L313" s="579"/>
      <c r="M313" s="579"/>
      <c r="N313" s="579"/>
      <c r="O313" s="580"/>
      <c r="P313" s="572" t="s">
        <v>70</v>
      </c>
      <c r="Q313" s="573"/>
      <c r="R313" s="573"/>
      <c r="S313" s="573"/>
      <c r="T313" s="573"/>
      <c r="U313" s="573"/>
      <c r="V313" s="574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79"/>
      <c r="B314" s="579"/>
      <c r="C314" s="579"/>
      <c r="D314" s="579"/>
      <c r="E314" s="579"/>
      <c r="F314" s="579"/>
      <c r="G314" s="579"/>
      <c r="H314" s="579"/>
      <c r="I314" s="579"/>
      <c r="J314" s="579"/>
      <c r="K314" s="579"/>
      <c r="L314" s="579"/>
      <c r="M314" s="579"/>
      <c r="N314" s="579"/>
      <c r="O314" s="580"/>
      <c r="P314" s="572" t="s">
        <v>70</v>
      </c>
      <c r="Q314" s="573"/>
      <c r="R314" s="573"/>
      <c r="S314" s="573"/>
      <c r="T314" s="573"/>
      <c r="U314" s="573"/>
      <c r="V314" s="574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3" t="s">
        <v>168</v>
      </c>
      <c r="B315" s="579"/>
      <c r="C315" s="579"/>
      <c r="D315" s="579"/>
      <c r="E315" s="579"/>
      <c r="F315" s="579"/>
      <c r="G315" s="579"/>
      <c r="H315" s="579"/>
      <c r="I315" s="579"/>
      <c r="J315" s="579"/>
      <c r="K315" s="579"/>
      <c r="L315" s="579"/>
      <c r="M315" s="579"/>
      <c r="N315" s="579"/>
      <c r="O315" s="579"/>
      <c r="P315" s="579"/>
      <c r="Q315" s="579"/>
      <c r="R315" s="579"/>
      <c r="S315" s="579"/>
      <c r="T315" s="579"/>
      <c r="U315" s="579"/>
      <c r="V315" s="579"/>
      <c r="W315" s="579"/>
      <c r="X315" s="579"/>
      <c r="Y315" s="579"/>
      <c r="Z315" s="579"/>
      <c r="AA315" s="553"/>
      <c r="AB315" s="553"/>
      <c r="AC315" s="553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0">
        <v>4607091380880</v>
      </c>
      <c r="E316" s="571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4301060406</v>
      </c>
      <c r="D317" s="570">
        <v>4607091384482</v>
      </c>
      <c r="E317" s="571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6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68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0">
        <v>4607091380897</v>
      </c>
      <c r="E318" s="571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78"/>
      <c r="B319" s="579"/>
      <c r="C319" s="579"/>
      <c r="D319" s="579"/>
      <c r="E319" s="579"/>
      <c r="F319" s="579"/>
      <c r="G319" s="579"/>
      <c r="H319" s="579"/>
      <c r="I319" s="579"/>
      <c r="J319" s="579"/>
      <c r="K319" s="579"/>
      <c r="L319" s="579"/>
      <c r="M319" s="579"/>
      <c r="N319" s="579"/>
      <c r="O319" s="580"/>
      <c r="P319" s="572" t="s">
        <v>70</v>
      </c>
      <c r="Q319" s="573"/>
      <c r="R319" s="573"/>
      <c r="S319" s="573"/>
      <c r="T319" s="573"/>
      <c r="U319" s="573"/>
      <c r="V319" s="574"/>
      <c r="W319" s="37" t="s">
        <v>71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hidden="1" x14ac:dyDescent="0.2">
      <c r="A320" s="579"/>
      <c r="B320" s="579"/>
      <c r="C320" s="579"/>
      <c r="D320" s="579"/>
      <c r="E320" s="579"/>
      <c r="F320" s="579"/>
      <c r="G320" s="579"/>
      <c r="H320" s="579"/>
      <c r="I320" s="579"/>
      <c r="J320" s="579"/>
      <c r="K320" s="579"/>
      <c r="L320" s="579"/>
      <c r="M320" s="579"/>
      <c r="N320" s="579"/>
      <c r="O320" s="580"/>
      <c r="P320" s="572" t="s">
        <v>70</v>
      </c>
      <c r="Q320" s="573"/>
      <c r="R320" s="573"/>
      <c r="S320" s="573"/>
      <c r="T320" s="573"/>
      <c r="U320" s="573"/>
      <c r="V320" s="574"/>
      <c r="W320" s="37" t="s">
        <v>68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hidden="1" customHeight="1" x14ac:dyDescent="0.25">
      <c r="A321" s="583" t="s">
        <v>93</v>
      </c>
      <c r="B321" s="579"/>
      <c r="C321" s="579"/>
      <c r="D321" s="579"/>
      <c r="E321" s="579"/>
      <c r="F321" s="579"/>
      <c r="G321" s="579"/>
      <c r="H321" s="579"/>
      <c r="I321" s="579"/>
      <c r="J321" s="579"/>
      <c r="K321" s="579"/>
      <c r="L321" s="579"/>
      <c r="M321" s="579"/>
      <c r="N321" s="579"/>
      <c r="O321" s="579"/>
      <c r="P321" s="579"/>
      <c r="Q321" s="579"/>
      <c r="R321" s="579"/>
      <c r="S321" s="579"/>
      <c r="T321" s="579"/>
      <c r="U321" s="579"/>
      <c r="V321" s="579"/>
      <c r="W321" s="579"/>
      <c r="X321" s="579"/>
      <c r="Y321" s="579"/>
      <c r="Z321" s="579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0">
        <v>4607091388381</v>
      </c>
      <c r="E322" s="571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08" t="s">
        <v>511</v>
      </c>
      <c r="Q322" s="566"/>
      <c r="R322" s="566"/>
      <c r="S322" s="566"/>
      <c r="T322" s="567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0">
        <v>4607091388374</v>
      </c>
      <c r="E323" s="571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92" t="s">
        <v>515</v>
      </c>
      <c r="Q323" s="566"/>
      <c r="R323" s="566"/>
      <c r="S323" s="566"/>
      <c r="T323" s="567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0">
        <v>4607091383102</v>
      </c>
      <c r="E324" s="571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0">
        <v>4607091388404</v>
      </c>
      <c r="E325" s="571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8"/>
      <c r="B326" s="579"/>
      <c r="C326" s="579"/>
      <c r="D326" s="579"/>
      <c r="E326" s="579"/>
      <c r="F326" s="579"/>
      <c r="G326" s="579"/>
      <c r="H326" s="579"/>
      <c r="I326" s="579"/>
      <c r="J326" s="579"/>
      <c r="K326" s="579"/>
      <c r="L326" s="579"/>
      <c r="M326" s="579"/>
      <c r="N326" s="579"/>
      <c r="O326" s="580"/>
      <c r="P326" s="572" t="s">
        <v>70</v>
      </c>
      <c r="Q326" s="573"/>
      <c r="R326" s="573"/>
      <c r="S326" s="573"/>
      <c r="T326" s="573"/>
      <c r="U326" s="573"/>
      <c r="V326" s="574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79"/>
      <c r="B327" s="579"/>
      <c r="C327" s="579"/>
      <c r="D327" s="579"/>
      <c r="E327" s="579"/>
      <c r="F327" s="579"/>
      <c r="G327" s="579"/>
      <c r="H327" s="579"/>
      <c r="I327" s="579"/>
      <c r="J327" s="579"/>
      <c r="K327" s="579"/>
      <c r="L327" s="579"/>
      <c r="M327" s="579"/>
      <c r="N327" s="579"/>
      <c r="O327" s="580"/>
      <c r="P327" s="572" t="s">
        <v>70</v>
      </c>
      <c r="Q327" s="573"/>
      <c r="R327" s="573"/>
      <c r="S327" s="573"/>
      <c r="T327" s="573"/>
      <c r="U327" s="573"/>
      <c r="V327" s="574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3" t="s">
        <v>521</v>
      </c>
      <c r="B328" s="579"/>
      <c r="C328" s="579"/>
      <c r="D328" s="579"/>
      <c r="E328" s="579"/>
      <c r="F328" s="579"/>
      <c r="G328" s="579"/>
      <c r="H328" s="579"/>
      <c r="I328" s="579"/>
      <c r="J328" s="579"/>
      <c r="K328" s="579"/>
      <c r="L328" s="579"/>
      <c r="M328" s="579"/>
      <c r="N328" s="579"/>
      <c r="O328" s="579"/>
      <c r="P328" s="579"/>
      <c r="Q328" s="579"/>
      <c r="R328" s="579"/>
      <c r="S328" s="579"/>
      <c r="T328" s="579"/>
      <c r="U328" s="579"/>
      <c r="V328" s="579"/>
      <c r="W328" s="579"/>
      <c r="X328" s="579"/>
      <c r="Y328" s="579"/>
      <c r="Z328" s="579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0">
        <v>4680115881808</v>
      </c>
      <c r="E329" s="571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0">
        <v>4680115881822</v>
      </c>
      <c r="E330" s="571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0">
        <v>4680115880016</v>
      </c>
      <c r="E331" s="571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8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8"/>
      <c r="B332" s="579"/>
      <c r="C332" s="579"/>
      <c r="D332" s="579"/>
      <c r="E332" s="579"/>
      <c r="F332" s="579"/>
      <c r="G332" s="579"/>
      <c r="H332" s="579"/>
      <c r="I332" s="579"/>
      <c r="J332" s="579"/>
      <c r="K332" s="579"/>
      <c r="L332" s="579"/>
      <c r="M332" s="579"/>
      <c r="N332" s="579"/>
      <c r="O332" s="580"/>
      <c r="P332" s="572" t="s">
        <v>70</v>
      </c>
      <c r="Q332" s="573"/>
      <c r="R332" s="573"/>
      <c r="S332" s="573"/>
      <c r="T332" s="573"/>
      <c r="U332" s="573"/>
      <c r="V332" s="574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79"/>
      <c r="B333" s="579"/>
      <c r="C333" s="579"/>
      <c r="D333" s="579"/>
      <c r="E333" s="579"/>
      <c r="F333" s="579"/>
      <c r="G333" s="579"/>
      <c r="H333" s="579"/>
      <c r="I333" s="579"/>
      <c r="J333" s="579"/>
      <c r="K333" s="579"/>
      <c r="L333" s="579"/>
      <c r="M333" s="579"/>
      <c r="N333" s="579"/>
      <c r="O333" s="580"/>
      <c r="P333" s="572" t="s">
        <v>70</v>
      </c>
      <c r="Q333" s="573"/>
      <c r="R333" s="573"/>
      <c r="S333" s="573"/>
      <c r="T333" s="573"/>
      <c r="U333" s="573"/>
      <c r="V333" s="574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81" t="s">
        <v>530</v>
      </c>
      <c r="B334" s="579"/>
      <c r="C334" s="579"/>
      <c r="D334" s="579"/>
      <c r="E334" s="579"/>
      <c r="F334" s="579"/>
      <c r="G334" s="579"/>
      <c r="H334" s="579"/>
      <c r="I334" s="579"/>
      <c r="J334" s="579"/>
      <c r="K334" s="579"/>
      <c r="L334" s="579"/>
      <c r="M334" s="579"/>
      <c r="N334" s="579"/>
      <c r="O334" s="579"/>
      <c r="P334" s="579"/>
      <c r="Q334" s="579"/>
      <c r="R334" s="579"/>
      <c r="S334" s="579"/>
      <c r="T334" s="579"/>
      <c r="U334" s="579"/>
      <c r="V334" s="579"/>
      <c r="W334" s="579"/>
      <c r="X334" s="579"/>
      <c r="Y334" s="579"/>
      <c r="Z334" s="579"/>
      <c r="AA334" s="552"/>
      <c r="AB334" s="552"/>
      <c r="AC334" s="552"/>
    </row>
    <row r="335" spans="1:68" ht="14.25" hidden="1" customHeight="1" x14ac:dyDescent="0.25">
      <c r="A335" s="583" t="s">
        <v>72</v>
      </c>
      <c r="B335" s="579"/>
      <c r="C335" s="579"/>
      <c r="D335" s="579"/>
      <c r="E335" s="579"/>
      <c r="F335" s="579"/>
      <c r="G335" s="579"/>
      <c r="H335" s="579"/>
      <c r="I335" s="579"/>
      <c r="J335" s="579"/>
      <c r="K335" s="579"/>
      <c r="L335" s="579"/>
      <c r="M335" s="579"/>
      <c r="N335" s="579"/>
      <c r="O335" s="579"/>
      <c r="P335" s="579"/>
      <c r="Q335" s="579"/>
      <c r="R335" s="579"/>
      <c r="S335" s="579"/>
      <c r="T335" s="579"/>
      <c r="U335" s="579"/>
      <c r="V335" s="579"/>
      <c r="W335" s="579"/>
      <c r="X335" s="579"/>
      <c r="Y335" s="579"/>
      <c r="Z335" s="579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0">
        <v>4607091387919</v>
      </c>
      <c r="E336" s="571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0">
        <v>4680115883604</v>
      </c>
      <c r="E337" s="571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0">
        <v>4680115883567</v>
      </c>
      <c r="E338" s="571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5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8"/>
      <c r="B339" s="579"/>
      <c r="C339" s="579"/>
      <c r="D339" s="579"/>
      <c r="E339" s="579"/>
      <c r="F339" s="579"/>
      <c r="G339" s="579"/>
      <c r="H339" s="579"/>
      <c r="I339" s="579"/>
      <c r="J339" s="579"/>
      <c r="K339" s="579"/>
      <c r="L339" s="579"/>
      <c r="M339" s="579"/>
      <c r="N339" s="579"/>
      <c r="O339" s="580"/>
      <c r="P339" s="572" t="s">
        <v>70</v>
      </c>
      <c r="Q339" s="573"/>
      <c r="R339" s="573"/>
      <c r="S339" s="573"/>
      <c r="T339" s="573"/>
      <c r="U339" s="573"/>
      <c r="V339" s="574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79"/>
      <c r="B340" s="579"/>
      <c r="C340" s="579"/>
      <c r="D340" s="579"/>
      <c r="E340" s="579"/>
      <c r="F340" s="579"/>
      <c r="G340" s="579"/>
      <c r="H340" s="579"/>
      <c r="I340" s="579"/>
      <c r="J340" s="579"/>
      <c r="K340" s="579"/>
      <c r="L340" s="579"/>
      <c r="M340" s="579"/>
      <c r="N340" s="579"/>
      <c r="O340" s="580"/>
      <c r="P340" s="572" t="s">
        <v>70</v>
      </c>
      <c r="Q340" s="573"/>
      <c r="R340" s="573"/>
      <c r="S340" s="573"/>
      <c r="T340" s="573"/>
      <c r="U340" s="573"/>
      <c r="V340" s="574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61" t="s">
        <v>540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48"/>
      <c r="AB341" s="48"/>
      <c r="AC341" s="48"/>
    </row>
    <row r="342" spans="1:68" ht="16.5" hidden="1" customHeight="1" x14ac:dyDescent="0.25">
      <c r="A342" s="581" t="s">
        <v>541</v>
      </c>
      <c r="B342" s="579"/>
      <c r="C342" s="579"/>
      <c r="D342" s="579"/>
      <c r="E342" s="579"/>
      <c r="F342" s="579"/>
      <c r="G342" s="579"/>
      <c r="H342" s="579"/>
      <c r="I342" s="579"/>
      <c r="J342" s="579"/>
      <c r="K342" s="579"/>
      <c r="L342" s="579"/>
      <c r="M342" s="579"/>
      <c r="N342" s="579"/>
      <c r="O342" s="579"/>
      <c r="P342" s="579"/>
      <c r="Q342" s="579"/>
      <c r="R342" s="579"/>
      <c r="S342" s="579"/>
      <c r="T342" s="579"/>
      <c r="U342" s="579"/>
      <c r="V342" s="579"/>
      <c r="W342" s="579"/>
      <c r="X342" s="579"/>
      <c r="Y342" s="579"/>
      <c r="Z342" s="579"/>
      <c r="AA342" s="552"/>
      <c r="AB342" s="552"/>
      <c r="AC342" s="552"/>
    </row>
    <row r="343" spans="1:68" ht="14.25" hidden="1" customHeight="1" x14ac:dyDescent="0.25">
      <c r="A343" s="583" t="s">
        <v>101</v>
      </c>
      <c r="B343" s="579"/>
      <c r="C343" s="579"/>
      <c r="D343" s="579"/>
      <c r="E343" s="579"/>
      <c r="F343" s="579"/>
      <c r="G343" s="579"/>
      <c r="H343" s="579"/>
      <c r="I343" s="579"/>
      <c r="J343" s="579"/>
      <c r="K343" s="579"/>
      <c r="L343" s="579"/>
      <c r="M343" s="579"/>
      <c r="N343" s="579"/>
      <c r="O343" s="579"/>
      <c r="P343" s="579"/>
      <c r="Q343" s="579"/>
      <c r="R343" s="579"/>
      <c r="S343" s="579"/>
      <c r="T343" s="579"/>
      <c r="U343" s="579"/>
      <c r="V343" s="579"/>
      <c r="W343" s="579"/>
      <c r="X343" s="579"/>
      <c r="Y343" s="579"/>
      <c r="Z343" s="57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0">
        <v>4680115884847</v>
      </c>
      <c r="E344" s="571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6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68</v>
      </c>
      <c r="X344" s="557">
        <v>954</v>
      </c>
      <c r="Y344" s="558">
        <f t="shared" ref="Y344:Y350" si="47">IFERROR(IF(X344="",0,CEILING((X344/$H344),1)*$H344),"")</f>
        <v>960</v>
      </c>
      <c r="Z344" s="36">
        <f>IFERROR(IF(Y344=0,"",ROUNDUP(Y344/H344,0)*0.02175),"")</f>
        <v>1.3919999999999999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984.52800000000002</v>
      </c>
      <c r="BN344" s="64">
        <f t="shared" ref="BN344:BN350" si="49">IFERROR(Y344*I344/H344,"0")</f>
        <v>990.72</v>
      </c>
      <c r="BO344" s="64">
        <f t="shared" ref="BO344:BO350" si="50">IFERROR(1/J344*(X344/H344),"0")</f>
        <v>1.325</v>
      </c>
      <c r="BP344" s="64">
        <f t="shared" ref="BP344:BP350" si="51">IFERROR(1/J344*(Y344/H344),"0")</f>
        <v>1.3333333333333333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0">
        <v>4680115884854</v>
      </c>
      <c r="E345" s="571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68</v>
      </c>
      <c r="X345" s="557">
        <v>282</v>
      </c>
      <c r="Y345" s="558">
        <f t="shared" si="47"/>
        <v>285</v>
      </c>
      <c r="Z345" s="36">
        <f>IFERROR(IF(Y345=0,"",ROUNDUP(Y345/H345,0)*0.02175),"")</f>
        <v>0.41324999999999995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291.024</v>
      </c>
      <c r="BN345" s="64">
        <f t="shared" si="49"/>
        <v>294.12</v>
      </c>
      <c r="BO345" s="64">
        <f t="shared" si="50"/>
        <v>0.39166666666666666</v>
      </c>
      <c r="BP345" s="64">
        <f t="shared" si="51"/>
        <v>0.39583333333333331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0">
        <v>4607091383997</v>
      </c>
      <c r="E346" s="571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68</v>
      </c>
      <c r="X346" s="557">
        <v>660</v>
      </c>
      <c r="Y346" s="558">
        <f t="shared" si="47"/>
        <v>660</v>
      </c>
      <c r="Z346" s="36">
        <f>IFERROR(IF(Y346=0,"",ROUNDUP(Y346/H346,0)*0.02175),"")</f>
        <v>0.95699999999999996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681.12000000000012</v>
      </c>
      <c r="BN346" s="64">
        <f t="shared" si="49"/>
        <v>681.12000000000012</v>
      </c>
      <c r="BO346" s="64">
        <f t="shared" si="50"/>
        <v>0.91666666666666663</v>
      </c>
      <c r="BP346" s="64">
        <f t="shared" si="51"/>
        <v>0.91666666666666663</v>
      </c>
    </row>
    <row r="347" spans="1:68" ht="37.5" hidden="1" customHeight="1" x14ac:dyDescent="0.25">
      <c r="A347" s="54" t="s">
        <v>551</v>
      </c>
      <c r="B347" s="54" t="s">
        <v>552</v>
      </c>
      <c r="C347" s="31">
        <v>4301011867</v>
      </c>
      <c r="D347" s="570">
        <v>4680115884830</v>
      </c>
      <c r="E347" s="571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6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68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0">
        <v>4680115882638</v>
      </c>
      <c r="E348" s="571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0">
        <v>4680115884922</v>
      </c>
      <c r="E349" s="571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0">
        <v>4680115884861</v>
      </c>
      <c r="E350" s="571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8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8"/>
      <c r="B351" s="579"/>
      <c r="C351" s="579"/>
      <c r="D351" s="579"/>
      <c r="E351" s="579"/>
      <c r="F351" s="579"/>
      <c r="G351" s="579"/>
      <c r="H351" s="579"/>
      <c r="I351" s="579"/>
      <c r="J351" s="579"/>
      <c r="K351" s="579"/>
      <c r="L351" s="579"/>
      <c r="M351" s="579"/>
      <c r="N351" s="579"/>
      <c r="O351" s="580"/>
      <c r="P351" s="572" t="s">
        <v>70</v>
      </c>
      <c r="Q351" s="573"/>
      <c r="R351" s="573"/>
      <c r="S351" s="573"/>
      <c r="T351" s="573"/>
      <c r="U351" s="573"/>
      <c r="V351" s="574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126.4</v>
      </c>
      <c r="Y351" s="559">
        <f>IFERROR(Y344/H344,"0")+IFERROR(Y345/H345,"0")+IFERROR(Y346/H346,"0")+IFERROR(Y347/H347,"0")+IFERROR(Y348/H348,"0")+IFERROR(Y349/H349,"0")+IFERROR(Y350/H350,"0")</f>
        <v>127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2.7622499999999999</v>
      </c>
      <c r="AA351" s="560"/>
      <c r="AB351" s="560"/>
      <c r="AC351" s="560"/>
    </row>
    <row r="352" spans="1:68" x14ac:dyDescent="0.2">
      <c r="A352" s="579"/>
      <c r="B352" s="579"/>
      <c r="C352" s="579"/>
      <c r="D352" s="579"/>
      <c r="E352" s="579"/>
      <c r="F352" s="579"/>
      <c r="G352" s="579"/>
      <c r="H352" s="579"/>
      <c r="I352" s="579"/>
      <c r="J352" s="579"/>
      <c r="K352" s="579"/>
      <c r="L352" s="579"/>
      <c r="M352" s="579"/>
      <c r="N352" s="579"/>
      <c r="O352" s="580"/>
      <c r="P352" s="572" t="s">
        <v>70</v>
      </c>
      <c r="Q352" s="573"/>
      <c r="R352" s="573"/>
      <c r="S352" s="573"/>
      <c r="T352" s="573"/>
      <c r="U352" s="573"/>
      <c r="V352" s="574"/>
      <c r="W352" s="37" t="s">
        <v>68</v>
      </c>
      <c r="X352" s="559">
        <f>IFERROR(SUM(X344:X350),"0")</f>
        <v>1896</v>
      </c>
      <c r="Y352" s="559">
        <f>IFERROR(SUM(Y344:Y350),"0")</f>
        <v>1905</v>
      </c>
      <c r="Z352" s="37"/>
      <c r="AA352" s="560"/>
      <c r="AB352" s="560"/>
      <c r="AC352" s="560"/>
    </row>
    <row r="353" spans="1:68" ht="14.25" hidden="1" customHeight="1" x14ac:dyDescent="0.25">
      <c r="A353" s="583" t="s">
        <v>133</v>
      </c>
      <c r="B353" s="579"/>
      <c r="C353" s="579"/>
      <c r="D353" s="579"/>
      <c r="E353" s="579"/>
      <c r="F353" s="579"/>
      <c r="G353" s="579"/>
      <c r="H353" s="579"/>
      <c r="I353" s="579"/>
      <c r="J353" s="579"/>
      <c r="K353" s="579"/>
      <c r="L353" s="579"/>
      <c r="M353" s="579"/>
      <c r="N353" s="579"/>
      <c r="O353" s="579"/>
      <c r="P353" s="579"/>
      <c r="Q353" s="579"/>
      <c r="R353" s="579"/>
      <c r="S353" s="579"/>
      <c r="T353" s="579"/>
      <c r="U353" s="579"/>
      <c r="V353" s="579"/>
      <c r="W353" s="579"/>
      <c r="X353" s="579"/>
      <c r="Y353" s="579"/>
      <c r="Z353" s="57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0">
        <v>4607091383980</v>
      </c>
      <c r="E354" s="571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68</v>
      </c>
      <c r="X354" s="557">
        <v>402</v>
      </c>
      <c r="Y354" s="558">
        <f>IFERROR(IF(X354="",0,CEILING((X354/$H354),1)*$H354),"")</f>
        <v>405</v>
      </c>
      <c r="Z354" s="36">
        <f>IFERROR(IF(Y354=0,"",ROUNDUP(Y354/H354,0)*0.02175),"")</f>
        <v>0.58724999999999994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414.86399999999998</v>
      </c>
      <c r="BN354" s="64">
        <f>IFERROR(Y354*I354/H354,"0")</f>
        <v>417.96000000000004</v>
      </c>
      <c r="BO354" s="64">
        <f>IFERROR(1/J354*(X354/H354),"0")</f>
        <v>0.55833333333333335</v>
      </c>
      <c r="BP354" s="64">
        <f>IFERROR(1/J354*(Y354/H354),"0")</f>
        <v>0.5625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0">
        <v>4607091384178</v>
      </c>
      <c r="E355" s="571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8"/>
      <c r="B356" s="579"/>
      <c r="C356" s="579"/>
      <c r="D356" s="579"/>
      <c r="E356" s="579"/>
      <c r="F356" s="579"/>
      <c r="G356" s="579"/>
      <c r="H356" s="579"/>
      <c r="I356" s="579"/>
      <c r="J356" s="579"/>
      <c r="K356" s="579"/>
      <c r="L356" s="579"/>
      <c r="M356" s="579"/>
      <c r="N356" s="579"/>
      <c r="O356" s="580"/>
      <c r="P356" s="572" t="s">
        <v>70</v>
      </c>
      <c r="Q356" s="573"/>
      <c r="R356" s="573"/>
      <c r="S356" s="573"/>
      <c r="T356" s="573"/>
      <c r="U356" s="573"/>
      <c r="V356" s="574"/>
      <c r="W356" s="37" t="s">
        <v>71</v>
      </c>
      <c r="X356" s="559">
        <f>IFERROR(X354/H354,"0")+IFERROR(X355/H355,"0")</f>
        <v>26.8</v>
      </c>
      <c r="Y356" s="559">
        <f>IFERROR(Y354/H354,"0")+IFERROR(Y355/H355,"0")</f>
        <v>27</v>
      </c>
      <c r="Z356" s="559">
        <f>IFERROR(IF(Z354="",0,Z354),"0")+IFERROR(IF(Z355="",0,Z355),"0")</f>
        <v>0.58724999999999994</v>
      </c>
      <c r="AA356" s="560"/>
      <c r="AB356" s="560"/>
      <c r="AC356" s="560"/>
    </row>
    <row r="357" spans="1:68" x14ac:dyDescent="0.2">
      <c r="A357" s="579"/>
      <c r="B357" s="579"/>
      <c r="C357" s="579"/>
      <c r="D357" s="579"/>
      <c r="E357" s="579"/>
      <c r="F357" s="579"/>
      <c r="G357" s="579"/>
      <c r="H357" s="579"/>
      <c r="I357" s="579"/>
      <c r="J357" s="579"/>
      <c r="K357" s="579"/>
      <c r="L357" s="579"/>
      <c r="M357" s="579"/>
      <c r="N357" s="579"/>
      <c r="O357" s="580"/>
      <c r="P357" s="572" t="s">
        <v>70</v>
      </c>
      <c r="Q357" s="573"/>
      <c r="R357" s="573"/>
      <c r="S357" s="573"/>
      <c r="T357" s="573"/>
      <c r="U357" s="573"/>
      <c r="V357" s="574"/>
      <c r="W357" s="37" t="s">
        <v>68</v>
      </c>
      <c r="X357" s="559">
        <f>IFERROR(SUM(X354:X355),"0")</f>
        <v>402</v>
      </c>
      <c r="Y357" s="559">
        <f>IFERROR(SUM(Y354:Y355),"0")</f>
        <v>405</v>
      </c>
      <c r="Z357" s="37"/>
      <c r="AA357" s="560"/>
      <c r="AB357" s="560"/>
      <c r="AC357" s="560"/>
    </row>
    <row r="358" spans="1:68" ht="14.25" hidden="1" customHeight="1" x14ac:dyDescent="0.25">
      <c r="A358" s="583" t="s">
        <v>72</v>
      </c>
      <c r="B358" s="579"/>
      <c r="C358" s="579"/>
      <c r="D358" s="579"/>
      <c r="E358" s="579"/>
      <c r="F358" s="579"/>
      <c r="G358" s="579"/>
      <c r="H358" s="579"/>
      <c r="I358" s="579"/>
      <c r="J358" s="579"/>
      <c r="K358" s="579"/>
      <c r="L358" s="579"/>
      <c r="M358" s="579"/>
      <c r="N358" s="579"/>
      <c r="O358" s="579"/>
      <c r="P358" s="579"/>
      <c r="Q358" s="579"/>
      <c r="R358" s="579"/>
      <c r="S358" s="579"/>
      <c r="T358" s="579"/>
      <c r="U358" s="579"/>
      <c r="V358" s="579"/>
      <c r="W358" s="579"/>
      <c r="X358" s="579"/>
      <c r="Y358" s="579"/>
      <c r="Z358" s="579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0">
        <v>4607091383928</v>
      </c>
      <c r="E359" s="571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0">
        <v>4607091384260</v>
      </c>
      <c r="E360" s="571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57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8"/>
      <c r="B361" s="579"/>
      <c r="C361" s="579"/>
      <c r="D361" s="579"/>
      <c r="E361" s="579"/>
      <c r="F361" s="579"/>
      <c r="G361" s="579"/>
      <c r="H361" s="579"/>
      <c r="I361" s="579"/>
      <c r="J361" s="579"/>
      <c r="K361" s="579"/>
      <c r="L361" s="579"/>
      <c r="M361" s="579"/>
      <c r="N361" s="579"/>
      <c r="O361" s="580"/>
      <c r="P361" s="572" t="s">
        <v>70</v>
      </c>
      <c r="Q361" s="573"/>
      <c r="R361" s="573"/>
      <c r="S361" s="573"/>
      <c r="T361" s="573"/>
      <c r="U361" s="573"/>
      <c r="V361" s="574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79"/>
      <c r="B362" s="579"/>
      <c r="C362" s="579"/>
      <c r="D362" s="579"/>
      <c r="E362" s="579"/>
      <c r="F362" s="579"/>
      <c r="G362" s="579"/>
      <c r="H362" s="579"/>
      <c r="I362" s="579"/>
      <c r="J362" s="579"/>
      <c r="K362" s="579"/>
      <c r="L362" s="579"/>
      <c r="M362" s="579"/>
      <c r="N362" s="579"/>
      <c r="O362" s="580"/>
      <c r="P362" s="572" t="s">
        <v>70</v>
      </c>
      <c r="Q362" s="573"/>
      <c r="R362" s="573"/>
      <c r="S362" s="573"/>
      <c r="T362" s="573"/>
      <c r="U362" s="573"/>
      <c r="V362" s="574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3" t="s">
        <v>168</v>
      </c>
      <c r="B363" s="579"/>
      <c r="C363" s="579"/>
      <c r="D363" s="579"/>
      <c r="E363" s="579"/>
      <c r="F363" s="579"/>
      <c r="G363" s="579"/>
      <c r="H363" s="579"/>
      <c r="I363" s="579"/>
      <c r="J363" s="579"/>
      <c r="K363" s="579"/>
      <c r="L363" s="579"/>
      <c r="M363" s="579"/>
      <c r="N363" s="579"/>
      <c r="O363" s="579"/>
      <c r="P363" s="579"/>
      <c r="Q363" s="579"/>
      <c r="R363" s="579"/>
      <c r="S363" s="579"/>
      <c r="T363" s="579"/>
      <c r="U363" s="579"/>
      <c r="V363" s="579"/>
      <c r="W363" s="579"/>
      <c r="X363" s="579"/>
      <c r="Y363" s="579"/>
      <c r="Z363" s="579"/>
      <c r="AA363" s="553"/>
      <c r="AB363" s="553"/>
      <c r="AC363" s="553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0">
        <v>4607091384673</v>
      </c>
      <c r="E364" s="571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61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8"/>
      <c r="B365" s="579"/>
      <c r="C365" s="579"/>
      <c r="D365" s="579"/>
      <c r="E365" s="579"/>
      <c r="F365" s="579"/>
      <c r="G365" s="579"/>
      <c r="H365" s="579"/>
      <c r="I365" s="579"/>
      <c r="J365" s="579"/>
      <c r="K365" s="579"/>
      <c r="L365" s="579"/>
      <c r="M365" s="579"/>
      <c r="N365" s="579"/>
      <c r="O365" s="580"/>
      <c r="P365" s="572" t="s">
        <v>70</v>
      </c>
      <c r="Q365" s="573"/>
      <c r="R365" s="573"/>
      <c r="S365" s="573"/>
      <c r="T365" s="573"/>
      <c r="U365" s="573"/>
      <c r="V365" s="574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79"/>
      <c r="B366" s="579"/>
      <c r="C366" s="579"/>
      <c r="D366" s="579"/>
      <c r="E366" s="579"/>
      <c r="F366" s="579"/>
      <c r="G366" s="579"/>
      <c r="H366" s="579"/>
      <c r="I366" s="579"/>
      <c r="J366" s="579"/>
      <c r="K366" s="579"/>
      <c r="L366" s="579"/>
      <c r="M366" s="579"/>
      <c r="N366" s="579"/>
      <c r="O366" s="580"/>
      <c r="P366" s="572" t="s">
        <v>70</v>
      </c>
      <c r="Q366" s="573"/>
      <c r="R366" s="573"/>
      <c r="S366" s="573"/>
      <c r="T366" s="573"/>
      <c r="U366" s="573"/>
      <c r="V366" s="574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81" t="s">
        <v>575</v>
      </c>
      <c r="B367" s="579"/>
      <c r="C367" s="579"/>
      <c r="D367" s="579"/>
      <c r="E367" s="579"/>
      <c r="F367" s="579"/>
      <c r="G367" s="579"/>
      <c r="H367" s="579"/>
      <c r="I367" s="579"/>
      <c r="J367" s="579"/>
      <c r="K367" s="579"/>
      <c r="L367" s="579"/>
      <c r="M367" s="579"/>
      <c r="N367" s="579"/>
      <c r="O367" s="579"/>
      <c r="P367" s="579"/>
      <c r="Q367" s="579"/>
      <c r="R367" s="579"/>
      <c r="S367" s="579"/>
      <c r="T367" s="579"/>
      <c r="U367" s="579"/>
      <c r="V367" s="579"/>
      <c r="W367" s="579"/>
      <c r="X367" s="579"/>
      <c r="Y367" s="579"/>
      <c r="Z367" s="579"/>
      <c r="AA367" s="552"/>
      <c r="AB367" s="552"/>
      <c r="AC367" s="552"/>
    </row>
    <row r="368" spans="1:68" ht="14.25" hidden="1" customHeight="1" x14ac:dyDescent="0.25">
      <c r="A368" s="583" t="s">
        <v>101</v>
      </c>
      <c r="B368" s="579"/>
      <c r="C368" s="579"/>
      <c r="D368" s="579"/>
      <c r="E368" s="579"/>
      <c r="F368" s="579"/>
      <c r="G368" s="579"/>
      <c r="H368" s="579"/>
      <c r="I368" s="579"/>
      <c r="J368" s="579"/>
      <c r="K368" s="579"/>
      <c r="L368" s="579"/>
      <c r="M368" s="579"/>
      <c r="N368" s="579"/>
      <c r="O368" s="579"/>
      <c r="P368" s="579"/>
      <c r="Q368" s="579"/>
      <c r="R368" s="579"/>
      <c r="S368" s="579"/>
      <c r="T368" s="579"/>
      <c r="U368" s="579"/>
      <c r="V368" s="579"/>
      <c r="W368" s="579"/>
      <c r="X368" s="579"/>
      <c r="Y368" s="579"/>
      <c r="Z368" s="57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0">
        <v>4680115881907</v>
      </c>
      <c r="E369" s="571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6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68</v>
      </c>
      <c r="X369" s="557">
        <v>20</v>
      </c>
      <c r="Y369" s="558">
        <f>IFERROR(IF(X369="",0,CEILING((X369/$H369),1)*$H369),"")</f>
        <v>21.6</v>
      </c>
      <c r="Z369" s="36">
        <f>IFERROR(IF(Y369=0,"",ROUNDUP(Y369/H369,0)*0.01898),"")</f>
        <v>3.7960000000000001E-2</v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20.805555555555554</v>
      </c>
      <c r="BN369" s="64">
        <f>IFERROR(Y369*I369/H369,"0")</f>
        <v>22.47</v>
      </c>
      <c r="BO369" s="64">
        <f>IFERROR(1/J369*(X369/H369),"0")</f>
        <v>2.8935185185185182E-2</v>
      </c>
      <c r="BP369" s="64">
        <f>IFERROR(1/J369*(Y369/H369),"0")</f>
        <v>3.125E-2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4301011875</v>
      </c>
      <c r="D370" s="570">
        <v>4680115884885</v>
      </c>
      <c r="E370" s="571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5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6"/>
      <c r="R370" s="566"/>
      <c r="S370" s="566"/>
      <c r="T370" s="567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0">
        <v>4680115884908</v>
      </c>
      <c r="E371" s="571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6"/>
      <c r="R371" s="566"/>
      <c r="S371" s="566"/>
      <c r="T371" s="567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78"/>
      <c r="B372" s="579"/>
      <c r="C372" s="579"/>
      <c r="D372" s="579"/>
      <c r="E372" s="579"/>
      <c r="F372" s="579"/>
      <c r="G372" s="579"/>
      <c r="H372" s="579"/>
      <c r="I372" s="579"/>
      <c r="J372" s="579"/>
      <c r="K372" s="579"/>
      <c r="L372" s="579"/>
      <c r="M372" s="579"/>
      <c r="N372" s="579"/>
      <c r="O372" s="580"/>
      <c r="P372" s="572" t="s">
        <v>70</v>
      </c>
      <c r="Q372" s="573"/>
      <c r="R372" s="573"/>
      <c r="S372" s="573"/>
      <c r="T372" s="573"/>
      <c r="U372" s="573"/>
      <c r="V372" s="574"/>
      <c r="W372" s="37" t="s">
        <v>71</v>
      </c>
      <c r="X372" s="559">
        <f>IFERROR(X369/H369,"0")+IFERROR(X370/H370,"0")+IFERROR(X371/H371,"0")</f>
        <v>1.8518518518518516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79"/>
      <c r="B373" s="579"/>
      <c r="C373" s="579"/>
      <c r="D373" s="579"/>
      <c r="E373" s="579"/>
      <c r="F373" s="579"/>
      <c r="G373" s="579"/>
      <c r="H373" s="579"/>
      <c r="I373" s="579"/>
      <c r="J373" s="579"/>
      <c r="K373" s="579"/>
      <c r="L373" s="579"/>
      <c r="M373" s="579"/>
      <c r="N373" s="579"/>
      <c r="O373" s="580"/>
      <c r="P373" s="572" t="s">
        <v>70</v>
      </c>
      <c r="Q373" s="573"/>
      <c r="R373" s="573"/>
      <c r="S373" s="573"/>
      <c r="T373" s="573"/>
      <c r="U373" s="573"/>
      <c r="V373" s="574"/>
      <c r="W373" s="37" t="s">
        <v>68</v>
      </c>
      <c r="X373" s="559">
        <f>IFERROR(SUM(X369:X371),"0")</f>
        <v>20</v>
      </c>
      <c r="Y373" s="559">
        <f>IFERROR(SUM(Y369:Y371),"0")</f>
        <v>21.6</v>
      </c>
      <c r="Z373" s="37"/>
      <c r="AA373" s="560"/>
      <c r="AB373" s="560"/>
      <c r="AC373" s="560"/>
    </row>
    <row r="374" spans="1:68" ht="14.25" hidden="1" customHeight="1" x14ac:dyDescent="0.25">
      <c r="A374" s="583" t="s">
        <v>63</v>
      </c>
      <c r="B374" s="579"/>
      <c r="C374" s="579"/>
      <c r="D374" s="579"/>
      <c r="E374" s="579"/>
      <c r="F374" s="579"/>
      <c r="G374" s="579"/>
      <c r="H374" s="579"/>
      <c r="I374" s="579"/>
      <c r="J374" s="579"/>
      <c r="K374" s="579"/>
      <c r="L374" s="579"/>
      <c r="M374" s="579"/>
      <c r="N374" s="579"/>
      <c r="O374" s="579"/>
      <c r="P374" s="579"/>
      <c r="Q374" s="579"/>
      <c r="R374" s="579"/>
      <c r="S374" s="579"/>
      <c r="T374" s="579"/>
      <c r="U374" s="579"/>
      <c r="V374" s="579"/>
      <c r="W374" s="579"/>
      <c r="X374" s="579"/>
      <c r="Y374" s="579"/>
      <c r="Z374" s="579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0">
        <v>4607091384802</v>
      </c>
      <c r="E375" s="571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6"/>
      <c r="R375" s="566"/>
      <c r="S375" s="566"/>
      <c r="T375" s="567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78"/>
      <c r="B376" s="579"/>
      <c r="C376" s="579"/>
      <c r="D376" s="579"/>
      <c r="E376" s="579"/>
      <c r="F376" s="579"/>
      <c r="G376" s="579"/>
      <c r="H376" s="579"/>
      <c r="I376" s="579"/>
      <c r="J376" s="579"/>
      <c r="K376" s="579"/>
      <c r="L376" s="579"/>
      <c r="M376" s="579"/>
      <c r="N376" s="579"/>
      <c r="O376" s="580"/>
      <c r="P376" s="572" t="s">
        <v>70</v>
      </c>
      <c r="Q376" s="573"/>
      <c r="R376" s="573"/>
      <c r="S376" s="573"/>
      <c r="T376" s="573"/>
      <c r="U376" s="573"/>
      <c r="V376" s="574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79"/>
      <c r="B377" s="579"/>
      <c r="C377" s="579"/>
      <c r="D377" s="579"/>
      <c r="E377" s="579"/>
      <c r="F377" s="579"/>
      <c r="G377" s="579"/>
      <c r="H377" s="579"/>
      <c r="I377" s="579"/>
      <c r="J377" s="579"/>
      <c r="K377" s="579"/>
      <c r="L377" s="579"/>
      <c r="M377" s="579"/>
      <c r="N377" s="579"/>
      <c r="O377" s="580"/>
      <c r="P377" s="572" t="s">
        <v>70</v>
      </c>
      <c r="Q377" s="573"/>
      <c r="R377" s="573"/>
      <c r="S377" s="573"/>
      <c r="T377" s="573"/>
      <c r="U377" s="573"/>
      <c r="V377" s="574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3" t="s">
        <v>72</v>
      </c>
      <c r="B378" s="579"/>
      <c r="C378" s="579"/>
      <c r="D378" s="579"/>
      <c r="E378" s="579"/>
      <c r="F378" s="579"/>
      <c r="G378" s="579"/>
      <c r="H378" s="579"/>
      <c r="I378" s="579"/>
      <c r="J378" s="579"/>
      <c r="K378" s="579"/>
      <c r="L378" s="579"/>
      <c r="M378" s="579"/>
      <c r="N378" s="579"/>
      <c r="O378" s="579"/>
      <c r="P378" s="579"/>
      <c r="Q378" s="579"/>
      <c r="R378" s="579"/>
      <c r="S378" s="579"/>
      <c r="T378" s="579"/>
      <c r="U378" s="579"/>
      <c r="V378" s="579"/>
      <c r="W378" s="579"/>
      <c r="X378" s="579"/>
      <c r="Y378" s="579"/>
      <c r="Z378" s="57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70">
        <v>4607091384246</v>
      </c>
      <c r="E379" s="571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88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6"/>
      <c r="R379" s="566"/>
      <c r="S379" s="566"/>
      <c r="T379" s="567"/>
      <c r="U379" s="34"/>
      <c r="V379" s="34"/>
      <c r="W379" s="35" t="s">
        <v>68</v>
      </c>
      <c r="X379" s="557">
        <v>309</v>
      </c>
      <c r="Y379" s="558">
        <f>IFERROR(IF(X379="",0,CEILING((X379/$H379),1)*$H379),"")</f>
        <v>315</v>
      </c>
      <c r="Z379" s="36">
        <f>IFERROR(IF(Y379=0,"",ROUNDUP(Y379/H379,0)*0.01898),"")</f>
        <v>0.6643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326.81900000000002</v>
      </c>
      <c r="BN379" s="64">
        <f>IFERROR(Y379*I379/H379,"0")</f>
        <v>333.16500000000002</v>
      </c>
      <c r="BO379" s="64">
        <f>IFERROR(1/J379*(X379/H379),"0")</f>
        <v>0.53645833333333337</v>
      </c>
      <c r="BP379" s="64">
        <f>IFERROR(1/J379*(Y379/H379),"0")</f>
        <v>0.546875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0">
        <v>4607091384253</v>
      </c>
      <c r="E380" s="571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6"/>
      <c r="R380" s="566"/>
      <c r="S380" s="566"/>
      <c r="T380" s="567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78"/>
      <c r="B381" s="579"/>
      <c r="C381" s="579"/>
      <c r="D381" s="579"/>
      <c r="E381" s="579"/>
      <c r="F381" s="579"/>
      <c r="G381" s="579"/>
      <c r="H381" s="579"/>
      <c r="I381" s="579"/>
      <c r="J381" s="579"/>
      <c r="K381" s="579"/>
      <c r="L381" s="579"/>
      <c r="M381" s="579"/>
      <c r="N381" s="579"/>
      <c r="O381" s="580"/>
      <c r="P381" s="572" t="s">
        <v>70</v>
      </c>
      <c r="Q381" s="573"/>
      <c r="R381" s="573"/>
      <c r="S381" s="573"/>
      <c r="T381" s="573"/>
      <c r="U381" s="573"/>
      <c r="V381" s="574"/>
      <c r="W381" s="37" t="s">
        <v>71</v>
      </c>
      <c r="X381" s="559">
        <f>IFERROR(X379/H379,"0")+IFERROR(X380/H380,"0")</f>
        <v>34.333333333333336</v>
      </c>
      <c r="Y381" s="559">
        <f>IFERROR(Y379/H379,"0")+IFERROR(Y380/H380,"0")</f>
        <v>35</v>
      </c>
      <c r="Z381" s="559">
        <f>IFERROR(IF(Z379="",0,Z379),"0")+IFERROR(IF(Z380="",0,Z380),"0")</f>
        <v>0.6643</v>
      </c>
      <c r="AA381" s="560"/>
      <c r="AB381" s="560"/>
      <c r="AC381" s="560"/>
    </row>
    <row r="382" spans="1:68" x14ac:dyDescent="0.2">
      <c r="A382" s="579"/>
      <c r="B382" s="579"/>
      <c r="C382" s="579"/>
      <c r="D382" s="579"/>
      <c r="E382" s="579"/>
      <c r="F382" s="579"/>
      <c r="G382" s="579"/>
      <c r="H382" s="579"/>
      <c r="I382" s="579"/>
      <c r="J382" s="579"/>
      <c r="K382" s="579"/>
      <c r="L382" s="579"/>
      <c r="M382" s="579"/>
      <c r="N382" s="579"/>
      <c r="O382" s="580"/>
      <c r="P382" s="572" t="s">
        <v>70</v>
      </c>
      <c r="Q382" s="573"/>
      <c r="R382" s="573"/>
      <c r="S382" s="573"/>
      <c r="T382" s="573"/>
      <c r="U382" s="573"/>
      <c r="V382" s="574"/>
      <c r="W382" s="37" t="s">
        <v>68</v>
      </c>
      <c r="X382" s="559">
        <f>IFERROR(SUM(X379:X380),"0")</f>
        <v>309</v>
      </c>
      <c r="Y382" s="559">
        <f>IFERROR(SUM(Y379:Y380),"0")</f>
        <v>315</v>
      </c>
      <c r="Z382" s="37"/>
      <c r="AA382" s="560"/>
      <c r="AB382" s="560"/>
      <c r="AC382" s="560"/>
    </row>
    <row r="383" spans="1:68" ht="14.25" hidden="1" customHeight="1" x14ac:dyDescent="0.25">
      <c r="A383" s="583" t="s">
        <v>168</v>
      </c>
      <c r="B383" s="579"/>
      <c r="C383" s="579"/>
      <c r="D383" s="579"/>
      <c r="E383" s="579"/>
      <c r="F383" s="579"/>
      <c r="G383" s="579"/>
      <c r="H383" s="579"/>
      <c r="I383" s="579"/>
      <c r="J383" s="579"/>
      <c r="K383" s="579"/>
      <c r="L383" s="579"/>
      <c r="M383" s="579"/>
      <c r="N383" s="579"/>
      <c r="O383" s="579"/>
      <c r="P383" s="579"/>
      <c r="Q383" s="579"/>
      <c r="R383" s="579"/>
      <c r="S383" s="579"/>
      <c r="T383" s="579"/>
      <c r="U383" s="579"/>
      <c r="V383" s="579"/>
      <c r="W383" s="579"/>
      <c r="X383" s="579"/>
      <c r="Y383" s="579"/>
      <c r="Z383" s="579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0">
        <v>4607091389357</v>
      </c>
      <c r="E384" s="571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6"/>
      <c r="R384" s="566"/>
      <c r="S384" s="566"/>
      <c r="T384" s="567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78"/>
      <c r="B385" s="579"/>
      <c r="C385" s="579"/>
      <c r="D385" s="579"/>
      <c r="E385" s="579"/>
      <c r="F385" s="579"/>
      <c r="G385" s="579"/>
      <c r="H385" s="579"/>
      <c r="I385" s="579"/>
      <c r="J385" s="579"/>
      <c r="K385" s="579"/>
      <c r="L385" s="579"/>
      <c r="M385" s="579"/>
      <c r="N385" s="579"/>
      <c r="O385" s="580"/>
      <c r="P385" s="572" t="s">
        <v>70</v>
      </c>
      <c r="Q385" s="573"/>
      <c r="R385" s="573"/>
      <c r="S385" s="573"/>
      <c r="T385" s="573"/>
      <c r="U385" s="573"/>
      <c r="V385" s="574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79"/>
      <c r="B386" s="579"/>
      <c r="C386" s="579"/>
      <c r="D386" s="579"/>
      <c r="E386" s="579"/>
      <c r="F386" s="579"/>
      <c r="G386" s="579"/>
      <c r="H386" s="579"/>
      <c r="I386" s="579"/>
      <c r="J386" s="579"/>
      <c r="K386" s="579"/>
      <c r="L386" s="579"/>
      <c r="M386" s="579"/>
      <c r="N386" s="579"/>
      <c r="O386" s="580"/>
      <c r="P386" s="572" t="s">
        <v>70</v>
      </c>
      <c r="Q386" s="573"/>
      <c r="R386" s="573"/>
      <c r="S386" s="573"/>
      <c r="T386" s="573"/>
      <c r="U386" s="573"/>
      <c r="V386" s="574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61" t="s">
        <v>595</v>
      </c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2"/>
      <c r="P387" s="662"/>
      <c r="Q387" s="662"/>
      <c r="R387" s="662"/>
      <c r="S387" s="662"/>
      <c r="T387" s="662"/>
      <c r="U387" s="662"/>
      <c r="V387" s="662"/>
      <c r="W387" s="662"/>
      <c r="X387" s="662"/>
      <c r="Y387" s="662"/>
      <c r="Z387" s="662"/>
      <c r="AA387" s="48"/>
      <c r="AB387" s="48"/>
      <c r="AC387" s="48"/>
    </row>
    <row r="388" spans="1:68" ht="16.5" hidden="1" customHeight="1" x14ac:dyDescent="0.25">
      <c r="A388" s="581" t="s">
        <v>596</v>
      </c>
      <c r="B388" s="579"/>
      <c r="C388" s="579"/>
      <c r="D388" s="579"/>
      <c r="E388" s="579"/>
      <c r="F388" s="579"/>
      <c r="G388" s="579"/>
      <c r="H388" s="579"/>
      <c r="I388" s="579"/>
      <c r="J388" s="579"/>
      <c r="K388" s="579"/>
      <c r="L388" s="579"/>
      <c r="M388" s="579"/>
      <c r="N388" s="579"/>
      <c r="O388" s="579"/>
      <c r="P388" s="579"/>
      <c r="Q388" s="579"/>
      <c r="R388" s="579"/>
      <c r="S388" s="579"/>
      <c r="T388" s="579"/>
      <c r="U388" s="579"/>
      <c r="V388" s="579"/>
      <c r="W388" s="579"/>
      <c r="X388" s="579"/>
      <c r="Y388" s="579"/>
      <c r="Z388" s="579"/>
      <c r="AA388" s="552"/>
      <c r="AB388" s="552"/>
      <c r="AC388" s="552"/>
    </row>
    <row r="389" spans="1:68" ht="14.25" hidden="1" customHeight="1" x14ac:dyDescent="0.25">
      <c r="A389" s="583" t="s">
        <v>63</v>
      </c>
      <c r="B389" s="579"/>
      <c r="C389" s="579"/>
      <c r="D389" s="579"/>
      <c r="E389" s="579"/>
      <c r="F389" s="579"/>
      <c r="G389" s="579"/>
      <c r="H389" s="579"/>
      <c r="I389" s="579"/>
      <c r="J389" s="579"/>
      <c r="K389" s="579"/>
      <c r="L389" s="579"/>
      <c r="M389" s="579"/>
      <c r="N389" s="579"/>
      <c r="O389" s="579"/>
      <c r="P389" s="579"/>
      <c r="Q389" s="579"/>
      <c r="R389" s="579"/>
      <c r="S389" s="579"/>
      <c r="T389" s="579"/>
      <c r="U389" s="579"/>
      <c r="V389" s="579"/>
      <c r="W389" s="579"/>
      <c r="X389" s="579"/>
      <c r="Y389" s="579"/>
      <c r="Z389" s="579"/>
      <c r="AA389" s="553"/>
      <c r="AB389" s="553"/>
      <c r="AC389" s="55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70">
        <v>4680115886100</v>
      </c>
      <c r="E390" s="571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6"/>
      <c r="R390" s="566"/>
      <c r="S390" s="566"/>
      <c r="T390" s="567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0">
        <v>4680115886117</v>
      </c>
      <c r="E391" s="571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8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0">
        <v>4680115886117</v>
      </c>
      <c r="E392" s="571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0">
        <v>4680115886124</v>
      </c>
      <c r="E393" s="571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0">
        <v>4680115883147</v>
      </c>
      <c r="E394" s="571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6"/>
      <c r="R394" s="566"/>
      <c r="S394" s="566"/>
      <c r="T394" s="567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0">
        <v>4607091384338</v>
      </c>
      <c r="E395" s="571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6"/>
      <c r="R395" s="566"/>
      <c r="S395" s="566"/>
      <c r="T395" s="567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0">
        <v>4607091389524</v>
      </c>
      <c r="E396" s="571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0">
        <v>4680115883161</v>
      </c>
      <c r="E397" s="571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6"/>
      <c r="R397" s="566"/>
      <c r="S397" s="566"/>
      <c r="T397" s="567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70">
        <v>4607091389531</v>
      </c>
      <c r="E398" s="571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6"/>
      <c r="R398" s="566"/>
      <c r="S398" s="566"/>
      <c r="T398" s="567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0">
        <v>4607091384345</v>
      </c>
      <c r="E399" s="571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6"/>
      <c r="R399" s="566"/>
      <c r="S399" s="566"/>
      <c r="T399" s="567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78"/>
      <c r="B400" s="579"/>
      <c r="C400" s="579"/>
      <c r="D400" s="579"/>
      <c r="E400" s="579"/>
      <c r="F400" s="579"/>
      <c r="G400" s="579"/>
      <c r="H400" s="579"/>
      <c r="I400" s="579"/>
      <c r="J400" s="579"/>
      <c r="K400" s="579"/>
      <c r="L400" s="579"/>
      <c r="M400" s="579"/>
      <c r="N400" s="579"/>
      <c r="O400" s="580"/>
      <c r="P400" s="572" t="s">
        <v>70</v>
      </c>
      <c r="Q400" s="573"/>
      <c r="R400" s="573"/>
      <c r="S400" s="573"/>
      <c r="T400" s="573"/>
      <c r="U400" s="573"/>
      <c r="V400" s="574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79"/>
      <c r="B401" s="579"/>
      <c r="C401" s="579"/>
      <c r="D401" s="579"/>
      <c r="E401" s="579"/>
      <c r="F401" s="579"/>
      <c r="G401" s="579"/>
      <c r="H401" s="579"/>
      <c r="I401" s="579"/>
      <c r="J401" s="579"/>
      <c r="K401" s="579"/>
      <c r="L401" s="579"/>
      <c r="M401" s="579"/>
      <c r="N401" s="579"/>
      <c r="O401" s="580"/>
      <c r="P401" s="572" t="s">
        <v>70</v>
      </c>
      <c r="Q401" s="573"/>
      <c r="R401" s="573"/>
      <c r="S401" s="573"/>
      <c r="T401" s="573"/>
      <c r="U401" s="573"/>
      <c r="V401" s="574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3" t="s">
        <v>72</v>
      </c>
      <c r="B402" s="579"/>
      <c r="C402" s="579"/>
      <c r="D402" s="579"/>
      <c r="E402" s="579"/>
      <c r="F402" s="579"/>
      <c r="G402" s="579"/>
      <c r="H402" s="579"/>
      <c r="I402" s="579"/>
      <c r="J402" s="579"/>
      <c r="K402" s="579"/>
      <c r="L402" s="579"/>
      <c r="M402" s="579"/>
      <c r="N402" s="579"/>
      <c r="O402" s="579"/>
      <c r="P402" s="579"/>
      <c r="Q402" s="579"/>
      <c r="R402" s="579"/>
      <c r="S402" s="579"/>
      <c r="T402" s="579"/>
      <c r="U402" s="579"/>
      <c r="V402" s="579"/>
      <c r="W402" s="579"/>
      <c r="X402" s="579"/>
      <c r="Y402" s="579"/>
      <c r="Z402" s="579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0">
        <v>4607091384352</v>
      </c>
      <c r="E403" s="571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6"/>
      <c r="R403" s="566"/>
      <c r="S403" s="566"/>
      <c r="T403" s="567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0">
        <v>4607091389654</v>
      </c>
      <c r="E404" s="571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6"/>
      <c r="R404" s="566"/>
      <c r="S404" s="566"/>
      <c r="T404" s="567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78"/>
      <c r="B405" s="579"/>
      <c r="C405" s="579"/>
      <c r="D405" s="579"/>
      <c r="E405" s="579"/>
      <c r="F405" s="579"/>
      <c r="G405" s="579"/>
      <c r="H405" s="579"/>
      <c r="I405" s="579"/>
      <c r="J405" s="579"/>
      <c r="K405" s="579"/>
      <c r="L405" s="579"/>
      <c r="M405" s="579"/>
      <c r="N405" s="579"/>
      <c r="O405" s="580"/>
      <c r="P405" s="572" t="s">
        <v>70</v>
      </c>
      <c r="Q405" s="573"/>
      <c r="R405" s="573"/>
      <c r="S405" s="573"/>
      <c r="T405" s="573"/>
      <c r="U405" s="573"/>
      <c r="V405" s="574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79"/>
      <c r="B406" s="579"/>
      <c r="C406" s="579"/>
      <c r="D406" s="579"/>
      <c r="E406" s="579"/>
      <c r="F406" s="579"/>
      <c r="G406" s="579"/>
      <c r="H406" s="579"/>
      <c r="I406" s="579"/>
      <c r="J406" s="579"/>
      <c r="K406" s="579"/>
      <c r="L406" s="579"/>
      <c r="M406" s="579"/>
      <c r="N406" s="579"/>
      <c r="O406" s="580"/>
      <c r="P406" s="572" t="s">
        <v>70</v>
      </c>
      <c r="Q406" s="573"/>
      <c r="R406" s="573"/>
      <c r="S406" s="573"/>
      <c r="T406" s="573"/>
      <c r="U406" s="573"/>
      <c r="V406" s="574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81" t="s">
        <v>628</v>
      </c>
      <c r="B407" s="579"/>
      <c r="C407" s="579"/>
      <c r="D407" s="579"/>
      <c r="E407" s="579"/>
      <c r="F407" s="579"/>
      <c r="G407" s="579"/>
      <c r="H407" s="579"/>
      <c r="I407" s="579"/>
      <c r="J407" s="579"/>
      <c r="K407" s="579"/>
      <c r="L407" s="579"/>
      <c r="M407" s="579"/>
      <c r="N407" s="579"/>
      <c r="O407" s="579"/>
      <c r="P407" s="579"/>
      <c r="Q407" s="579"/>
      <c r="R407" s="579"/>
      <c r="S407" s="579"/>
      <c r="T407" s="579"/>
      <c r="U407" s="579"/>
      <c r="V407" s="579"/>
      <c r="W407" s="579"/>
      <c r="X407" s="579"/>
      <c r="Y407" s="579"/>
      <c r="Z407" s="579"/>
      <c r="AA407" s="552"/>
      <c r="AB407" s="552"/>
      <c r="AC407" s="552"/>
    </row>
    <row r="408" spans="1:68" ht="14.25" hidden="1" customHeight="1" x14ac:dyDescent="0.25">
      <c r="A408" s="583" t="s">
        <v>133</v>
      </c>
      <c r="B408" s="579"/>
      <c r="C408" s="579"/>
      <c r="D408" s="579"/>
      <c r="E408" s="579"/>
      <c r="F408" s="579"/>
      <c r="G408" s="579"/>
      <c r="H408" s="579"/>
      <c r="I408" s="579"/>
      <c r="J408" s="579"/>
      <c r="K408" s="579"/>
      <c r="L408" s="579"/>
      <c r="M408" s="579"/>
      <c r="N408" s="579"/>
      <c r="O408" s="579"/>
      <c r="P408" s="579"/>
      <c r="Q408" s="579"/>
      <c r="R408" s="579"/>
      <c r="S408" s="579"/>
      <c r="T408" s="579"/>
      <c r="U408" s="579"/>
      <c r="V408" s="579"/>
      <c r="W408" s="579"/>
      <c r="X408" s="579"/>
      <c r="Y408" s="579"/>
      <c r="Z408" s="579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0">
        <v>4680115885240</v>
      </c>
      <c r="E409" s="571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6"/>
      <c r="R409" s="566"/>
      <c r="S409" s="566"/>
      <c r="T409" s="567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78"/>
      <c r="B410" s="579"/>
      <c r="C410" s="579"/>
      <c r="D410" s="579"/>
      <c r="E410" s="579"/>
      <c r="F410" s="579"/>
      <c r="G410" s="579"/>
      <c r="H410" s="579"/>
      <c r="I410" s="579"/>
      <c r="J410" s="579"/>
      <c r="K410" s="579"/>
      <c r="L410" s="579"/>
      <c r="M410" s="579"/>
      <c r="N410" s="579"/>
      <c r="O410" s="580"/>
      <c r="P410" s="572" t="s">
        <v>70</v>
      </c>
      <c r="Q410" s="573"/>
      <c r="R410" s="573"/>
      <c r="S410" s="573"/>
      <c r="T410" s="573"/>
      <c r="U410" s="573"/>
      <c r="V410" s="574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79"/>
      <c r="B411" s="579"/>
      <c r="C411" s="579"/>
      <c r="D411" s="579"/>
      <c r="E411" s="579"/>
      <c r="F411" s="579"/>
      <c r="G411" s="579"/>
      <c r="H411" s="579"/>
      <c r="I411" s="579"/>
      <c r="J411" s="579"/>
      <c r="K411" s="579"/>
      <c r="L411" s="579"/>
      <c r="M411" s="579"/>
      <c r="N411" s="579"/>
      <c r="O411" s="580"/>
      <c r="P411" s="572" t="s">
        <v>70</v>
      </c>
      <c r="Q411" s="573"/>
      <c r="R411" s="573"/>
      <c r="S411" s="573"/>
      <c r="T411" s="573"/>
      <c r="U411" s="573"/>
      <c r="V411" s="574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3" t="s">
        <v>63</v>
      </c>
      <c r="B412" s="579"/>
      <c r="C412" s="579"/>
      <c r="D412" s="579"/>
      <c r="E412" s="579"/>
      <c r="F412" s="579"/>
      <c r="G412" s="579"/>
      <c r="H412" s="579"/>
      <c r="I412" s="579"/>
      <c r="J412" s="579"/>
      <c r="K412" s="579"/>
      <c r="L412" s="579"/>
      <c r="M412" s="579"/>
      <c r="N412" s="579"/>
      <c r="O412" s="579"/>
      <c r="P412" s="579"/>
      <c r="Q412" s="579"/>
      <c r="R412" s="579"/>
      <c r="S412" s="579"/>
      <c r="T412" s="579"/>
      <c r="U412" s="579"/>
      <c r="V412" s="579"/>
      <c r="W412" s="579"/>
      <c r="X412" s="579"/>
      <c r="Y412" s="579"/>
      <c r="Z412" s="579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0">
        <v>4680115886094</v>
      </c>
      <c r="E413" s="571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6"/>
      <c r="R413" s="566"/>
      <c r="S413" s="566"/>
      <c r="T413" s="567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0">
        <v>4607091389425</v>
      </c>
      <c r="E414" s="571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6"/>
      <c r="R414" s="566"/>
      <c r="S414" s="566"/>
      <c r="T414" s="567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0">
        <v>4680115880771</v>
      </c>
      <c r="E415" s="571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6"/>
      <c r="R415" s="566"/>
      <c r="S415" s="566"/>
      <c r="T415" s="567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0">
        <v>4607091389500</v>
      </c>
      <c r="E416" s="571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6"/>
      <c r="R416" s="566"/>
      <c r="S416" s="566"/>
      <c r="T416" s="567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78"/>
      <c r="B417" s="579"/>
      <c r="C417" s="579"/>
      <c r="D417" s="579"/>
      <c r="E417" s="579"/>
      <c r="F417" s="579"/>
      <c r="G417" s="579"/>
      <c r="H417" s="579"/>
      <c r="I417" s="579"/>
      <c r="J417" s="579"/>
      <c r="K417" s="579"/>
      <c r="L417" s="579"/>
      <c r="M417" s="579"/>
      <c r="N417" s="579"/>
      <c r="O417" s="580"/>
      <c r="P417" s="572" t="s">
        <v>70</v>
      </c>
      <c r="Q417" s="573"/>
      <c r="R417" s="573"/>
      <c r="S417" s="573"/>
      <c r="T417" s="573"/>
      <c r="U417" s="573"/>
      <c r="V417" s="574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79"/>
      <c r="B418" s="579"/>
      <c r="C418" s="579"/>
      <c r="D418" s="579"/>
      <c r="E418" s="579"/>
      <c r="F418" s="579"/>
      <c r="G418" s="579"/>
      <c r="H418" s="579"/>
      <c r="I418" s="579"/>
      <c r="J418" s="579"/>
      <c r="K418" s="579"/>
      <c r="L418" s="579"/>
      <c r="M418" s="579"/>
      <c r="N418" s="579"/>
      <c r="O418" s="580"/>
      <c r="P418" s="572" t="s">
        <v>70</v>
      </c>
      <c r="Q418" s="573"/>
      <c r="R418" s="573"/>
      <c r="S418" s="573"/>
      <c r="T418" s="573"/>
      <c r="U418" s="573"/>
      <c r="V418" s="574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81" t="s">
        <v>643</v>
      </c>
      <c r="B419" s="579"/>
      <c r="C419" s="579"/>
      <c r="D419" s="579"/>
      <c r="E419" s="579"/>
      <c r="F419" s="579"/>
      <c r="G419" s="579"/>
      <c r="H419" s="579"/>
      <c r="I419" s="579"/>
      <c r="J419" s="579"/>
      <c r="K419" s="579"/>
      <c r="L419" s="579"/>
      <c r="M419" s="579"/>
      <c r="N419" s="579"/>
      <c r="O419" s="579"/>
      <c r="P419" s="579"/>
      <c r="Q419" s="579"/>
      <c r="R419" s="579"/>
      <c r="S419" s="579"/>
      <c r="T419" s="579"/>
      <c r="U419" s="579"/>
      <c r="V419" s="579"/>
      <c r="W419" s="579"/>
      <c r="X419" s="579"/>
      <c r="Y419" s="579"/>
      <c r="Z419" s="579"/>
      <c r="AA419" s="552"/>
      <c r="AB419" s="552"/>
      <c r="AC419" s="552"/>
    </row>
    <row r="420" spans="1:68" ht="14.25" hidden="1" customHeight="1" x14ac:dyDescent="0.25">
      <c r="A420" s="583" t="s">
        <v>63</v>
      </c>
      <c r="B420" s="579"/>
      <c r="C420" s="579"/>
      <c r="D420" s="579"/>
      <c r="E420" s="579"/>
      <c r="F420" s="579"/>
      <c r="G420" s="579"/>
      <c r="H420" s="579"/>
      <c r="I420" s="579"/>
      <c r="J420" s="579"/>
      <c r="K420" s="579"/>
      <c r="L420" s="579"/>
      <c r="M420" s="579"/>
      <c r="N420" s="579"/>
      <c r="O420" s="579"/>
      <c r="P420" s="579"/>
      <c r="Q420" s="579"/>
      <c r="R420" s="579"/>
      <c r="S420" s="579"/>
      <c r="T420" s="579"/>
      <c r="U420" s="579"/>
      <c r="V420" s="579"/>
      <c r="W420" s="579"/>
      <c r="X420" s="579"/>
      <c r="Y420" s="579"/>
      <c r="Z420" s="579"/>
      <c r="AA420" s="553"/>
      <c r="AB420" s="553"/>
      <c r="AC420" s="55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70">
        <v>4680115885110</v>
      </c>
      <c r="E421" s="571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6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6"/>
      <c r="R421" s="566"/>
      <c r="S421" s="566"/>
      <c r="T421" s="567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78"/>
      <c r="B422" s="579"/>
      <c r="C422" s="579"/>
      <c r="D422" s="579"/>
      <c r="E422" s="579"/>
      <c r="F422" s="579"/>
      <c r="G422" s="579"/>
      <c r="H422" s="579"/>
      <c r="I422" s="579"/>
      <c r="J422" s="579"/>
      <c r="K422" s="579"/>
      <c r="L422" s="579"/>
      <c r="M422" s="579"/>
      <c r="N422" s="579"/>
      <c r="O422" s="580"/>
      <c r="P422" s="572" t="s">
        <v>70</v>
      </c>
      <c r="Q422" s="573"/>
      <c r="R422" s="573"/>
      <c r="S422" s="573"/>
      <c r="T422" s="573"/>
      <c r="U422" s="573"/>
      <c r="V422" s="574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79"/>
      <c r="B423" s="579"/>
      <c r="C423" s="579"/>
      <c r="D423" s="579"/>
      <c r="E423" s="579"/>
      <c r="F423" s="579"/>
      <c r="G423" s="579"/>
      <c r="H423" s="579"/>
      <c r="I423" s="579"/>
      <c r="J423" s="579"/>
      <c r="K423" s="579"/>
      <c r="L423" s="579"/>
      <c r="M423" s="579"/>
      <c r="N423" s="579"/>
      <c r="O423" s="580"/>
      <c r="P423" s="572" t="s">
        <v>70</v>
      </c>
      <c r="Q423" s="573"/>
      <c r="R423" s="573"/>
      <c r="S423" s="573"/>
      <c r="T423" s="573"/>
      <c r="U423" s="573"/>
      <c r="V423" s="574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81" t="s">
        <v>647</v>
      </c>
      <c r="B424" s="579"/>
      <c r="C424" s="579"/>
      <c r="D424" s="579"/>
      <c r="E424" s="579"/>
      <c r="F424" s="579"/>
      <c r="G424" s="579"/>
      <c r="H424" s="579"/>
      <c r="I424" s="579"/>
      <c r="J424" s="579"/>
      <c r="K424" s="579"/>
      <c r="L424" s="579"/>
      <c r="M424" s="579"/>
      <c r="N424" s="579"/>
      <c r="O424" s="579"/>
      <c r="P424" s="579"/>
      <c r="Q424" s="579"/>
      <c r="R424" s="579"/>
      <c r="S424" s="579"/>
      <c r="T424" s="579"/>
      <c r="U424" s="579"/>
      <c r="V424" s="579"/>
      <c r="W424" s="579"/>
      <c r="X424" s="579"/>
      <c r="Y424" s="579"/>
      <c r="Z424" s="579"/>
      <c r="AA424" s="552"/>
      <c r="AB424" s="552"/>
      <c r="AC424" s="552"/>
    </row>
    <row r="425" spans="1:68" ht="14.25" hidden="1" customHeight="1" x14ac:dyDescent="0.25">
      <c r="A425" s="583" t="s">
        <v>63</v>
      </c>
      <c r="B425" s="579"/>
      <c r="C425" s="579"/>
      <c r="D425" s="579"/>
      <c r="E425" s="579"/>
      <c r="F425" s="579"/>
      <c r="G425" s="579"/>
      <c r="H425" s="579"/>
      <c r="I425" s="579"/>
      <c r="J425" s="579"/>
      <c r="K425" s="579"/>
      <c r="L425" s="579"/>
      <c r="M425" s="579"/>
      <c r="N425" s="579"/>
      <c r="O425" s="579"/>
      <c r="P425" s="579"/>
      <c r="Q425" s="579"/>
      <c r="R425" s="579"/>
      <c r="S425" s="579"/>
      <c r="T425" s="579"/>
      <c r="U425" s="579"/>
      <c r="V425" s="579"/>
      <c r="W425" s="579"/>
      <c r="X425" s="579"/>
      <c r="Y425" s="579"/>
      <c r="Z425" s="579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0">
        <v>4680115885103</v>
      </c>
      <c r="E426" s="571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8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6"/>
      <c r="R426" s="566"/>
      <c r="S426" s="566"/>
      <c r="T426" s="567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78"/>
      <c r="B427" s="579"/>
      <c r="C427" s="579"/>
      <c r="D427" s="579"/>
      <c r="E427" s="579"/>
      <c r="F427" s="579"/>
      <c r="G427" s="579"/>
      <c r="H427" s="579"/>
      <c r="I427" s="579"/>
      <c r="J427" s="579"/>
      <c r="K427" s="579"/>
      <c r="L427" s="579"/>
      <c r="M427" s="579"/>
      <c r="N427" s="579"/>
      <c r="O427" s="580"/>
      <c r="P427" s="572" t="s">
        <v>70</v>
      </c>
      <c r="Q427" s="573"/>
      <c r="R427" s="573"/>
      <c r="S427" s="573"/>
      <c r="T427" s="573"/>
      <c r="U427" s="573"/>
      <c r="V427" s="574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79"/>
      <c r="B428" s="579"/>
      <c r="C428" s="579"/>
      <c r="D428" s="579"/>
      <c r="E428" s="579"/>
      <c r="F428" s="579"/>
      <c r="G428" s="579"/>
      <c r="H428" s="579"/>
      <c r="I428" s="579"/>
      <c r="J428" s="579"/>
      <c r="K428" s="579"/>
      <c r="L428" s="579"/>
      <c r="M428" s="579"/>
      <c r="N428" s="579"/>
      <c r="O428" s="580"/>
      <c r="P428" s="572" t="s">
        <v>70</v>
      </c>
      <c r="Q428" s="573"/>
      <c r="R428" s="573"/>
      <c r="S428" s="573"/>
      <c r="T428" s="573"/>
      <c r="U428" s="573"/>
      <c r="V428" s="574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61" t="s">
        <v>651</v>
      </c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2"/>
      <c r="P429" s="662"/>
      <c r="Q429" s="662"/>
      <c r="R429" s="662"/>
      <c r="S429" s="662"/>
      <c r="T429" s="662"/>
      <c r="U429" s="662"/>
      <c r="V429" s="662"/>
      <c r="W429" s="662"/>
      <c r="X429" s="662"/>
      <c r="Y429" s="662"/>
      <c r="Z429" s="662"/>
      <c r="AA429" s="48"/>
      <c r="AB429" s="48"/>
      <c r="AC429" s="48"/>
    </row>
    <row r="430" spans="1:68" ht="16.5" hidden="1" customHeight="1" x14ac:dyDescent="0.25">
      <c r="A430" s="581" t="s">
        <v>651</v>
      </c>
      <c r="B430" s="579"/>
      <c r="C430" s="579"/>
      <c r="D430" s="579"/>
      <c r="E430" s="579"/>
      <c r="F430" s="579"/>
      <c r="G430" s="579"/>
      <c r="H430" s="579"/>
      <c r="I430" s="579"/>
      <c r="J430" s="579"/>
      <c r="K430" s="579"/>
      <c r="L430" s="579"/>
      <c r="M430" s="579"/>
      <c r="N430" s="579"/>
      <c r="O430" s="579"/>
      <c r="P430" s="579"/>
      <c r="Q430" s="579"/>
      <c r="R430" s="579"/>
      <c r="S430" s="579"/>
      <c r="T430" s="579"/>
      <c r="U430" s="579"/>
      <c r="V430" s="579"/>
      <c r="W430" s="579"/>
      <c r="X430" s="579"/>
      <c r="Y430" s="579"/>
      <c r="Z430" s="579"/>
      <c r="AA430" s="552"/>
      <c r="AB430" s="552"/>
      <c r="AC430" s="552"/>
    </row>
    <row r="431" spans="1:68" ht="14.25" hidden="1" customHeight="1" x14ac:dyDescent="0.25">
      <c r="A431" s="583" t="s">
        <v>101</v>
      </c>
      <c r="B431" s="579"/>
      <c r="C431" s="579"/>
      <c r="D431" s="579"/>
      <c r="E431" s="579"/>
      <c r="F431" s="579"/>
      <c r="G431" s="579"/>
      <c r="H431" s="579"/>
      <c r="I431" s="579"/>
      <c r="J431" s="579"/>
      <c r="K431" s="579"/>
      <c r="L431" s="579"/>
      <c r="M431" s="579"/>
      <c r="N431" s="579"/>
      <c r="O431" s="579"/>
      <c r="P431" s="579"/>
      <c r="Q431" s="579"/>
      <c r="R431" s="579"/>
      <c r="S431" s="579"/>
      <c r="T431" s="579"/>
      <c r="U431" s="579"/>
      <c r="V431" s="579"/>
      <c r="W431" s="579"/>
      <c r="X431" s="579"/>
      <c r="Y431" s="579"/>
      <c r="Z431" s="579"/>
      <c r="AA431" s="553"/>
      <c r="AB431" s="553"/>
      <c r="AC431" s="553"/>
    </row>
    <row r="432" spans="1:68" ht="27" hidden="1" customHeight="1" x14ac:dyDescent="0.25">
      <c r="A432" s="54" t="s">
        <v>652</v>
      </c>
      <c r="B432" s="54" t="s">
        <v>653</v>
      </c>
      <c r="C432" s="31">
        <v>4301011795</v>
      </c>
      <c r="D432" s="570">
        <v>4607091389067</v>
      </c>
      <c r="E432" s="571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8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6"/>
      <c r="R432" s="566"/>
      <c r="S432" s="566"/>
      <c r="T432" s="567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655</v>
      </c>
      <c r="B433" s="54" t="s">
        <v>656</v>
      </c>
      <c r="C433" s="31">
        <v>4301011961</v>
      </c>
      <c r="D433" s="570">
        <v>4680115885271</v>
      </c>
      <c r="E433" s="571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6"/>
      <c r="R433" s="566"/>
      <c r="S433" s="566"/>
      <c r="T433" s="567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70">
        <v>4680115885226</v>
      </c>
      <c r="E434" s="571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6"/>
      <c r="R434" s="566"/>
      <c r="S434" s="566"/>
      <c r="T434" s="567"/>
      <c r="U434" s="34"/>
      <c r="V434" s="34"/>
      <c r="W434" s="35" t="s">
        <v>68</v>
      </c>
      <c r="X434" s="557">
        <v>46</v>
      </c>
      <c r="Y434" s="558">
        <f t="shared" si="58"/>
        <v>47.52</v>
      </c>
      <c r="Z434" s="36">
        <f t="shared" si="59"/>
        <v>0.10764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49.136363636363633</v>
      </c>
      <c r="BN434" s="64">
        <f t="shared" si="61"/>
        <v>50.760000000000005</v>
      </c>
      <c r="BO434" s="64">
        <f t="shared" si="62"/>
        <v>8.3770396270396258E-2</v>
      </c>
      <c r="BP434" s="64">
        <f t="shared" si="63"/>
        <v>8.6538461538461536E-2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0">
        <v>4607091383522</v>
      </c>
      <c r="E435" s="571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601" t="s">
        <v>663</v>
      </c>
      <c r="Q435" s="566"/>
      <c r="R435" s="566"/>
      <c r="S435" s="566"/>
      <c r="T435" s="567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0">
        <v>4680115884502</v>
      </c>
      <c r="E436" s="571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6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6"/>
      <c r="R436" s="566"/>
      <c r="S436" s="566"/>
      <c r="T436" s="567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4301011771</v>
      </c>
      <c r="D437" s="570">
        <v>4607091389104</v>
      </c>
      <c r="E437" s="571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6"/>
      <c r="R437" s="566"/>
      <c r="S437" s="566"/>
      <c r="T437" s="567"/>
      <c r="U437" s="34"/>
      <c r="V437" s="34"/>
      <c r="W437" s="35" t="s">
        <v>68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0">
        <v>4680115884519</v>
      </c>
      <c r="E438" s="571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0">
        <v>4680115886391</v>
      </c>
      <c r="E439" s="571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58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6"/>
      <c r="R439" s="566"/>
      <c r="S439" s="566"/>
      <c r="T439" s="567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4301012035</v>
      </c>
      <c r="D440" s="570">
        <v>4680115880603</v>
      </c>
      <c r="E440" s="571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6"/>
      <c r="R440" s="566"/>
      <c r="S440" s="566"/>
      <c r="T440" s="567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0">
        <v>4607091389999</v>
      </c>
      <c r="E441" s="571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37" t="s">
        <v>680</v>
      </c>
      <c r="Q441" s="566"/>
      <c r="R441" s="566"/>
      <c r="S441" s="566"/>
      <c r="T441" s="567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0">
        <v>4680115882782</v>
      </c>
      <c r="E442" s="571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79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6"/>
      <c r="R442" s="566"/>
      <c r="S442" s="566"/>
      <c r="T442" s="567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0">
        <v>4680115885479</v>
      </c>
      <c r="E443" s="571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6"/>
      <c r="R443" s="566"/>
      <c r="S443" s="566"/>
      <c r="T443" s="567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0">
        <v>4607091389982</v>
      </c>
      <c r="E444" s="571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6"/>
      <c r="R444" s="566"/>
      <c r="S444" s="566"/>
      <c r="T444" s="567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0">
        <v>4607091389982</v>
      </c>
      <c r="E445" s="571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78"/>
      <c r="B446" s="579"/>
      <c r="C446" s="579"/>
      <c r="D446" s="579"/>
      <c r="E446" s="579"/>
      <c r="F446" s="579"/>
      <c r="G446" s="579"/>
      <c r="H446" s="579"/>
      <c r="I446" s="579"/>
      <c r="J446" s="579"/>
      <c r="K446" s="579"/>
      <c r="L446" s="579"/>
      <c r="M446" s="579"/>
      <c r="N446" s="579"/>
      <c r="O446" s="580"/>
      <c r="P446" s="572" t="s">
        <v>70</v>
      </c>
      <c r="Q446" s="573"/>
      <c r="R446" s="573"/>
      <c r="S446" s="573"/>
      <c r="T446" s="573"/>
      <c r="U446" s="573"/>
      <c r="V446" s="574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8.712121212121211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9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0.10764</v>
      </c>
      <c r="AA446" s="560"/>
      <c r="AB446" s="560"/>
      <c r="AC446" s="560"/>
    </row>
    <row r="447" spans="1:68" x14ac:dyDescent="0.2">
      <c r="A447" s="579"/>
      <c r="B447" s="579"/>
      <c r="C447" s="579"/>
      <c r="D447" s="579"/>
      <c r="E447" s="579"/>
      <c r="F447" s="579"/>
      <c r="G447" s="579"/>
      <c r="H447" s="579"/>
      <c r="I447" s="579"/>
      <c r="J447" s="579"/>
      <c r="K447" s="579"/>
      <c r="L447" s="579"/>
      <c r="M447" s="579"/>
      <c r="N447" s="579"/>
      <c r="O447" s="580"/>
      <c r="P447" s="572" t="s">
        <v>70</v>
      </c>
      <c r="Q447" s="573"/>
      <c r="R447" s="573"/>
      <c r="S447" s="573"/>
      <c r="T447" s="573"/>
      <c r="U447" s="573"/>
      <c r="V447" s="574"/>
      <c r="W447" s="37" t="s">
        <v>68</v>
      </c>
      <c r="X447" s="559">
        <f>IFERROR(SUM(X432:X445),"0")</f>
        <v>46</v>
      </c>
      <c r="Y447" s="559">
        <f>IFERROR(SUM(Y432:Y445),"0")</f>
        <v>47.52</v>
      </c>
      <c r="Z447" s="37"/>
      <c r="AA447" s="560"/>
      <c r="AB447" s="560"/>
      <c r="AC447" s="560"/>
    </row>
    <row r="448" spans="1:68" ht="14.25" hidden="1" customHeight="1" x14ac:dyDescent="0.25">
      <c r="A448" s="583" t="s">
        <v>133</v>
      </c>
      <c r="B448" s="579"/>
      <c r="C448" s="579"/>
      <c r="D448" s="579"/>
      <c r="E448" s="579"/>
      <c r="F448" s="579"/>
      <c r="G448" s="579"/>
      <c r="H448" s="579"/>
      <c r="I448" s="579"/>
      <c r="J448" s="579"/>
      <c r="K448" s="579"/>
      <c r="L448" s="579"/>
      <c r="M448" s="579"/>
      <c r="N448" s="579"/>
      <c r="O448" s="579"/>
      <c r="P448" s="579"/>
      <c r="Q448" s="579"/>
      <c r="R448" s="579"/>
      <c r="S448" s="579"/>
      <c r="T448" s="579"/>
      <c r="U448" s="579"/>
      <c r="V448" s="579"/>
      <c r="W448" s="579"/>
      <c r="X448" s="579"/>
      <c r="Y448" s="579"/>
      <c r="Z448" s="579"/>
      <c r="AA448" s="553"/>
      <c r="AB448" s="553"/>
      <c r="AC448" s="553"/>
    </row>
    <row r="449" spans="1:68" ht="16.5" hidden="1" customHeight="1" x14ac:dyDescent="0.25">
      <c r="A449" s="54" t="s">
        <v>688</v>
      </c>
      <c r="B449" s="54" t="s">
        <v>689</v>
      </c>
      <c r="C449" s="31">
        <v>4301020334</v>
      </c>
      <c r="D449" s="570">
        <v>4607091388930</v>
      </c>
      <c r="E449" s="571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6"/>
      <c r="R449" s="566"/>
      <c r="S449" s="566"/>
      <c r="T449" s="567"/>
      <c r="U449" s="34"/>
      <c r="V449" s="34"/>
      <c r="W449" s="35" t="s">
        <v>68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0">
        <v>4680115886407</v>
      </c>
      <c r="E450" s="571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6"/>
      <c r="R450" s="566"/>
      <c r="S450" s="566"/>
      <c r="T450" s="567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0">
        <v>4680115880054</v>
      </c>
      <c r="E451" s="571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6"/>
      <c r="R451" s="566"/>
      <c r="S451" s="566"/>
      <c r="T451" s="567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78"/>
      <c r="B452" s="579"/>
      <c r="C452" s="579"/>
      <c r="D452" s="579"/>
      <c r="E452" s="579"/>
      <c r="F452" s="579"/>
      <c r="G452" s="579"/>
      <c r="H452" s="579"/>
      <c r="I452" s="579"/>
      <c r="J452" s="579"/>
      <c r="K452" s="579"/>
      <c r="L452" s="579"/>
      <c r="M452" s="579"/>
      <c r="N452" s="579"/>
      <c r="O452" s="580"/>
      <c r="P452" s="572" t="s">
        <v>70</v>
      </c>
      <c r="Q452" s="573"/>
      <c r="R452" s="573"/>
      <c r="S452" s="573"/>
      <c r="T452" s="573"/>
      <c r="U452" s="573"/>
      <c r="V452" s="574"/>
      <c r="W452" s="37" t="s">
        <v>71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79"/>
      <c r="B453" s="579"/>
      <c r="C453" s="579"/>
      <c r="D453" s="579"/>
      <c r="E453" s="579"/>
      <c r="F453" s="579"/>
      <c r="G453" s="579"/>
      <c r="H453" s="579"/>
      <c r="I453" s="579"/>
      <c r="J453" s="579"/>
      <c r="K453" s="579"/>
      <c r="L453" s="579"/>
      <c r="M453" s="579"/>
      <c r="N453" s="579"/>
      <c r="O453" s="580"/>
      <c r="P453" s="572" t="s">
        <v>70</v>
      </c>
      <c r="Q453" s="573"/>
      <c r="R453" s="573"/>
      <c r="S453" s="573"/>
      <c r="T453" s="573"/>
      <c r="U453" s="573"/>
      <c r="V453" s="574"/>
      <c r="W453" s="37" t="s">
        <v>68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3" t="s">
        <v>63</v>
      </c>
      <c r="B454" s="579"/>
      <c r="C454" s="579"/>
      <c r="D454" s="579"/>
      <c r="E454" s="579"/>
      <c r="F454" s="579"/>
      <c r="G454" s="579"/>
      <c r="H454" s="579"/>
      <c r="I454" s="579"/>
      <c r="J454" s="579"/>
      <c r="K454" s="579"/>
      <c r="L454" s="579"/>
      <c r="M454" s="579"/>
      <c r="N454" s="579"/>
      <c r="O454" s="579"/>
      <c r="P454" s="579"/>
      <c r="Q454" s="579"/>
      <c r="R454" s="579"/>
      <c r="S454" s="579"/>
      <c r="T454" s="579"/>
      <c r="U454" s="579"/>
      <c r="V454" s="579"/>
      <c r="W454" s="579"/>
      <c r="X454" s="579"/>
      <c r="Y454" s="579"/>
      <c r="Z454" s="579"/>
      <c r="AA454" s="553"/>
      <c r="AB454" s="553"/>
      <c r="AC454" s="553"/>
    </row>
    <row r="455" spans="1:68" ht="27" hidden="1" customHeight="1" x14ac:dyDescent="0.25">
      <c r="A455" s="54" t="s">
        <v>695</v>
      </c>
      <c r="B455" s="54" t="s">
        <v>696</v>
      </c>
      <c r="C455" s="31">
        <v>4301031349</v>
      </c>
      <c r="D455" s="570">
        <v>4680115883116</v>
      </c>
      <c r="E455" s="571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6"/>
      <c r="R455" s="566"/>
      <c r="S455" s="566"/>
      <c r="T455" s="567"/>
      <c r="U455" s="34"/>
      <c r="V455" s="34"/>
      <c r="W455" s="35" t="s">
        <v>68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hidden="1" customHeight="1" x14ac:dyDescent="0.25">
      <c r="A456" s="54" t="s">
        <v>698</v>
      </c>
      <c r="B456" s="54" t="s">
        <v>699</v>
      </c>
      <c r="C456" s="31">
        <v>4301031350</v>
      </c>
      <c r="D456" s="570">
        <v>4680115883093</v>
      </c>
      <c r="E456" s="571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80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6"/>
      <c r="R456" s="566"/>
      <c r="S456" s="566"/>
      <c r="T456" s="567"/>
      <c r="U456" s="34"/>
      <c r="V456" s="34"/>
      <c r="W456" s="35" t="s">
        <v>68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701</v>
      </c>
      <c r="B457" s="54" t="s">
        <v>702</v>
      </c>
      <c r="C457" s="31">
        <v>4301031353</v>
      </c>
      <c r="D457" s="570">
        <v>4680115883109</v>
      </c>
      <c r="E457" s="571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6"/>
      <c r="R457" s="566"/>
      <c r="S457" s="566"/>
      <c r="T457" s="567"/>
      <c r="U457" s="34"/>
      <c r="V457" s="34"/>
      <c r="W457" s="35" t="s">
        <v>68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0">
        <v>4680115882072</v>
      </c>
      <c r="E458" s="571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84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6"/>
      <c r="R458" s="566"/>
      <c r="S458" s="566"/>
      <c r="T458" s="567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0">
        <v>4680115882072</v>
      </c>
      <c r="E459" s="571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0">
        <v>4680115882102</v>
      </c>
      <c r="E460" s="571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6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6"/>
      <c r="R460" s="566"/>
      <c r="S460" s="566"/>
      <c r="T460" s="567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0">
        <v>4680115882096</v>
      </c>
      <c r="E461" s="571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6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idden="1" x14ac:dyDescent="0.2">
      <c r="A462" s="578"/>
      <c r="B462" s="579"/>
      <c r="C462" s="579"/>
      <c r="D462" s="579"/>
      <c r="E462" s="579"/>
      <c r="F462" s="579"/>
      <c r="G462" s="579"/>
      <c r="H462" s="579"/>
      <c r="I462" s="579"/>
      <c r="J462" s="579"/>
      <c r="K462" s="579"/>
      <c r="L462" s="579"/>
      <c r="M462" s="579"/>
      <c r="N462" s="579"/>
      <c r="O462" s="580"/>
      <c r="P462" s="572" t="s">
        <v>70</v>
      </c>
      <c r="Q462" s="573"/>
      <c r="R462" s="573"/>
      <c r="S462" s="573"/>
      <c r="T462" s="573"/>
      <c r="U462" s="573"/>
      <c r="V462" s="574"/>
      <c r="W462" s="37" t="s">
        <v>71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hidden="1" x14ac:dyDescent="0.2">
      <c r="A463" s="579"/>
      <c r="B463" s="579"/>
      <c r="C463" s="579"/>
      <c r="D463" s="579"/>
      <c r="E463" s="579"/>
      <c r="F463" s="579"/>
      <c r="G463" s="579"/>
      <c r="H463" s="579"/>
      <c r="I463" s="579"/>
      <c r="J463" s="579"/>
      <c r="K463" s="579"/>
      <c r="L463" s="579"/>
      <c r="M463" s="579"/>
      <c r="N463" s="579"/>
      <c r="O463" s="580"/>
      <c r="P463" s="572" t="s">
        <v>70</v>
      </c>
      <c r="Q463" s="573"/>
      <c r="R463" s="573"/>
      <c r="S463" s="573"/>
      <c r="T463" s="573"/>
      <c r="U463" s="573"/>
      <c r="V463" s="574"/>
      <c r="W463" s="37" t="s">
        <v>68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hidden="1" customHeight="1" x14ac:dyDescent="0.25">
      <c r="A464" s="583" t="s">
        <v>72</v>
      </c>
      <c r="B464" s="579"/>
      <c r="C464" s="579"/>
      <c r="D464" s="579"/>
      <c r="E464" s="579"/>
      <c r="F464" s="579"/>
      <c r="G464" s="579"/>
      <c r="H464" s="579"/>
      <c r="I464" s="579"/>
      <c r="J464" s="579"/>
      <c r="K464" s="579"/>
      <c r="L464" s="579"/>
      <c r="M464" s="579"/>
      <c r="N464" s="579"/>
      <c r="O464" s="579"/>
      <c r="P464" s="579"/>
      <c r="Q464" s="579"/>
      <c r="R464" s="579"/>
      <c r="S464" s="579"/>
      <c r="T464" s="579"/>
      <c r="U464" s="579"/>
      <c r="V464" s="579"/>
      <c r="W464" s="579"/>
      <c r="X464" s="579"/>
      <c r="Y464" s="579"/>
      <c r="Z464" s="579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0">
        <v>4607091383409</v>
      </c>
      <c r="E465" s="571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6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6"/>
      <c r="R465" s="566"/>
      <c r="S465" s="566"/>
      <c r="T465" s="567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0">
        <v>4607091383416</v>
      </c>
      <c r="E466" s="571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8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0">
        <v>4680115883536</v>
      </c>
      <c r="E467" s="571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7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6"/>
      <c r="R467" s="566"/>
      <c r="S467" s="566"/>
      <c r="T467" s="567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78"/>
      <c r="B468" s="579"/>
      <c r="C468" s="579"/>
      <c r="D468" s="579"/>
      <c r="E468" s="579"/>
      <c r="F468" s="579"/>
      <c r="G468" s="579"/>
      <c r="H468" s="579"/>
      <c r="I468" s="579"/>
      <c r="J468" s="579"/>
      <c r="K468" s="579"/>
      <c r="L468" s="579"/>
      <c r="M468" s="579"/>
      <c r="N468" s="579"/>
      <c r="O468" s="580"/>
      <c r="P468" s="572" t="s">
        <v>70</v>
      </c>
      <c r="Q468" s="573"/>
      <c r="R468" s="573"/>
      <c r="S468" s="573"/>
      <c r="T468" s="573"/>
      <c r="U468" s="573"/>
      <c r="V468" s="574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79"/>
      <c r="B469" s="579"/>
      <c r="C469" s="579"/>
      <c r="D469" s="579"/>
      <c r="E469" s="579"/>
      <c r="F469" s="579"/>
      <c r="G469" s="579"/>
      <c r="H469" s="579"/>
      <c r="I469" s="579"/>
      <c r="J469" s="579"/>
      <c r="K469" s="579"/>
      <c r="L469" s="579"/>
      <c r="M469" s="579"/>
      <c r="N469" s="579"/>
      <c r="O469" s="580"/>
      <c r="P469" s="572" t="s">
        <v>70</v>
      </c>
      <c r="Q469" s="573"/>
      <c r="R469" s="573"/>
      <c r="S469" s="573"/>
      <c r="T469" s="573"/>
      <c r="U469" s="573"/>
      <c r="V469" s="574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61" t="s">
        <v>720</v>
      </c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2"/>
      <c r="P470" s="662"/>
      <c r="Q470" s="662"/>
      <c r="R470" s="662"/>
      <c r="S470" s="662"/>
      <c r="T470" s="662"/>
      <c r="U470" s="662"/>
      <c r="V470" s="662"/>
      <c r="W470" s="662"/>
      <c r="X470" s="662"/>
      <c r="Y470" s="662"/>
      <c r="Z470" s="662"/>
      <c r="AA470" s="48"/>
      <c r="AB470" s="48"/>
      <c r="AC470" s="48"/>
    </row>
    <row r="471" spans="1:68" ht="16.5" hidden="1" customHeight="1" x14ac:dyDescent="0.25">
      <c r="A471" s="581" t="s">
        <v>720</v>
      </c>
      <c r="B471" s="579"/>
      <c r="C471" s="579"/>
      <c r="D471" s="579"/>
      <c r="E471" s="579"/>
      <c r="F471" s="579"/>
      <c r="G471" s="579"/>
      <c r="H471" s="579"/>
      <c r="I471" s="579"/>
      <c r="J471" s="579"/>
      <c r="K471" s="579"/>
      <c r="L471" s="579"/>
      <c r="M471" s="579"/>
      <c r="N471" s="579"/>
      <c r="O471" s="579"/>
      <c r="P471" s="579"/>
      <c r="Q471" s="579"/>
      <c r="R471" s="579"/>
      <c r="S471" s="579"/>
      <c r="T471" s="579"/>
      <c r="U471" s="579"/>
      <c r="V471" s="579"/>
      <c r="W471" s="579"/>
      <c r="X471" s="579"/>
      <c r="Y471" s="579"/>
      <c r="Z471" s="579"/>
      <c r="AA471" s="552"/>
      <c r="AB471" s="552"/>
      <c r="AC471" s="552"/>
    </row>
    <row r="472" spans="1:68" ht="14.25" hidden="1" customHeight="1" x14ac:dyDescent="0.25">
      <c r="A472" s="583" t="s">
        <v>101</v>
      </c>
      <c r="B472" s="579"/>
      <c r="C472" s="579"/>
      <c r="D472" s="579"/>
      <c r="E472" s="579"/>
      <c r="F472" s="579"/>
      <c r="G472" s="579"/>
      <c r="H472" s="579"/>
      <c r="I472" s="579"/>
      <c r="J472" s="579"/>
      <c r="K472" s="579"/>
      <c r="L472" s="579"/>
      <c r="M472" s="579"/>
      <c r="N472" s="579"/>
      <c r="O472" s="579"/>
      <c r="P472" s="579"/>
      <c r="Q472" s="579"/>
      <c r="R472" s="579"/>
      <c r="S472" s="579"/>
      <c r="T472" s="579"/>
      <c r="U472" s="579"/>
      <c r="V472" s="579"/>
      <c r="W472" s="579"/>
      <c r="X472" s="579"/>
      <c r="Y472" s="579"/>
      <c r="Z472" s="579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0">
        <v>4640242181011</v>
      </c>
      <c r="E473" s="571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8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6"/>
      <c r="R473" s="566"/>
      <c r="S473" s="566"/>
      <c r="T473" s="567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0">
        <v>4640242180441</v>
      </c>
      <c r="E474" s="571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82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6"/>
      <c r="R474" s="566"/>
      <c r="S474" s="566"/>
      <c r="T474" s="567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0">
        <v>4640242180564</v>
      </c>
      <c r="E475" s="571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0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6"/>
      <c r="R475" s="566"/>
      <c r="S475" s="566"/>
      <c r="T475" s="567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0">
        <v>4640242181189</v>
      </c>
      <c r="E476" s="571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8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6"/>
      <c r="R476" s="566"/>
      <c r="S476" s="566"/>
      <c r="T476" s="567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8"/>
      <c r="B477" s="579"/>
      <c r="C477" s="579"/>
      <c r="D477" s="579"/>
      <c r="E477" s="579"/>
      <c r="F477" s="579"/>
      <c r="G477" s="579"/>
      <c r="H477" s="579"/>
      <c r="I477" s="579"/>
      <c r="J477" s="579"/>
      <c r="K477" s="579"/>
      <c r="L477" s="579"/>
      <c r="M477" s="579"/>
      <c r="N477" s="579"/>
      <c r="O477" s="580"/>
      <c r="P477" s="572" t="s">
        <v>70</v>
      </c>
      <c r="Q477" s="573"/>
      <c r="R477" s="573"/>
      <c r="S477" s="573"/>
      <c r="T477" s="573"/>
      <c r="U477" s="573"/>
      <c r="V477" s="574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79"/>
      <c r="B478" s="579"/>
      <c r="C478" s="579"/>
      <c r="D478" s="579"/>
      <c r="E478" s="579"/>
      <c r="F478" s="579"/>
      <c r="G478" s="579"/>
      <c r="H478" s="579"/>
      <c r="I478" s="579"/>
      <c r="J478" s="579"/>
      <c r="K478" s="579"/>
      <c r="L478" s="579"/>
      <c r="M478" s="579"/>
      <c r="N478" s="579"/>
      <c r="O478" s="580"/>
      <c r="P478" s="572" t="s">
        <v>70</v>
      </c>
      <c r="Q478" s="573"/>
      <c r="R478" s="573"/>
      <c r="S478" s="573"/>
      <c r="T478" s="573"/>
      <c r="U478" s="573"/>
      <c r="V478" s="574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3" t="s">
        <v>133</v>
      </c>
      <c r="B479" s="579"/>
      <c r="C479" s="579"/>
      <c r="D479" s="579"/>
      <c r="E479" s="579"/>
      <c r="F479" s="579"/>
      <c r="G479" s="579"/>
      <c r="H479" s="579"/>
      <c r="I479" s="579"/>
      <c r="J479" s="579"/>
      <c r="K479" s="579"/>
      <c r="L479" s="579"/>
      <c r="M479" s="579"/>
      <c r="N479" s="579"/>
      <c r="O479" s="579"/>
      <c r="P479" s="579"/>
      <c r="Q479" s="579"/>
      <c r="R479" s="579"/>
      <c r="S479" s="579"/>
      <c r="T479" s="579"/>
      <c r="U479" s="579"/>
      <c r="V479" s="579"/>
      <c r="W479" s="579"/>
      <c r="X479" s="579"/>
      <c r="Y479" s="579"/>
      <c r="Z479" s="579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0">
        <v>4640242180519</v>
      </c>
      <c r="E480" s="571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7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6"/>
      <c r="R480" s="566"/>
      <c r="S480" s="566"/>
      <c r="T480" s="567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0">
        <v>4640242180526</v>
      </c>
      <c r="E481" s="571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51" t="s">
        <v>737</v>
      </c>
      <c r="Q481" s="566"/>
      <c r="R481" s="566"/>
      <c r="S481" s="566"/>
      <c r="T481" s="567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0">
        <v>4640242181363</v>
      </c>
      <c r="E482" s="571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83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6"/>
      <c r="R482" s="566"/>
      <c r="S482" s="566"/>
      <c r="T482" s="567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78"/>
      <c r="B483" s="579"/>
      <c r="C483" s="579"/>
      <c r="D483" s="579"/>
      <c r="E483" s="579"/>
      <c r="F483" s="579"/>
      <c r="G483" s="579"/>
      <c r="H483" s="579"/>
      <c r="I483" s="579"/>
      <c r="J483" s="579"/>
      <c r="K483" s="579"/>
      <c r="L483" s="579"/>
      <c r="M483" s="579"/>
      <c r="N483" s="579"/>
      <c r="O483" s="580"/>
      <c r="P483" s="572" t="s">
        <v>70</v>
      </c>
      <c r="Q483" s="573"/>
      <c r="R483" s="573"/>
      <c r="S483" s="573"/>
      <c r="T483" s="573"/>
      <c r="U483" s="573"/>
      <c r="V483" s="574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79"/>
      <c r="B484" s="579"/>
      <c r="C484" s="579"/>
      <c r="D484" s="579"/>
      <c r="E484" s="579"/>
      <c r="F484" s="579"/>
      <c r="G484" s="579"/>
      <c r="H484" s="579"/>
      <c r="I484" s="579"/>
      <c r="J484" s="579"/>
      <c r="K484" s="579"/>
      <c r="L484" s="579"/>
      <c r="M484" s="579"/>
      <c r="N484" s="579"/>
      <c r="O484" s="580"/>
      <c r="P484" s="572" t="s">
        <v>70</v>
      </c>
      <c r="Q484" s="573"/>
      <c r="R484" s="573"/>
      <c r="S484" s="573"/>
      <c r="T484" s="573"/>
      <c r="U484" s="573"/>
      <c r="V484" s="574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3" t="s">
        <v>63</v>
      </c>
      <c r="B485" s="579"/>
      <c r="C485" s="579"/>
      <c r="D485" s="579"/>
      <c r="E485" s="579"/>
      <c r="F485" s="579"/>
      <c r="G485" s="579"/>
      <c r="H485" s="579"/>
      <c r="I485" s="579"/>
      <c r="J485" s="579"/>
      <c r="K485" s="579"/>
      <c r="L485" s="579"/>
      <c r="M485" s="579"/>
      <c r="N485" s="579"/>
      <c r="O485" s="579"/>
      <c r="P485" s="579"/>
      <c r="Q485" s="579"/>
      <c r="R485" s="579"/>
      <c r="S485" s="579"/>
      <c r="T485" s="579"/>
      <c r="U485" s="579"/>
      <c r="V485" s="579"/>
      <c r="W485" s="579"/>
      <c r="X485" s="579"/>
      <c r="Y485" s="579"/>
      <c r="Z485" s="579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0">
        <v>4640242180816</v>
      </c>
      <c r="E486" s="571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6"/>
      <c r="R486" s="566"/>
      <c r="S486" s="566"/>
      <c r="T486" s="567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0">
        <v>4640242180595</v>
      </c>
      <c r="E487" s="571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2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6"/>
      <c r="R487" s="566"/>
      <c r="S487" s="566"/>
      <c r="T487" s="567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78"/>
      <c r="B488" s="579"/>
      <c r="C488" s="579"/>
      <c r="D488" s="579"/>
      <c r="E488" s="579"/>
      <c r="F488" s="579"/>
      <c r="G488" s="579"/>
      <c r="H488" s="579"/>
      <c r="I488" s="579"/>
      <c r="J488" s="579"/>
      <c r="K488" s="579"/>
      <c r="L488" s="579"/>
      <c r="M488" s="579"/>
      <c r="N488" s="579"/>
      <c r="O488" s="580"/>
      <c r="P488" s="572" t="s">
        <v>70</v>
      </c>
      <c r="Q488" s="573"/>
      <c r="R488" s="573"/>
      <c r="S488" s="573"/>
      <c r="T488" s="573"/>
      <c r="U488" s="573"/>
      <c r="V488" s="574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79"/>
      <c r="B489" s="579"/>
      <c r="C489" s="579"/>
      <c r="D489" s="579"/>
      <c r="E489" s="579"/>
      <c r="F489" s="579"/>
      <c r="G489" s="579"/>
      <c r="H489" s="579"/>
      <c r="I489" s="579"/>
      <c r="J489" s="579"/>
      <c r="K489" s="579"/>
      <c r="L489" s="579"/>
      <c r="M489" s="579"/>
      <c r="N489" s="579"/>
      <c r="O489" s="580"/>
      <c r="P489" s="572" t="s">
        <v>70</v>
      </c>
      <c r="Q489" s="573"/>
      <c r="R489" s="573"/>
      <c r="S489" s="573"/>
      <c r="T489" s="573"/>
      <c r="U489" s="573"/>
      <c r="V489" s="574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3" t="s">
        <v>72</v>
      </c>
      <c r="B490" s="579"/>
      <c r="C490" s="579"/>
      <c r="D490" s="579"/>
      <c r="E490" s="579"/>
      <c r="F490" s="579"/>
      <c r="G490" s="579"/>
      <c r="H490" s="579"/>
      <c r="I490" s="579"/>
      <c r="J490" s="579"/>
      <c r="K490" s="579"/>
      <c r="L490" s="579"/>
      <c r="M490" s="579"/>
      <c r="N490" s="579"/>
      <c r="O490" s="579"/>
      <c r="P490" s="579"/>
      <c r="Q490" s="579"/>
      <c r="R490" s="579"/>
      <c r="S490" s="579"/>
      <c r="T490" s="579"/>
      <c r="U490" s="579"/>
      <c r="V490" s="579"/>
      <c r="W490" s="579"/>
      <c r="X490" s="579"/>
      <c r="Y490" s="579"/>
      <c r="Z490" s="579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0">
        <v>4640242180533</v>
      </c>
      <c r="E491" s="571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0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6"/>
      <c r="R491" s="566"/>
      <c r="S491" s="566"/>
      <c r="T491" s="567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0">
        <v>4640242181233</v>
      </c>
      <c r="E492" s="571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85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6"/>
      <c r="R492" s="566"/>
      <c r="S492" s="566"/>
      <c r="T492" s="567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78"/>
      <c r="B493" s="579"/>
      <c r="C493" s="579"/>
      <c r="D493" s="579"/>
      <c r="E493" s="579"/>
      <c r="F493" s="579"/>
      <c r="G493" s="579"/>
      <c r="H493" s="579"/>
      <c r="I493" s="579"/>
      <c r="J493" s="579"/>
      <c r="K493" s="579"/>
      <c r="L493" s="579"/>
      <c r="M493" s="579"/>
      <c r="N493" s="579"/>
      <c r="O493" s="580"/>
      <c r="P493" s="572" t="s">
        <v>70</v>
      </c>
      <c r="Q493" s="573"/>
      <c r="R493" s="573"/>
      <c r="S493" s="573"/>
      <c r="T493" s="573"/>
      <c r="U493" s="573"/>
      <c r="V493" s="574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79"/>
      <c r="B494" s="579"/>
      <c r="C494" s="579"/>
      <c r="D494" s="579"/>
      <c r="E494" s="579"/>
      <c r="F494" s="579"/>
      <c r="G494" s="579"/>
      <c r="H494" s="579"/>
      <c r="I494" s="579"/>
      <c r="J494" s="579"/>
      <c r="K494" s="579"/>
      <c r="L494" s="579"/>
      <c r="M494" s="579"/>
      <c r="N494" s="579"/>
      <c r="O494" s="580"/>
      <c r="P494" s="572" t="s">
        <v>70</v>
      </c>
      <c r="Q494" s="573"/>
      <c r="R494" s="573"/>
      <c r="S494" s="573"/>
      <c r="T494" s="573"/>
      <c r="U494" s="573"/>
      <c r="V494" s="574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3" t="s">
        <v>168</v>
      </c>
      <c r="B495" s="579"/>
      <c r="C495" s="579"/>
      <c r="D495" s="579"/>
      <c r="E495" s="579"/>
      <c r="F495" s="579"/>
      <c r="G495" s="579"/>
      <c r="H495" s="579"/>
      <c r="I495" s="579"/>
      <c r="J495" s="579"/>
      <c r="K495" s="579"/>
      <c r="L495" s="579"/>
      <c r="M495" s="579"/>
      <c r="N495" s="579"/>
      <c r="O495" s="579"/>
      <c r="P495" s="579"/>
      <c r="Q495" s="579"/>
      <c r="R495" s="579"/>
      <c r="S495" s="579"/>
      <c r="T495" s="579"/>
      <c r="U495" s="579"/>
      <c r="V495" s="579"/>
      <c r="W495" s="579"/>
      <c r="X495" s="579"/>
      <c r="Y495" s="579"/>
      <c r="Z495" s="579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0">
        <v>4640242180120</v>
      </c>
      <c r="E496" s="571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6"/>
      <c r="R496" s="566"/>
      <c r="S496" s="566"/>
      <c r="T496" s="567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0">
        <v>4640242180137</v>
      </c>
      <c r="E497" s="571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59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6"/>
      <c r="R497" s="566"/>
      <c r="S497" s="566"/>
      <c r="T497" s="567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78"/>
      <c r="B498" s="579"/>
      <c r="C498" s="579"/>
      <c r="D498" s="579"/>
      <c r="E498" s="579"/>
      <c r="F498" s="579"/>
      <c r="G498" s="579"/>
      <c r="H498" s="579"/>
      <c r="I498" s="579"/>
      <c r="J498" s="579"/>
      <c r="K498" s="579"/>
      <c r="L498" s="579"/>
      <c r="M498" s="579"/>
      <c r="N498" s="579"/>
      <c r="O498" s="580"/>
      <c r="P498" s="572" t="s">
        <v>70</v>
      </c>
      <c r="Q498" s="573"/>
      <c r="R498" s="573"/>
      <c r="S498" s="573"/>
      <c r="T498" s="573"/>
      <c r="U498" s="573"/>
      <c r="V498" s="574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79"/>
      <c r="B499" s="579"/>
      <c r="C499" s="579"/>
      <c r="D499" s="579"/>
      <c r="E499" s="579"/>
      <c r="F499" s="579"/>
      <c r="G499" s="579"/>
      <c r="H499" s="579"/>
      <c r="I499" s="579"/>
      <c r="J499" s="579"/>
      <c r="K499" s="579"/>
      <c r="L499" s="579"/>
      <c r="M499" s="579"/>
      <c r="N499" s="579"/>
      <c r="O499" s="580"/>
      <c r="P499" s="572" t="s">
        <v>70</v>
      </c>
      <c r="Q499" s="573"/>
      <c r="R499" s="573"/>
      <c r="S499" s="573"/>
      <c r="T499" s="573"/>
      <c r="U499" s="573"/>
      <c r="V499" s="574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81" t="s">
        <v>759</v>
      </c>
      <c r="B500" s="579"/>
      <c r="C500" s="579"/>
      <c r="D500" s="579"/>
      <c r="E500" s="579"/>
      <c r="F500" s="579"/>
      <c r="G500" s="579"/>
      <c r="H500" s="579"/>
      <c r="I500" s="579"/>
      <c r="J500" s="579"/>
      <c r="K500" s="579"/>
      <c r="L500" s="579"/>
      <c r="M500" s="579"/>
      <c r="N500" s="579"/>
      <c r="O500" s="579"/>
      <c r="P500" s="579"/>
      <c r="Q500" s="579"/>
      <c r="R500" s="579"/>
      <c r="S500" s="579"/>
      <c r="T500" s="579"/>
      <c r="U500" s="579"/>
      <c r="V500" s="579"/>
      <c r="W500" s="579"/>
      <c r="X500" s="579"/>
      <c r="Y500" s="579"/>
      <c r="Z500" s="579"/>
      <c r="AA500" s="552"/>
      <c r="AB500" s="552"/>
      <c r="AC500" s="552"/>
    </row>
    <row r="501" spans="1:68" ht="14.25" hidden="1" customHeight="1" x14ac:dyDescent="0.25">
      <c r="A501" s="583" t="s">
        <v>133</v>
      </c>
      <c r="B501" s="579"/>
      <c r="C501" s="579"/>
      <c r="D501" s="579"/>
      <c r="E501" s="579"/>
      <c r="F501" s="579"/>
      <c r="G501" s="579"/>
      <c r="H501" s="579"/>
      <c r="I501" s="579"/>
      <c r="J501" s="579"/>
      <c r="K501" s="579"/>
      <c r="L501" s="579"/>
      <c r="M501" s="579"/>
      <c r="N501" s="579"/>
      <c r="O501" s="579"/>
      <c r="P501" s="579"/>
      <c r="Q501" s="579"/>
      <c r="R501" s="579"/>
      <c r="S501" s="579"/>
      <c r="T501" s="579"/>
      <c r="U501" s="579"/>
      <c r="V501" s="579"/>
      <c r="W501" s="579"/>
      <c r="X501" s="579"/>
      <c r="Y501" s="579"/>
      <c r="Z501" s="579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0">
        <v>4640242180090</v>
      </c>
      <c r="E502" s="571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835" t="s">
        <v>762</v>
      </c>
      <c r="Q502" s="566"/>
      <c r="R502" s="566"/>
      <c r="S502" s="566"/>
      <c r="T502" s="567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78"/>
      <c r="B503" s="579"/>
      <c r="C503" s="579"/>
      <c r="D503" s="579"/>
      <c r="E503" s="579"/>
      <c r="F503" s="579"/>
      <c r="G503" s="579"/>
      <c r="H503" s="579"/>
      <c r="I503" s="579"/>
      <c r="J503" s="579"/>
      <c r="K503" s="579"/>
      <c r="L503" s="579"/>
      <c r="M503" s="579"/>
      <c r="N503" s="579"/>
      <c r="O503" s="580"/>
      <c r="P503" s="572" t="s">
        <v>70</v>
      </c>
      <c r="Q503" s="573"/>
      <c r="R503" s="573"/>
      <c r="S503" s="573"/>
      <c r="T503" s="573"/>
      <c r="U503" s="573"/>
      <c r="V503" s="574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79"/>
      <c r="B504" s="579"/>
      <c r="C504" s="579"/>
      <c r="D504" s="579"/>
      <c r="E504" s="579"/>
      <c r="F504" s="579"/>
      <c r="G504" s="579"/>
      <c r="H504" s="579"/>
      <c r="I504" s="579"/>
      <c r="J504" s="579"/>
      <c r="K504" s="579"/>
      <c r="L504" s="579"/>
      <c r="M504" s="579"/>
      <c r="N504" s="579"/>
      <c r="O504" s="580"/>
      <c r="P504" s="572" t="s">
        <v>70</v>
      </c>
      <c r="Q504" s="573"/>
      <c r="R504" s="573"/>
      <c r="S504" s="573"/>
      <c r="T504" s="573"/>
      <c r="U504" s="573"/>
      <c r="V504" s="574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885"/>
      <c r="B505" s="579"/>
      <c r="C505" s="579"/>
      <c r="D505" s="579"/>
      <c r="E505" s="579"/>
      <c r="F505" s="579"/>
      <c r="G505" s="579"/>
      <c r="H505" s="579"/>
      <c r="I505" s="579"/>
      <c r="J505" s="579"/>
      <c r="K505" s="579"/>
      <c r="L505" s="579"/>
      <c r="M505" s="579"/>
      <c r="N505" s="579"/>
      <c r="O505" s="746"/>
      <c r="P505" s="659" t="s">
        <v>764</v>
      </c>
      <c r="Q505" s="660"/>
      <c r="R505" s="660"/>
      <c r="S505" s="660"/>
      <c r="T505" s="660"/>
      <c r="U505" s="660"/>
      <c r="V505" s="595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3925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3973.7200000000003</v>
      </c>
      <c r="Z505" s="37"/>
      <c r="AA505" s="560"/>
      <c r="AB505" s="560"/>
      <c r="AC505" s="560"/>
    </row>
    <row r="506" spans="1:68" x14ac:dyDescent="0.2">
      <c r="A506" s="579"/>
      <c r="B506" s="579"/>
      <c r="C506" s="579"/>
      <c r="D506" s="579"/>
      <c r="E506" s="579"/>
      <c r="F506" s="579"/>
      <c r="G506" s="579"/>
      <c r="H506" s="579"/>
      <c r="I506" s="579"/>
      <c r="J506" s="579"/>
      <c r="K506" s="579"/>
      <c r="L506" s="579"/>
      <c r="M506" s="579"/>
      <c r="N506" s="579"/>
      <c r="O506" s="746"/>
      <c r="P506" s="659" t="s">
        <v>765</v>
      </c>
      <c r="Q506" s="660"/>
      <c r="R506" s="660"/>
      <c r="S506" s="660"/>
      <c r="T506" s="660"/>
      <c r="U506" s="660"/>
      <c r="V506" s="595"/>
      <c r="W506" s="37" t="s">
        <v>68</v>
      </c>
      <c r="X506" s="559">
        <f>IFERROR(SUM(BM22:BM502),"0")</f>
        <v>4091.4633676046174</v>
      </c>
      <c r="Y506" s="559">
        <f>IFERROR(SUM(BN22:BN502),"0")</f>
        <v>4142.4589999999989</v>
      </c>
      <c r="Z506" s="37"/>
      <c r="AA506" s="560"/>
      <c r="AB506" s="560"/>
      <c r="AC506" s="560"/>
    </row>
    <row r="507" spans="1:68" x14ac:dyDescent="0.2">
      <c r="A507" s="579"/>
      <c r="B507" s="579"/>
      <c r="C507" s="579"/>
      <c r="D507" s="579"/>
      <c r="E507" s="579"/>
      <c r="F507" s="579"/>
      <c r="G507" s="579"/>
      <c r="H507" s="579"/>
      <c r="I507" s="579"/>
      <c r="J507" s="579"/>
      <c r="K507" s="579"/>
      <c r="L507" s="579"/>
      <c r="M507" s="579"/>
      <c r="N507" s="579"/>
      <c r="O507" s="746"/>
      <c r="P507" s="659" t="s">
        <v>766</v>
      </c>
      <c r="Q507" s="660"/>
      <c r="R507" s="660"/>
      <c r="S507" s="660"/>
      <c r="T507" s="660"/>
      <c r="U507" s="660"/>
      <c r="V507" s="595"/>
      <c r="W507" s="37" t="s">
        <v>767</v>
      </c>
      <c r="X507" s="38">
        <f>ROUNDUP(SUM(BO22:BO502),0)</f>
        <v>6</v>
      </c>
      <c r="Y507" s="38">
        <f>ROUNDUP(SUM(BP22:BP502),0)</f>
        <v>7</v>
      </c>
      <c r="Z507" s="37"/>
      <c r="AA507" s="560"/>
      <c r="AB507" s="560"/>
      <c r="AC507" s="560"/>
    </row>
    <row r="508" spans="1:68" x14ac:dyDescent="0.2">
      <c r="A508" s="579"/>
      <c r="B508" s="579"/>
      <c r="C508" s="579"/>
      <c r="D508" s="579"/>
      <c r="E508" s="579"/>
      <c r="F508" s="579"/>
      <c r="G508" s="579"/>
      <c r="H508" s="579"/>
      <c r="I508" s="579"/>
      <c r="J508" s="579"/>
      <c r="K508" s="579"/>
      <c r="L508" s="579"/>
      <c r="M508" s="579"/>
      <c r="N508" s="579"/>
      <c r="O508" s="746"/>
      <c r="P508" s="659" t="s">
        <v>768</v>
      </c>
      <c r="Q508" s="660"/>
      <c r="R508" s="660"/>
      <c r="S508" s="660"/>
      <c r="T508" s="660"/>
      <c r="U508" s="660"/>
      <c r="V508" s="595"/>
      <c r="W508" s="37" t="s">
        <v>68</v>
      </c>
      <c r="X508" s="559">
        <f>GrossWeightTotal+PalletQtyTotal*25</f>
        <v>4241.4633676046178</v>
      </c>
      <c r="Y508" s="559">
        <f>GrossWeightTotalR+PalletQtyTotalR*25</f>
        <v>4317.4589999999989</v>
      </c>
      <c r="Z508" s="37"/>
      <c r="AA508" s="560"/>
      <c r="AB508" s="560"/>
      <c r="AC508" s="560"/>
    </row>
    <row r="509" spans="1:68" x14ac:dyDescent="0.2">
      <c r="A509" s="579"/>
      <c r="B509" s="579"/>
      <c r="C509" s="579"/>
      <c r="D509" s="579"/>
      <c r="E509" s="579"/>
      <c r="F509" s="579"/>
      <c r="G509" s="579"/>
      <c r="H509" s="579"/>
      <c r="I509" s="579"/>
      <c r="J509" s="579"/>
      <c r="K509" s="579"/>
      <c r="L509" s="579"/>
      <c r="M509" s="579"/>
      <c r="N509" s="579"/>
      <c r="O509" s="746"/>
      <c r="P509" s="659" t="s">
        <v>769</v>
      </c>
      <c r="Q509" s="660"/>
      <c r="R509" s="660"/>
      <c r="S509" s="660"/>
      <c r="T509" s="660"/>
      <c r="U509" s="660"/>
      <c r="V509" s="595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516.74942279942286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524</v>
      </c>
      <c r="Z509" s="37"/>
      <c r="AA509" s="560"/>
      <c r="AB509" s="560"/>
      <c r="AC509" s="560"/>
    </row>
    <row r="510" spans="1:68" ht="14.25" hidden="1" customHeight="1" x14ac:dyDescent="0.2">
      <c r="A510" s="579"/>
      <c r="B510" s="579"/>
      <c r="C510" s="579"/>
      <c r="D510" s="579"/>
      <c r="E510" s="579"/>
      <c r="F510" s="579"/>
      <c r="G510" s="579"/>
      <c r="H510" s="579"/>
      <c r="I510" s="579"/>
      <c r="J510" s="579"/>
      <c r="K510" s="579"/>
      <c r="L510" s="579"/>
      <c r="M510" s="579"/>
      <c r="N510" s="579"/>
      <c r="O510" s="746"/>
      <c r="P510" s="659" t="s">
        <v>770</v>
      </c>
      <c r="Q510" s="660"/>
      <c r="R510" s="660"/>
      <c r="S510" s="660"/>
      <c r="T510" s="660"/>
      <c r="U510" s="660"/>
      <c r="V510" s="595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6.7537599999999998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86" t="s">
        <v>99</v>
      </c>
      <c r="D512" s="616"/>
      <c r="E512" s="616"/>
      <c r="F512" s="616"/>
      <c r="G512" s="616"/>
      <c r="H512" s="617"/>
      <c r="I512" s="586" t="s">
        <v>254</v>
      </c>
      <c r="J512" s="616"/>
      <c r="K512" s="616"/>
      <c r="L512" s="616"/>
      <c r="M512" s="616"/>
      <c r="N512" s="616"/>
      <c r="O512" s="616"/>
      <c r="P512" s="616"/>
      <c r="Q512" s="616"/>
      <c r="R512" s="616"/>
      <c r="S512" s="617"/>
      <c r="T512" s="586" t="s">
        <v>540</v>
      </c>
      <c r="U512" s="617"/>
      <c r="V512" s="586" t="s">
        <v>595</v>
      </c>
      <c r="W512" s="616"/>
      <c r="X512" s="616"/>
      <c r="Y512" s="617"/>
      <c r="Z512" s="554" t="s">
        <v>651</v>
      </c>
      <c r="AA512" s="586" t="s">
        <v>720</v>
      </c>
      <c r="AB512" s="617"/>
      <c r="AC512" s="52"/>
      <c r="AF512" s="555"/>
    </row>
    <row r="513" spans="1:32" ht="14.25" customHeight="1" thickTop="1" x14ac:dyDescent="0.2">
      <c r="A513" s="871" t="s">
        <v>773</v>
      </c>
      <c r="B513" s="586" t="s">
        <v>62</v>
      </c>
      <c r="C513" s="586" t="s">
        <v>100</v>
      </c>
      <c r="D513" s="586" t="s">
        <v>115</v>
      </c>
      <c r="E513" s="586" t="s">
        <v>175</v>
      </c>
      <c r="F513" s="586" t="s">
        <v>197</v>
      </c>
      <c r="G513" s="586" t="s">
        <v>230</v>
      </c>
      <c r="H513" s="586" t="s">
        <v>99</v>
      </c>
      <c r="I513" s="586" t="s">
        <v>255</v>
      </c>
      <c r="J513" s="586" t="s">
        <v>295</v>
      </c>
      <c r="K513" s="586" t="s">
        <v>356</v>
      </c>
      <c r="L513" s="586" t="s">
        <v>396</v>
      </c>
      <c r="M513" s="586" t="s">
        <v>412</v>
      </c>
      <c r="N513" s="555"/>
      <c r="O513" s="586" t="s">
        <v>426</v>
      </c>
      <c r="P513" s="586" t="s">
        <v>436</v>
      </c>
      <c r="Q513" s="586" t="s">
        <v>443</v>
      </c>
      <c r="R513" s="586" t="s">
        <v>448</v>
      </c>
      <c r="S513" s="586" t="s">
        <v>530</v>
      </c>
      <c r="T513" s="586" t="s">
        <v>541</v>
      </c>
      <c r="U513" s="586" t="s">
        <v>575</v>
      </c>
      <c r="V513" s="586" t="s">
        <v>596</v>
      </c>
      <c r="W513" s="586" t="s">
        <v>628</v>
      </c>
      <c r="X513" s="586" t="s">
        <v>643</v>
      </c>
      <c r="Y513" s="586" t="s">
        <v>647</v>
      </c>
      <c r="Z513" s="586" t="s">
        <v>651</v>
      </c>
      <c r="AA513" s="586" t="s">
        <v>720</v>
      </c>
      <c r="AB513" s="586" t="s">
        <v>759</v>
      </c>
      <c r="AC513" s="52"/>
      <c r="AF513" s="555"/>
    </row>
    <row r="514" spans="1:32" ht="13.5" customHeight="1" thickBot="1" x14ac:dyDescent="0.25">
      <c r="A514" s="872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55"/>
      <c r="O514" s="587"/>
      <c r="P514" s="587"/>
      <c r="Q514" s="587"/>
      <c r="R514" s="587"/>
      <c r="S514" s="587"/>
      <c r="T514" s="587"/>
      <c r="U514" s="587"/>
      <c r="V514" s="587"/>
      <c r="W514" s="587"/>
      <c r="X514" s="587"/>
      <c r="Y514" s="587"/>
      <c r="Z514" s="587"/>
      <c r="AA514" s="587"/>
      <c r="AB514" s="587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183.60000000000002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11.2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149.4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93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842.4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2310</v>
      </c>
      <c r="U515" s="46">
        <f>IFERROR(Y369*1,"0")+IFERROR(Y370*1,"0")+IFERROR(Y371*1,"0")+IFERROR(Y375*1,"0")+IFERROR(Y379*1,"0")+IFERROR(Y380*1,"0")+IFERROR(Y384*1,"0")</f>
        <v>336.6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47.52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 896,00"/>
        <filter val="1,85"/>
        <filter val="10,00"/>
        <filter val="100,00"/>
        <filter val="106,67"/>
        <filter val="126,40"/>
        <filter val="128,52"/>
        <filter val="142,00"/>
        <filter val="16,39"/>
        <filter val="175,00"/>
        <filter val="177,00"/>
        <filter val="20,00"/>
        <filter val="21,00"/>
        <filter val="21,19"/>
        <filter val="23,00"/>
        <filter val="256,00"/>
        <filter val="26,80"/>
        <filter val="282,00"/>
        <filter val="3 925,00"/>
        <filter val="309,00"/>
        <filter val="34,33"/>
        <filter val="342,00"/>
        <filter val="36,00"/>
        <filter val="4 091,46"/>
        <filter val="4 241,46"/>
        <filter val="402,00"/>
        <filter val="45,00"/>
        <filter val="46,00"/>
        <filter val="516,75"/>
        <filter val="576,00"/>
        <filter val="6"/>
        <filter val="62,00"/>
        <filter val="660,00"/>
        <filter val="70,00"/>
        <filter val="8,71"/>
        <filter val="80,00"/>
        <filter val="86,00"/>
        <filter val="91,00"/>
        <filter val="954,00"/>
      </filters>
    </filterColumn>
    <filterColumn colId="29" showButton="0"/>
    <filterColumn colId="30" showButton="0"/>
  </autoFilter>
  <mergeCells count="902"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P422:V422"/>
    <mergeCell ref="A412:Z412"/>
    <mergeCell ref="P239:V239"/>
    <mergeCell ref="P200:T200"/>
    <mergeCell ref="P243:T243"/>
    <mergeCell ref="P436:T436"/>
    <mergeCell ref="A422:O423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