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3EBBCD4-3A42-4C05-A46E-F07CD59ABE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P497" i="1"/>
  <c r="BO496" i="1"/>
  <c r="BM496" i="1"/>
  <c r="Y496" i="1"/>
  <c r="Y498" i="1" s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X489" i="1"/>
  <c r="X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Y326" i="1" s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P136" i="1"/>
  <c r="BO135" i="1"/>
  <c r="BM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7" i="1"/>
  <c r="X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20" i="1" l="1"/>
  <c r="BN120" i="1"/>
  <c r="Z120" i="1"/>
  <c r="BP166" i="1"/>
  <c r="BN166" i="1"/>
  <c r="Z166" i="1"/>
  <c r="BP195" i="1"/>
  <c r="BN195" i="1"/>
  <c r="Z195" i="1"/>
  <c r="BP218" i="1"/>
  <c r="BN218" i="1"/>
  <c r="Z218" i="1"/>
  <c r="BP270" i="1"/>
  <c r="BN270" i="1"/>
  <c r="Z270" i="1"/>
  <c r="BP309" i="1"/>
  <c r="BN309" i="1"/>
  <c r="Z309" i="1"/>
  <c r="BP346" i="1"/>
  <c r="BN346" i="1"/>
  <c r="Z346" i="1"/>
  <c r="BP391" i="1"/>
  <c r="BN391" i="1"/>
  <c r="Z391" i="1"/>
  <c r="X515" i="1"/>
  <c r="Y422" i="1"/>
  <c r="BP421" i="1"/>
  <c r="BN421" i="1"/>
  <c r="Z421" i="1"/>
  <c r="Z422" i="1" s="1"/>
  <c r="Y515" i="1"/>
  <c r="Y427" i="1"/>
  <c r="BP426" i="1"/>
  <c r="BN426" i="1"/>
  <c r="Z426" i="1"/>
  <c r="Z427" i="1" s="1"/>
  <c r="BP432" i="1"/>
  <c r="BN432" i="1"/>
  <c r="Z432" i="1"/>
  <c r="BP444" i="1"/>
  <c r="BN444" i="1"/>
  <c r="Z444" i="1"/>
  <c r="BP480" i="1"/>
  <c r="BN480" i="1"/>
  <c r="Z480" i="1"/>
  <c r="X505" i="1"/>
  <c r="Y32" i="1"/>
  <c r="Z42" i="1"/>
  <c r="BN42" i="1"/>
  <c r="D515" i="1"/>
  <c r="Z61" i="1"/>
  <c r="BN61" i="1"/>
  <c r="Z77" i="1"/>
  <c r="BN77" i="1"/>
  <c r="Z104" i="1"/>
  <c r="BN104" i="1"/>
  <c r="BP141" i="1"/>
  <c r="BN141" i="1"/>
  <c r="Z141" i="1"/>
  <c r="Y147" i="1"/>
  <c r="BP146" i="1"/>
  <c r="BN146" i="1"/>
  <c r="Z146" i="1"/>
  <c r="Z147" i="1" s="1"/>
  <c r="BP150" i="1"/>
  <c r="BN150" i="1"/>
  <c r="Z150" i="1"/>
  <c r="BP176" i="1"/>
  <c r="BN176" i="1"/>
  <c r="Z176" i="1"/>
  <c r="BP207" i="1"/>
  <c r="BN207" i="1"/>
  <c r="Z207" i="1"/>
  <c r="BP245" i="1"/>
  <c r="BN245" i="1"/>
  <c r="Z245" i="1"/>
  <c r="BP293" i="1"/>
  <c r="BN293" i="1"/>
  <c r="Z293" i="1"/>
  <c r="BP329" i="1"/>
  <c r="BN329" i="1"/>
  <c r="Z329" i="1"/>
  <c r="BP360" i="1"/>
  <c r="BN360" i="1"/>
  <c r="Z360" i="1"/>
  <c r="BP399" i="1"/>
  <c r="BN399" i="1"/>
  <c r="Z399" i="1"/>
  <c r="BP437" i="1"/>
  <c r="BN437" i="1"/>
  <c r="Z437" i="1"/>
  <c r="BP460" i="1"/>
  <c r="BN460" i="1"/>
  <c r="Z460" i="1"/>
  <c r="BP481" i="1"/>
  <c r="BN481" i="1"/>
  <c r="Z481" i="1"/>
  <c r="Y109" i="1"/>
  <c r="Y153" i="1"/>
  <c r="Y306" i="1"/>
  <c r="Y177" i="1"/>
  <c r="Y271" i="1"/>
  <c r="BP303" i="1"/>
  <c r="BN303" i="1"/>
  <c r="Z303" i="1"/>
  <c r="BP325" i="1"/>
  <c r="BN325" i="1"/>
  <c r="Z325" i="1"/>
  <c r="BP344" i="1"/>
  <c r="BN344" i="1"/>
  <c r="Z344" i="1"/>
  <c r="BP354" i="1"/>
  <c r="BN354" i="1"/>
  <c r="Z354" i="1"/>
  <c r="Y377" i="1"/>
  <c r="Y376" i="1"/>
  <c r="BP375" i="1"/>
  <c r="BN375" i="1"/>
  <c r="Z375" i="1"/>
  <c r="Z376" i="1" s="1"/>
  <c r="Y381" i="1"/>
  <c r="BP379" i="1"/>
  <c r="BN379" i="1"/>
  <c r="Z379" i="1"/>
  <c r="BP397" i="1"/>
  <c r="BN397" i="1"/>
  <c r="Z397" i="1"/>
  <c r="BP416" i="1"/>
  <c r="BN416" i="1"/>
  <c r="Z416" i="1"/>
  <c r="BP435" i="1"/>
  <c r="BN435" i="1"/>
  <c r="Z435" i="1"/>
  <c r="BP442" i="1"/>
  <c r="BN442" i="1"/>
  <c r="Z442" i="1"/>
  <c r="BP458" i="1"/>
  <c r="BN458" i="1"/>
  <c r="Z458" i="1"/>
  <c r="BP476" i="1"/>
  <c r="BN476" i="1"/>
  <c r="Z476" i="1"/>
  <c r="BP497" i="1"/>
  <c r="BN497" i="1"/>
  <c r="Z497" i="1"/>
  <c r="Z22" i="1"/>
  <c r="Z23" i="1" s="1"/>
  <c r="BN22" i="1"/>
  <c r="BP22" i="1"/>
  <c r="Z26" i="1"/>
  <c r="BN26" i="1"/>
  <c r="BP26" i="1"/>
  <c r="Y33" i="1"/>
  <c r="Z30" i="1"/>
  <c r="BN30" i="1"/>
  <c r="C515" i="1"/>
  <c r="Z53" i="1"/>
  <c r="BN53" i="1"/>
  <c r="Z57" i="1"/>
  <c r="BN57" i="1"/>
  <c r="Y66" i="1"/>
  <c r="Z63" i="1"/>
  <c r="BN63" i="1"/>
  <c r="Y71" i="1"/>
  <c r="Z75" i="1"/>
  <c r="BN75" i="1"/>
  <c r="Z79" i="1"/>
  <c r="BN79" i="1"/>
  <c r="Y85" i="1"/>
  <c r="Z90" i="1"/>
  <c r="BN90" i="1"/>
  <c r="Z95" i="1"/>
  <c r="BN95" i="1"/>
  <c r="Z99" i="1"/>
  <c r="BN99" i="1"/>
  <c r="Z106" i="1"/>
  <c r="BN106" i="1"/>
  <c r="Z118" i="1"/>
  <c r="BN118" i="1"/>
  <c r="Z124" i="1"/>
  <c r="BN124" i="1"/>
  <c r="Z135" i="1"/>
  <c r="BN135" i="1"/>
  <c r="BP135" i="1"/>
  <c r="Y154" i="1"/>
  <c r="Z152" i="1"/>
  <c r="BN152" i="1"/>
  <c r="Y172" i="1"/>
  <c r="Z164" i="1"/>
  <c r="BN164" i="1"/>
  <c r="Z168" i="1"/>
  <c r="BN168" i="1"/>
  <c r="Z174" i="1"/>
  <c r="BN174" i="1"/>
  <c r="BP174" i="1"/>
  <c r="Z191" i="1"/>
  <c r="BN191" i="1"/>
  <c r="Y203" i="1"/>
  <c r="Z197" i="1"/>
  <c r="BN197" i="1"/>
  <c r="Z201" i="1"/>
  <c r="BN201" i="1"/>
  <c r="Z209" i="1"/>
  <c r="BN209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Z243" i="1"/>
  <c r="BN243" i="1"/>
  <c r="Y248" i="1"/>
  <c r="Z252" i="1"/>
  <c r="BN252" i="1"/>
  <c r="Z268" i="1"/>
  <c r="BN268" i="1"/>
  <c r="BP268" i="1"/>
  <c r="Z291" i="1"/>
  <c r="BN291" i="1"/>
  <c r="Z299" i="1"/>
  <c r="BN299" i="1"/>
  <c r="BP311" i="1"/>
  <c r="BN311" i="1"/>
  <c r="Z311" i="1"/>
  <c r="BP331" i="1"/>
  <c r="BN331" i="1"/>
  <c r="Z331" i="1"/>
  <c r="BP336" i="1"/>
  <c r="BN336" i="1"/>
  <c r="Z336" i="1"/>
  <c r="BP348" i="1"/>
  <c r="BN348" i="1"/>
  <c r="Z348" i="1"/>
  <c r="Y366" i="1"/>
  <c r="Y365" i="1"/>
  <c r="BP364" i="1"/>
  <c r="BN364" i="1"/>
  <c r="Z364" i="1"/>
  <c r="Z365" i="1" s="1"/>
  <c r="BP369" i="1"/>
  <c r="BN369" i="1"/>
  <c r="Z369" i="1"/>
  <c r="BP393" i="1"/>
  <c r="BN393" i="1"/>
  <c r="Z393" i="1"/>
  <c r="BP403" i="1"/>
  <c r="BN403" i="1"/>
  <c r="Z403" i="1"/>
  <c r="BP434" i="1"/>
  <c r="BN434" i="1"/>
  <c r="Z434" i="1"/>
  <c r="BP439" i="1"/>
  <c r="BN439" i="1"/>
  <c r="Z439" i="1"/>
  <c r="BP450" i="1"/>
  <c r="BN450" i="1"/>
  <c r="Z450" i="1"/>
  <c r="BP466" i="1"/>
  <c r="BN466" i="1"/>
  <c r="Z466" i="1"/>
  <c r="BP487" i="1"/>
  <c r="BN487" i="1"/>
  <c r="Z487" i="1"/>
  <c r="Y333" i="1"/>
  <c r="Y332" i="1"/>
  <c r="Y339" i="1"/>
  <c r="Y493" i="1"/>
  <c r="H9" i="1"/>
  <c r="A10" i="1"/>
  <c r="B515" i="1"/>
  <c r="X506" i="1"/>
  <c r="X507" i="1"/>
  <c r="X509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Z64" i="1"/>
  <c r="BN64" i="1"/>
  <c r="Y65" i="1"/>
  <c r="Z68" i="1"/>
  <c r="BN68" i="1"/>
  <c r="BP68" i="1"/>
  <c r="BP76" i="1"/>
  <c r="BN76" i="1"/>
  <c r="Z76" i="1"/>
  <c r="BP84" i="1"/>
  <c r="BN84" i="1"/>
  <c r="Z84" i="1"/>
  <c r="Z85" i="1" s="1"/>
  <c r="Y86" i="1"/>
  <c r="E515" i="1"/>
  <c r="Y92" i="1"/>
  <c r="BP89" i="1"/>
  <c r="BN89" i="1"/>
  <c r="Z89" i="1"/>
  <c r="Y101" i="1"/>
  <c r="BP98" i="1"/>
  <c r="BN98" i="1"/>
  <c r="Z98" i="1"/>
  <c r="BP107" i="1"/>
  <c r="BN107" i="1"/>
  <c r="Z107" i="1"/>
  <c r="Y114" i="1"/>
  <c r="BP111" i="1"/>
  <c r="BN111" i="1"/>
  <c r="Z111" i="1"/>
  <c r="BP119" i="1"/>
  <c r="BN119" i="1"/>
  <c r="Z119" i="1"/>
  <c r="Y126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8" i="1"/>
  <c r="BN208" i="1"/>
  <c r="Z208" i="1"/>
  <c r="BP213" i="1"/>
  <c r="BN213" i="1"/>
  <c r="Z213" i="1"/>
  <c r="F9" i="1"/>
  <c r="J9" i="1"/>
  <c r="Y45" i="1"/>
  <c r="Y58" i="1"/>
  <c r="BP70" i="1"/>
  <c r="BN70" i="1"/>
  <c r="Z70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BP113" i="1"/>
  <c r="BN113" i="1"/>
  <c r="Z113" i="1"/>
  <c r="Y115" i="1"/>
  <c r="Y122" i="1"/>
  <c r="BP117" i="1"/>
  <c r="BN117" i="1"/>
  <c r="Z117" i="1"/>
  <c r="Y121" i="1"/>
  <c r="BP125" i="1"/>
  <c r="BN125" i="1"/>
  <c r="Z125" i="1"/>
  <c r="Y127" i="1"/>
  <c r="G515" i="1"/>
  <c r="Y133" i="1"/>
  <c r="BP130" i="1"/>
  <c r="BN130" i="1"/>
  <c r="Z130" i="1"/>
  <c r="Z132" i="1" s="1"/>
  <c r="Z153" i="1"/>
  <c r="BP151" i="1"/>
  <c r="BN151" i="1"/>
  <c r="Z151" i="1"/>
  <c r="BP165" i="1"/>
  <c r="BN165" i="1"/>
  <c r="Z165" i="1"/>
  <c r="Z171" i="1" s="1"/>
  <c r="BP169" i="1"/>
  <c r="BN169" i="1"/>
  <c r="Z169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BP202" i="1"/>
  <c r="BN202" i="1"/>
  <c r="Z202" i="1"/>
  <c r="Y204" i="1"/>
  <c r="Y216" i="1"/>
  <c r="Y215" i="1"/>
  <c r="BP206" i="1"/>
  <c r="BN206" i="1"/>
  <c r="Z206" i="1"/>
  <c r="BP210" i="1"/>
  <c r="BN210" i="1"/>
  <c r="Z21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F515" i="1"/>
  <c r="Y108" i="1"/>
  <c r="H515" i="1"/>
  <c r="Y148" i="1"/>
  <c r="I515" i="1"/>
  <c r="Y160" i="1"/>
  <c r="J515" i="1"/>
  <c r="Y187" i="1"/>
  <c r="BP211" i="1"/>
  <c r="BN211" i="1"/>
  <c r="Z211" i="1"/>
  <c r="BP219" i="1"/>
  <c r="BN219" i="1"/>
  <c r="Z219" i="1"/>
  <c r="Z220" i="1" s="1"/>
  <c r="Y221" i="1"/>
  <c r="K515" i="1"/>
  <c r="Y231" i="1"/>
  <c r="BP224" i="1"/>
  <c r="BN224" i="1"/>
  <c r="Z224" i="1"/>
  <c r="BP228" i="1"/>
  <c r="BN228" i="1"/>
  <c r="Z228" i="1"/>
  <c r="Y247" i="1"/>
  <c r="BP246" i="1"/>
  <c r="BN246" i="1"/>
  <c r="Z246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O515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7" i="1"/>
  <c r="BP330" i="1"/>
  <c r="BN330" i="1"/>
  <c r="Z330" i="1"/>
  <c r="S515" i="1"/>
  <c r="BP345" i="1"/>
  <c r="BN345" i="1"/>
  <c r="Z345" i="1"/>
  <c r="BP349" i="1"/>
  <c r="BN349" i="1"/>
  <c r="Z349" i="1"/>
  <c r="Y356" i="1"/>
  <c r="BP370" i="1"/>
  <c r="BN370" i="1"/>
  <c r="Z370" i="1"/>
  <c r="Z372" i="1" s="1"/>
  <c r="BP244" i="1"/>
  <c r="BN244" i="1"/>
  <c r="Z244" i="1"/>
  <c r="BP253" i="1"/>
  <c r="BN253" i="1"/>
  <c r="Z253" i="1"/>
  <c r="BP261" i="1"/>
  <c r="BN261" i="1"/>
  <c r="Z26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BP337" i="1"/>
  <c r="BN337" i="1"/>
  <c r="Z337" i="1"/>
  <c r="BP347" i="1"/>
  <c r="BN347" i="1"/>
  <c r="Z347" i="1"/>
  <c r="Y351" i="1"/>
  <c r="BP355" i="1"/>
  <c r="BN355" i="1"/>
  <c r="Z355" i="1"/>
  <c r="Y357" i="1"/>
  <c r="Y362" i="1"/>
  <c r="BP359" i="1"/>
  <c r="BN359" i="1"/>
  <c r="Z359" i="1"/>
  <c r="Z361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W515" i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Y277" i="1"/>
  <c r="Y286" i="1"/>
  <c r="R515" i="1"/>
  <c r="Y295" i="1"/>
  <c r="Y340" i="1"/>
  <c r="T515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Y477" i="1"/>
  <c r="BP482" i="1"/>
  <c r="BN482" i="1"/>
  <c r="Z482" i="1"/>
  <c r="Z483" i="1" s="1"/>
  <c r="Y484" i="1"/>
  <c r="Y489" i="1"/>
  <c r="BP486" i="1"/>
  <c r="BN486" i="1"/>
  <c r="Z486" i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68" i="1" l="1"/>
  <c r="Z332" i="1"/>
  <c r="Z271" i="1"/>
  <c r="Z32" i="1"/>
  <c r="Z339" i="1"/>
  <c r="Z446" i="1"/>
  <c r="Y506" i="1"/>
  <c r="Y509" i="1"/>
  <c r="Z498" i="1"/>
  <c r="Z452" i="1"/>
  <c r="Z488" i="1"/>
  <c r="Z356" i="1"/>
  <c r="Z351" i="1"/>
  <c r="Z247" i="1"/>
  <c r="Z192" i="1"/>
  <c r="Z126" i="1"/>
  <c r="Z121" i="1"/>
  <c r="Z108" i="1"/>
  <c r="Y507" i="1"/>
  <c r="Z203" i="1"/>
  <c r="Z65" i="1"/>
  <c r="Z400" i="1"/>
  <c r="Z305" i="1"/>
  <c r="Z319" i="1"/>
  <c r="Z313" i="1"/>
  <c r="Z256" i="1"/>
  <c r="Z231" i="1"/>
  <c r="Z215" i="1"/>
  <c r="Z114" i="1"/>
  <c r="Z58" i="1"/>
  <c r="Z44" i="1"/>
  <c r="Y505" i="1"/>
  <c r="Z477" i="1"/>
  <c r="Z462" i="1"/>
  <c r="Z417" i="1"/>
  <c r="Z264" i="1"/>
  <c r="Z92" i="1"/>
  <c r="Z71" i="1"/>
  <c r="X508" i="1"/>
  <c r="Z510" i="1" l="1"/>
  <c r="Y508" i="1"/>
</calcChain>
</file>

<file path=xl/sharedStrings.xml><?xml version="1.0" encoding="utf-8"?>
<sst xmlns="http://schemas.openxmlformats.org/spreadsheetml/2006/main" count="2235" uniqueCount="812">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</sst>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811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4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682">
        <v>0.54166666666666663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20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21</v>
      </c>
      <c r="Q10" s="740"/>
      <c r="R10" s="74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0"/>
      <c r="R11" s="691"/>
      <c r="U11" s="24" t="s">
        <v>26</v>
      </c>
      <c r="V11" s="802" t="s">
        <v>27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28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29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30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31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32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33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34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703" t="s">
        <v>37</v>
      </c>
      <c r="D17" s="596" t="s">
        <v>38</v>
      </c>
      <c r="E17" s="670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69"/>
      <c r="R17" s="669"/>
      <c r="S17" s="669"/>
      <c r="T17" s="670"/>
      <c r="U17" s="880" t="s">
        <v>50</v>
      </c>
      <c r="V17" s="600"/>
      <c r="W17" s="596" t="s">
        <v>51</v>
      </c>
      <c r="X17" s="596" t="s">
        <v>52</v>
      </c>
      <c r="Y17" s="804" t="s">
        <v>53</v>
      </c>
      <c r="Z17" s="812" t="s">
        <v>54</v>
      </c>
      <c r="AA17" s="769" t="s">
        <v>55</v>
      </c>
      <c r="AB17" s="769" t="s">
        <v>56</v>
      </c>
      <c r="AC17" s="769" t="s">
        <v>57</v>
      </c>
      <c r="AD17" s="769" t="s">
        <v>58</v>
      </c>
      <c r="AE17" s="846"/>
      <c r="AF17" s="84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60</v>
      </c>
      <c r="V18" s="67" t="s">
        <v>61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62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62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63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70</v>
      </c>
      <c r="Q23" s="565"/>
      <c r="R23" s="565"/>
      <c r="S23" s="565"/>
      <c r="T23" s="565"/>
      <c r="U23" s="565"/>
      <c r="V23" s="566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70</v>
      </c>
      <c r="Q24" s="565"/>
      <c r="R24" s="565"/>
      <c r="S24" s="565"/>
      <c r="T24" s="565"/>
      <c r="U24" s="565"/>
      <c r="V24" s="566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72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70</v>
      </c>
      <c r="Q32" s="565"/>
      <c r="R32" s="565"/>
      <c r="S32" s="565"/>
      <c r="T32" s="565"/>
      <c r="U32" s="565"/>
      <c r="V32" s="566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70</v>
      </c>
      <c r="Q33" s="565"/>
      <c r="R33" s="565"/>
      <c r="S33" s="565"/>
      <c r="T33" s="565"/>
      <c r="U33" s="565"/>
      <c r="V33" s="566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93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70</v>
      </c>
      <c r="Q36" s="565"/>
      <c r="R36" s="565"/>
      <c r="S36" s="565"/>
      <c r="T36" s="565"/>
      <c r="U36" s="565"/>
      <c r="V36" s="566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70</v>
      </c>
      <c r="Q37" s="565"/>
      <c r="R37" s="565"/>
      <c r="S37" s="565"/>
      <c r="T37" s="565"/>
      <c r="U37" s="565"/>
      <c r="V37" s="566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99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100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101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48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49.93333333333333</v>
      </c>
      <c r="BN41" s="64">
        <f>IFERROR(Y41*I41/H41,"0")</f>
        <v>56.17499999999999</v>
      </c>
      <c r="BO41" s="64">
        <f>IFERROR(1/J41*(X41/H41),"0")</f>
        <v>6.9444444444444434E-2</v>
      </c>
      <c r="BP41" s="64">
        <f>IFERROR(1/J41*(Y41/H41),"0")</f>
        <v>7.8125E-2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70</v>
      </c>
      <c r="Q44" s="565"/>
      <c r="R44" s="565"/>
      <c r="S44" s="565"/>
      <c r="T44" s="565"/>
      <c r="U44" s="565"/>
      <c r="V44" s="566"/>
      <c r="W44" s="37" t="s">
        <v>71</v>
      </c>
      <c r="X44" s="559">
        <f>IFERROR(X41/H41,"0")+IFERROR(X42/H42,"0")+IFERROR(X43/H43,"0")</f>
        <v>4.4444444444444438</v>
      </c>
      <c r="Y44" s="559">
        <f>IFERROR(Y41/H41,"0")+IFERROR(Y42/H42,"0")+IFERROR(Y43/H43,"0")</f>
        <v>5</v>
      </c>
      <c r="Z44" s="559">
        <f>IFERROR(IF(Z41="",0,Z41),"0")+IFERROR(IF(Z42="",0,Z42),"0")+IFERROR(IF(Z43="",0,Z43),"0")</f>
        <v>9.4899999999999998E-2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70</v>
      </c>
      <c r="Q45" s="565"/>
      <c r="R45" s="565"/>
      <c r="S45" s="565"/>
      <c r="T45" s="565"/>
      <c r="U45" s="565"/>
      <c r="V45" s="566"/>
      <c r="W45" s="37" t="s">
        <v>68</v>
      </c>
      <c r="X45" s="559">
        <f>IFERROR(SUM(X41:X43),"0")</f>
        <v>48</v>
      </c>
      <c r="Y45" s="559">
        <f>IFERROR(SUM(Y41:Y43),"0")</f>
        <v>54</v>
      </c>
      <c r="Z45" s="37"/>
      <c r="AA45" s="560"/>
      <c r="AB45" s="560"/>
      <c r="AC45" s="560"/>
    </row>
    <row r="46" spans="1:68" ht="14.25" hidden="1" customHeight="1" x14ac:dyDescent="0.25">
      <c r="A46" s="581" t="s">
        <v>72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70</v>
      </c>
      <c r="Q48" s="565"/>
      <c r="R48" s="565"/>
      <c r="S48" s="565"/>
      <c r="T48" s="565"/>
      <c r="U48" s="565"/>
      <c r="V48" s="566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70</v>
      </c>
      <c r="Q49" s="565"/>
      <c r="R49" s="565"/>
      <c r="S49" s="565"/>
      <c r="T49" s="565"/>
      <c r="U49" s="565"/>
      <c r="V49" s="566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115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101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13</v>
      </c>
      <c r="Y52" s="558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13.504910714285714</v>
      </c>
      <c r="BN52" s="64">
        <f t="shared" ref="BN52:BN57" si="8">IFERROR(Y52*I52/H52,"0")</f>
        <v>23.27</v>
      </c>
      <c r="BO52" s="64">
        <f t="shared" ref="BO52:BO57" si="9">IFERROR(1/J52*(X52/H52),"0")</f>
        <v>1.8136160714285716E-2</v>
      </c>
      <c r="BP52" s="64">
        <f t="shared" ref="BP52:BP57" si="10">IFERROR(1/J52*(Y52/H52),"0")</f>
        <v>3.125E-2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10</v>
      </c>
      <c r="Y55" s="558">
        <f t="shared" si="6"/>
        <v>12</v>
      </c>
      <c r="Z55" s="36">
        <f>IFERROR(IF(Y55=0,"",ROUNDUP(Y55/H55,0)*0.00902),"")</f>
        <v>2.7060000000000001E-2</v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10.525</v>
      </c>
      <c r="BN55" s="64">
        <f t="shared" si="8"/>
        <v>12.629999999999999</v>
      </c>
      <c r="BO55" s="64">
        <f t="shared" si="9"/>
        <v>1.893939393939394E-2</v>
      </c>
      <c r="BP55" s="64">
        <f t="shared" si="10"/>
        <v>2.2727272727272728E-2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70</v>
      </c>
      <c r="Q58" s="565"/>
      <c r="R58" s="565"/>
      <c r="S58" s="565"/>
      <c r="T58" s="565"/>
      <c r="U58" s="565"/>
      <c r="V58" s="566"/>
      <c r="W58" s="37" t="s">
        <v>71</v>
      </c>
      <c r="X58" s="559">
        <f>IFERROR(X52/H52,"0")+IFERROR(X53/H53,"0")+IFERROR(X54/H54,"0")+IFERROR(X55/H55,"0")+IFERROR(X56/H56,"0")+IFERROR(X57/H57,"0")</f>
        <v>3.6607142857142856</v>
      </c>
      <c r="Y58" s="559">
        <f>IFERROR(Y52/H52,"0")+IFERROR(Y53/H53,"0")+IFERROR(Y54/H54,"0")+IFERROR(Y55/H55,"0")+IFERROR(Y56/H56,"0")+IFERROR(Y57/H57,"0")</f>
        <v>5</v>
      </c>
      <c r="Z58" s="559">
        <f>IFERROR(IF(Z52="",0,Z52),"0")+IFERROR(IF(Z53="",0,Z53),"0")+IFERROR(IF(Z54="",0,Z54),"0")+IFERROR(IF(Z55="",0,Z55),"0")+IFERROR(IF(Z56="",0,Z56),"0")+IFERROR(IF(Z57="",0,Z57),"0")</f>
        <v>6.5019999999999994E-2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70</v>
      </c>
      <c r="Q59" s="565"/>
      <c r="R59" s="565"/>
      <c r="S59" s="565"/>
      <c r="T59" s="565"/>
      <c r="U59" s="565"/>
      <c r="V59" s="566"/>
      <c r="W59" s="37" t="s">
        <v>68</v>
      </c>
      <c r="X59" s="559">
        <f>IFERROR(SUM(X52:X57),"0")</f>
        <v>23</v>
      </c>
      <c r="Y59" s="559">
        <f>IFERROR(SUM(Y52:Y57),"0")</f>
        <v>34.4</v>
      </c>
      <c r="Z59" s="37"/>
      <c r="AA59" s="560"/>
      <c r="AB59" s="560"/>
      <c r="AC59" s="560"/>
    </row>
    <row r="60" spans="1:68" ht="14.25" hidden="1" customHeight="1" x14ac:dyDescent="0.25">
      <c r="A60" s="581" t="s">
        <v>133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17</v>
      </c>
      <c r="Y61" s="558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17.68472222222222</v>
      </c>
      <c r="BN61" s="64">
        <f>IFERROR(Y61*I61/H61,"0")</f>
        <v>22.47</v>
      </c>
      <c r="BO61" s="64">
        <f>IFERROR(1/J61*(X61/H61),"0")</f>
        <v>2.4594907407407406E-2</v>
      </c>
      <c r="BP61" s="64">
        <f>IFERROR(1/J61*(Y61/H61),"0")</f>
        <v>3.125E-2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70</v>
      </c>
      <c r="Q65" s="565"/>
      <c r="R65" s="565"/>
      <c r="S65" s="565"/>
      <c r="T65" s="565"/>
      <c r="U65" s="565"/>
      <c r="V65" s="566"/>
      <c r="W65" s="37" t="s">
        <v>71</v>
      </c>
      <c r="X65" s="559">
        <f>IFERROR(X61/H61,"0")+IFERROR(X62/H62,"0")+IFERROR(X63/H63,"0")+IFERROR(X64/H64,"0")</f>
        <v>1.574074074074074</v>
      </c>
      <c r="Y65" s="559">
        <f>IFERROR(Y61/H61,"0")+IFERROR(Y62/H62,"0")+IFERROR(Y63/H63,"0")+IFERROR(Y64/H64,"0")</f>
        <v>2</v>
      </c>
      <c r="Z65" s="559">
        <f>IFERROR(IF(Z61="",0,Z61),"0")+IFERROR(IF(Z62="",0,Z62),"0")+IFERROR(IF(Z63="",0,Z63),"0")+IFERROR(IF(Z64="",0,Z64),"0")</f>
        <v>3.7960000000000001E-2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70</v>
      </c>
      <c r="Q66" s="565"/>
      <c r="R66" s="565"/>
      <c r="S66" s="565"/>
      <c r="T66" s="565"/>
      <c r="U66" s="565"/>
      <c r="V66" s="566"/>
      <c r="W66" s="37" t="s">
        <v>68</v>
      </c>
      <c r="X66" s="559">
        <f>IFERROR(SUM(X61:X64),"0")</f>
        <v>17</v>
      </c>
      <c r="Y66" s="559">
        <f>IFERROR(SUM(Y61:Y64),"0")</f>
        <v>21.6</v>
      </c>
      <c r="Z66" s="37"/>
      <c r="AA66" s="560"/>
      <c r="AB66" s="560"/>
      <c r="AC66" s="560"/>
    </row>
    <row r="67" spans="1:68" ht="14.25" hidden="1" customHeight="1" x14ac:dyDescent="0.25">
      <c r="A67" s="581" t="s">
        <v>63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8</v>
      </c>
      <c r="Y70" s="558">
        <f>IFERROR(IF(X70="",0,CEILING((X70/$H70),1)*$H70),"")</f>
        <v>9</v>
      </c>
      <c r="Z70" s="36">
        <f>IFERROR(IF(Y70=0,"",ROUNDUP(Y70/H70,0)*0.00502),"")</f>
        <v>2.5100000000000001E-2</v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8.4444444444444446</v>
      </c>
      <c r="BN70" s="64">
        <f>IFERROR(Y70*I70/H70,"0")</f>
        <v>9.4999999999999982</v>
      </c>
      <c r="BO70" s="64">
        <f>IFERROR(1/J70*(X70/H70),"0")</f>
        <v>1.8993352326685663E-2</v>
      </c>
      <c r="BP70" s="64">
        <f>IFERROR(1/J70*(Y70/H70),"0")</f>
        <v>2.1367521367521368E-2</v>
      </c>
    </row>
    <row r="71" spans="1:68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70</v>
      </c>
      <c r="Q71" s="565"/>
      <c r="R71" s="565"/>
      <c r="S71" s="565"/>
      <c r="T71" s="565"/>
      <c r="U71" s="565"/>
      <c r="V71" s="566"/>
      <c r="W71" s="37" t="s">
        <v>71</v>
      </c>
      <c r="X71" s="559">
        <f>IFERROR(X68/H68,"0")+IFERROR(X69/H69,"0")+IFERROR(X70/H70,"0")</f>
        <v>4.4444444444444446</v>
      </c>
      <c r="Y71" s="559">
        <f>IFERROR(Y68/H68,"0")+IFERROR(Y69/H69,"0")+IFERROR(Y70/H70,"0")</f>
        <v>5</v>
      </c>
      <c r="Z71" s="559">
        <f>IFERROR(IF(Z68="",0,Z68),"0")+IFERROR(IF(Z69="",0,Z69),"0")+IFERROR(IF(Z70="",0,Z70),"0")</f>
        <v>2.5100000000000001E-2</v>
      </c>
      <c r="AA71" s="560"/>
      <c r="AB71" s="560"/>
      <c r="AC71" s="560"/>
    </row>
    <row r="72" spans="1:68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70</v>
      </c>
      <c r="Q72" s="565"/>
      <c r="R72" s="565"/>
      <c r="S72" s="565"/>
      <c r="T72" s="565"/>
      <c r="U72" s="565"/>
      <c r="V72" s="566"/>
      <c r="W72" s="37" t="s">
        <v>68</v>
      </c>
      <c r="X72" s="559">
        <f>IFERROR(SUM(X68:X70),"0")</f>
        <v>8</v>
      </c>
      <c r="Y72" s="559">
        <f>IFERROR(SUM(Y68:Y70),"0")</f>
        <v>9</v>
      </c>
      <c r="Z72" s="37"/>
      <c r="AA72" s="560"/>
      <c r="AB72" s="560"/>
      <c r="AC72" s="560"/>
    </row>
    <row r="73" spans="1:68" ht="14.25" hidden="1" customHeight="1" x14ac:dyDescent="0.25">
      <c r="A73" s="581" t="s">
        <v>72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70</v>
      </c>
      <c r="Q80" s="565"/>
      <c r="R80" s="565"/>
      <c r="S80" s="565"/>
      <c r="T80" s="565"/>
      <c r="U80" s="565"/>
      <c r="V80" s="566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70</v>
      </c>
      <c r="Q81" s="565"/>
      <c r="R81" s="565"/>
      <c r="S81" s="565"/>
      <c r="T81" s="565"/>
      <c r="U81" s="565"/>
      <c r="V81" s="566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168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31</v>
      </c>
      <c r="Y83" s="55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32.728846153846149</v>
      </c>
      <c r="BN83" s="64">
        <f>IFERROR(Y83*I83/H83,"0")</f>
        <v>32.94</v>
      </c>
      <c r="BO83" s="64">
        <f>IFERROR(1/J83*(X83/H83),"0")</f>
        <v>6.2099358974358976E-2</v>
      </c>
      <c r="BP83" s="64">
        <f>IFERROR(1/J83*(Y83/H83),"0")</f>
        <v>6.25E-2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70</v>
      </c>
      <c r="Q85" s="565"/>
      <c r="R85" s="565"/>
      <c r="S85" s="565"/>
      <c r="T85" s="565"/>
      <c r="U85" s="565"/>
      <c r="V85" s="566"/>
      <c r="W85" s="37" t="s">
        <v>71</v>
      </c>
      <c r="X85" s="559">
        <f>IFERROR(X83/H83,"0")+IFERROR(X84/H84,"0")</f>
        <v>3.9743589743589745</v>
      </c>
      <c r="Y85" s="559">
        <f>IFERROR(Y83/H83,"0")+IFERROR(Y84/H84,"0")</f>
        <v>4</v>
      </c>
      <c r="Z85" s="559">
        <f>IFERROR(IF(Z83="",0,Z83),"0")+IFERROR(IF(Z84="",0,Z84),"0")</f>
        <v>7.5920000000000001E-2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70</v>
      </c>
      <c r="Q86" s="565"/>
      <c r="R86" s="565"/>
      <c r="S86" s="565"/>
      <c r="T86" s="565"/>
      <c r="U86" s="565"/>
      <c r="V86" s="566"/>
      <c r="W86" s="37" t="s">
        <v>68</v>
      </c>
      <c r="X86" s="559">
        <f>IFERROR(SUM(X83:X84),"0")</f>
        <v>31</v>
      </c>
      <c r="Y86" s="559">
        <f>IFERROR(SUM(Y83:Y84),"0")</f>
        <v>31.2</v>
      </c>
      <c r="Z86" s="37"/>
      <c r="AA86" s="560"/>
      <c r="AB86" s="560"/>
      <c r="AC86" s="560"/>
    </row>
    <row r="87" spans="1:68" ht="16.5" hidden="1" customHeight="1" x14ac:dyDescent="0.25">
      <c r="A87" s="576" t="s">
        <v>175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101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112</v>
      </c>
      <c r="Y89" s="558">
        <f>IFERROR(IF(X89="",0,CEILING((X89/$H89),1)*$H89),"")</f>
        <v>118.80000000000001</v>
      </c>
      <c r="Z89" s="36">
        <f>IFERROR(IF(Y89=0,"",ROUNDUP(Y89/H89,0)*0.01898),"")</f>
        <v>0.20877999999999999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116.51111111111109</v>
      </c>
      <c r="BN89" s="64">
        <f>IFERROR(Y89*I89/H89,"0")</f>
        <v>123.58499999999999</v>
      </c>
      <c r="BO89" s="64">
        <f>IFERROR(1/J89*(X89/H89),"0")</f>
        <v>0.16203703703703703</v>
      </c>
      <c r="BP89" s="64">
        <f>IFERROR(1/J89*(Y89/H89),"0")</f>
        <v>0.171875</v>
      </c>
    </row>
    <row r="90" spans="1:68" ht="27" hidden="1" customHeight="1" x14ac:dyDescent="0.25">
      <c r="A90" s="54" t="s">
        <v>179</v>
      </c>
      <c r="B90" s="54" t="s">
        <v>180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43</v>
      </c>
      <c r="Y91" s="558">
        <f>IFERROR(IF(X91="",0,CEILING((X91/$H91),1)*$H91),"")</f>
        <v>45</v>
      </c>
      <c r="Z91" s="36">
        <f>IFERROR(IF(Y91=0,"",ROUNDUP(Y91/H91,0)*0.00902),"")</f>
        <v>9.0200000000000002E-2</v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45.006666666666668</v>
      </c>
      <c r="BN91" s="64">
        <f>IFERROR(Y91*I91/H91,"0")</f>
        <v>47.099999999999994</v>
      </c>
      <c r="BO91" s="64">
        <f>IFERROR(1/J91*(X91/H91),"0")</f>
        <v>7.2390572390572394E-2</v>
      </c>
      <c r="BP91" s="64">
        <f>IFERROR(1/J91*(Y91/H91),"0")</f>
        <v>7.575757575757576E-2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70</v>
      </c>
      <c r="Q92" s="565"/>
      <c r="R92" s="565"/>
      <c r="S92" s="565"/>
      <c r="T92" s="565"/>
      <c r="U92" s="565"/>
      <c r="V92" s="566"/>
      <c r="W92" s="37" t="s">
        <v>71</v>
      </c>
      <c r="X92" s="559">
        <f>IFERROR(X89/H89,"0")+IFERROR(X90/H90,"0")+IFERROR(X91/H91,"0")</f>
        <v>19.925925925925924</v>
      </c>
      <c r="Y92" s="559">
        <f>IFERROR(Y89/H89,"0")+IFERROR(Y90/H90,"0")+IFERROR(Y91/H91,"0")</f>
        <v>21</v>
      </c>
      <c r="Z92" s="559">
        <f>IFERROR(IF(Z89="",0,Z89),"0")+IFERROR(IF(Z90="",0,Z90),"0")+IFERROR(IF(Z91="",0,Z91),"0")</f>
        <v>0.29898000000000002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70</v>
      </c>
      <c r="Q93" s="565"/>
      <c r="R93" s="565"/>
      <c r="S93" s="565"/>
      <c r="T93" s="565"/>
      <c r="U93" s="565"/>
      <c r="V93" s="566"/>
      <c r="W93" s="37" t="s">
        <v>68</v>
      </c>
      <c r="X93" s="559">
        <f>IFERROR(SUM(X89:X91),"0")</f>
        <v>155</v>
      </c>
      <c r="Y93" s="559">
        <f>IFERROR(SUM(Y89:Y91),"0")</f>
        <v>163.80000000000001</v>
      </c>
      <c r="Z93" s="37"/>
      <c r="AA93" s="560"/>
      <c r="AB93" s="560"/>
      <c r="AC93" s="560"/>
    </row>
    <row r="94" spans="1:68" ht="14.25" hidden="1" customHeight="1" x14ac:dyDescent="0.25">
      <c r="A94" s="581" t="s">
        <v>72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46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250</v>
      </c>
      <c r="Y95" s="558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266.01851851851853</v>
      </c>
      <c r="BN95" s="64">
        <f>IFERROR(Y95*I95/H95,"0")</f>
        <v>267.18900000000002</v>
      </c>
      <c r="BO95" s="64">
        <f>IFERROR(1/J95*(X95/H95),"0")</f>
        <v>0.48225308641975312</v>
      </c>
      <c r="BP95" s="64">
        <f>IFERROR(1/J95*(Y95/H95),"0")</f>
        <v>0.484375</v>
      </c>
    </row>
    <row r="96" spans="1:68" ht="27" hidden="1" customHeight="1" x14ac:dyDescent="0.25">
      <c r="A96" s="54" t="s">
        <v>187</v>
      </c>
      <c r="B96" s="54" t="s">
        <v>188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190</v>
      </c>
      <c r="B97" s="54" t="s">
        <v>191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54</v>
      </c>
      <c r="Y98" s="558">
        <f>IFERROR(IF(X98="",0,CEILING((X98/$H98),1)*$H98),"")</f>
        <v>54</v>
      </c>
      <c r="Z98" s="36">
        <f>IFERROR(IF(Y98=0,"",ROUNDUP(Y98/H98,0)*0.00651),"")</f>
        <v>0.13020000000000001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59.039999999999992</v>
      </c>
      <c r="BN98" s="64">
        <f>IFERROR(Y98*I98/H98,"0")</f>
        <v>59.039999999999992</v>
      </c>
      <c r="BO98" s="64">
        <f>IFERROR(1/J98*(X98/H98),"0")</f>
        <v>0.1098901098901099</v>
      </c>
      <c r="BP98" s="64">
        <f>IFERROR(1/J98*(Y98/H98),"0")</f>
        <v>0.1098901098901099</v>
      </c>
    </row>
    <row r="99" spans="1:68" ht="16.5" hidden="1" customHeight="1" x14ac:dyDescent="0.25">
      <c r="A99" s="54" t="s">
        <v>194</v>
      </c>
      <c r="B99" s="54" t="s">
        <v>195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70</v>
      </c>
      <c r="Q100" s="565"/>
      <c r="R100" s="565"/>
      <c r="S100" s="565"/>
      <c r="T100" s="565"/>
      <c r="U100" s="565"/>
      <c r="V100" s="566"/>
      <c r="W100" s="37" t="s">
        <v>71</v>
      </c>
      <c r="X100" s="559">
        <f>IFERROR(X95/H95,"0")+IFERROR(X96/H96,"0")+IFERROR(X97/H97,"0")+IFERROR(X98/H98,"0")+IFERROR(X99/H99,"0")</f>
        <v>50.864197530864203</v>
      </c>
      <c r="Y100" s="559">
        <f>IFERROR(Y95/H95,"0")+IFERROR(Y96/H96,"0")+IFERROR(Y97/H97,"0")+IFERROR(Y98/H98,"0")+IFERROR(Y99/H99,"0")</f>
        <v>51</v>
      </c>
      <c r="Z100" s="559">
        <f>IFERROR(IF(Z95="",0,Z95),"0")+IFERROR(IF(Z96="",0,Z96),"0")+IFERROR(IF(Z97="",0,Z97),"0")+IFERROR(IF(Z98="",0,Z98),"0")+IFERROR(IF(Z99="",0,Z99),"0")</f>
        <v>0.71858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70</v>
      </c>
      <c r="Q101" s="565"/>
      <c r="R101" s="565"/>
      <c r="S101" s="565"/>
      <c r="T101" s="565"/>
      <c r="U101" s="565"/>
      <c r="V101" s="566"/>
      <c r="W101" s="37" t="s">
        <v>68</v>
      </c>
      <c r="X101" s="559">
        <f>IFERROR(SUM(X95:X99),"0")</f>
        <v>304</v>
      </c>
      <c r="Y101" s="559">
        <f>IFERROR(SUM(Y95:Y99),"0")</f>
        <v>305.10000000000002</v>
      </c>
      <c r="Z101" s="37"/>
      <c r="AA101" s="560"/>
      <c r="AB101" s="560"/>
      <c r="AC101" s="560"/>
    </row>
    <row r="102" spans="1:68" ht="16.5" hidden="1" customHeight="1" x14ac:dyDescent="0.25">
      <c r="A102" s="576" t="s">
        <v>197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101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199</v>
      </c>
      <c r="Y104" s="558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207.01527777777775</v>
      </c>
      <c r="BN104" s="64">
        <f>IFERROR(Y104*I104/H104,"0")</f>
        <v>213.46499999999997</v>
      </c>
      <c r="BO104" s="64">
        <f>IFERROR(1/J104*(X104/H104),"0")</f>
        <v>0.28790509259259256</v>
      </c>
      <c r="BP104" s="64">
        <f>IFERROR(1/J104*(Y104/H104),"0")</f>
        <v>0.296875</v>
      </c>
    </row>
    <row r="105" spans="1:68" ht="16.5" hidden="1" customHeight="1" x14ac:dyDescent="0.25">
      <c r="A105" s="54" t="s">
        <v>201</v>
      </c>
      <c r="B105" s="54" t="s">
        <v>202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70</v>
      </c>
      <c r="Q108" s="565"/>
      <c r="R108" s="565"/>
      <c r="S108" s="565"/>
      <c r="T108" s="565"/>
      <c r="U108" s="565"/>
      <c r="V108" s="566"/>
      <c r="W108" s="37" t="s">
        <v>71</v>
      </c>
      <c r="X108" s="559">
        <f>IFERROR(X104/H104,"0")+IFERROR(X105/H105,"0")+IFERROR(X106/H106,"0")+IFERROR(X107/H107,"0")</f>
        <v>18.425925925925924</v>
      </c>
      <c r="Y108" s="559">
        <f>IFERROR(Y104/H104,"0")+IFERROR(Y105/H105,"0")+IFERROR(Y106/H106,"0")+IFERROR(Y107/H107,"0")</f>
        <v>19</v>
      </c>
      <c r="Z108" s="559">
        <f>IFERROR(IF(Z104="",0,Z104),"0")+IFERROR(IF(Z105="",0,Z105),"0")+IFERROR(IF(Z106="",0,Z106),"0")+IFERROR(IF(Z107="",0,Z107),"0")</f>
        <v>0.36062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70</v>
      </c>
      <c r="Q109" s="565"/>
      <c r="R109" s="565"/>
      <c r="S109" s="565"/>
      <c r="T109" s="565"/>
      <c r="U109" s="565"/>
      <c r="V109" s="566"/>
      <c r="W109" s="37" t="s">
        <v>68</v>
      </c>
      <c r="X109" s="559">
        <f>IFERROR(SUM(X104:X107),"0")</f>
        <v>199</v>
      </c>
      <c r="Y109" s="559">
        <f>IFERROR(SUM(Y104:Y107),"0")</f>
        <v>205.20000000000002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133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207</v>
      </c>
      <c r="B111" s="54" t="s">
        <v>208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210</v>
      </c>
      <c r="B112" s="54" t="s">
        <v>211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70</v>
      </c>
      <c r="Q114" s="565"/>
      <c r="R114" s="565"/>
      <c r="S114" s="565"/>
      <c r="T114" s="565"/>
      <c r="U114" s="565"/>
      <c r="V114" s="566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70</v>
      </c>
      <c r="Q115" s="565"/>
      <c r="R115" s="565"/>
      <c r="S115" s="565"/>
      <c r="T115" s="565"/>
      <c r="U115" s="565"/>
      <c r="V115" s="566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72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hidden="1" customHeight="1" x14ac:dyDescent="0.25">
      <c r="A117" s="54" t="s">
        <v>214</v>
      </c>
      <c r="B117" s="54" t="s">
        <v>215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57</v>
      </c>
      <c r="Y119" s="558">
        <f>IFERROR(IF(X119="",0,CEILING((X119/$H119),1)*$H119),"")</f>
        <v>59.400000000000006</v>
      </c>
      <c r="Z119" s="36">
        <f>IFERROR(IF(Y119=0,"",ROUNDUP(Y119/H119,0)*0.00651),"")</f>
        <v>0.14322000000000001</v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62.32</v>
      </c>
      <c r="BN119" s="64">
        <f>IFERROR(Y119*I119/H119,"0")</f>
        <v>64.944000000000003</v>
      </c>
      <c r="BO119" s="64">
        <f>IFERROR(1/J119*(X119/H119),"0")</f>
        <v>0.115995115995116</v>
      </c>
      <c r="BP119" s="64">
        <f>IFERROR(1/J119*(Y119/H119),"0")</f>
        <v>0.12087912087912089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70</v>
      </c>
      <c r="Q121" s="565"/>
      <c r="R121" s="565"/>
      <c r="S121" s="565"/>
      <c r="T121" s="565"/>
      <c r="U121" s="565"/>
      <c r="V121" s="566"/>
      <c r="W121" s="37" t="s">
        <v>71</v>
      </c>
      <c r="X121" s="559">
        <f>IFERROR(X117/H117,"0")+IFERROR(X118/H118,"0")+IFERROR(X119/H119,"0")+IFERROR(X120/H120,"0")</f>
        <v>21.111111111111111</v>
      </c>
      <c r="Y121" s="559">
        <f>IFERROR(Y117/H117,"0")+IFERROR(Y118/H118,"0")+IFERROR(Y119/H119,"0")+IFERROR(Y120/H120,"0")</f>
        <v>22</v>
      </c>
      <c r="Z121" s="559">
        <f>IFERROR(IF(Z117="",0,Z117),"0")+IFERROR(IF(Z118="",0,Z118),"0")+IFERROR(IF(Z119="",0,Z119),"0")+IFERROR(IF(Z120="",0,Z120),"0")</f>
        <v>0.14322000000000001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70</v>
      </c>
      <c r="Q122" s="565"/>
      <c r="R122" s="565"/>
      <c r="S122" s="565"/>
      <c r="T122" s="565"/>
      <c r="U122" s="565"/>
      <c r="V122" s="566"/>
      <c r="W122" s="37" t="s">
        <v>68</v>
      </c>
      <c r="X122" s="559">
        <f>IFERROR(SUM(X117:X120),"0")</f>
        <v>57</v>
      </c>
      <c r="Y122" s="559">
        <f>IFERROR(SUM(Y117:Y120),"0")</f>
        <v>59.400000000000006</v>
      </c>
      <c r="Z122" s="37"/>
      <c r="AA122" s="560"/>
      <c r="AB122" s="560"/>
      <c r="AC122" s="560"/>
    </row>
    <row r="123" spans="1:68" ht="14.25" hidden="1" customHeight="1" x14ac:dyDescent="0.25">
      <c r="A123" s="581" t="s">
        <v>168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224</v>
      </c>
      <c r="B124" s="54" t="s">
        <v>225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227</v>
      </c>
      <c r="B125" s="54" t="s">
        <v>228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70</v>
      </c>
      <c r="Q126" s="565"/>
      <c r="R126" s="565"/>
      <c r="S126" s="565"/>
      <c r="T126" s="565"/>
      <c r="U126" s="565"/>
      <c r="V126" s="566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70</v>
      </c>
      <c r="Q127" s="565"/>
      <c r="R127" s="565"/>
      <c r="S127" s="565"/>
      <c r="T127" s="565"/>
      <c r="U127" s="565"/>
      <c r="V127" s="566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230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101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hidden="1" customHeight="1" x14ac:dyDescent="0.25">
      <c r="A130" s="54" t="s">
        <v>231</v>
      </c>
      <c r="B130" s="54" t="s">
        <v>232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231</v>
      </c>
      <c r="B131" s="54" t="s">
        <v>234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70</v>
      </c>
      <c r="Q132" s="565"/>
      <c r="R132" s="565"/>
      <c r="S132" s="565"/>
      <c r="T132" s="565"/>
      <c r="U132" s="565"/>
      <c r="V132" s="566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hidden="1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70</v>
      </c>
      <c r="Q133" s="565"/>
      <c r="R133" s="565"/>
      <c r="S133" s="565"/>
      <c r="T133" s="565"/>
      <c r="U133" s="565"/>
      <c r="V133" s="566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hidden="1" customHeight="1" x14ac:dyDescent="0.25">
      <c r="A134" s="581" t="s">
        <v>63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235</v>
      </c>
      <c r="B135" s="54" t="s">
        <v>236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235</v>
      </c>
      <c r="B136" s="54" t="s">
        <v>238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70</v>
      </c>
      <c r="Q137" s="565"/>
      <c r="R137" s="565"/>
      <c r="S137" s="565"/>
      <c r="T137" s="565"/>
      <c r="U137" s="565"/>
      <c r="V137" s="566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70</v>
      </c>
      <c r="Q138" s="565"/>
      <c r="R138" s="565"/>
      <c r="S138" s="565"/>
      <c r="T138" s="565"/>
      <c r="U138" s="565"/>
      <c r="V138" s="566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72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239</v>
      </c>
      <c r="B140" s="54" t="s">
        <v>240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239</v>
      </c>
      <c r="B141" s="54" t="s">
        <v>241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70</v>
      </c>
      <c r="Q142" s="565"/>
      <c r="R142" s="565"/>
      <c r="S142" s="565"/>
      <c r="T142" s="565"/>
      <c r="U142" s="565"/>
      <c r="V142" s="566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hidden="1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70</v>
      </c>
      <c r="Q143" s="565"/>
      <c r="R143" s="565"/>
      <c r="S143" s="565"/>
      <c r="T143" s="565"/>
      <c r="U143" s="565"/>
      <c r="V143" s="566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hidden="1" customHeight="1" x14ac:dyDescent="0.25">
      <c r="A144" s="576" t="s">
        <v>99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101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242</v>
      </c>
      <c r="B146" s="54" t="s">
        <v>243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70</v>
      </c>
      <c r="Q147" s="565"/>
      <c r="R147" s="565"/>
      <c r="S147" s="565"/>
      <c r="T147" s="565"/>
      <c r="U147" s="565"/>
      <c r="V147" s="566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70</v>
      </c>
      <c r="Q148" s="565"/>
      <c r="R148" s="565"/>
      <c r="S148" s="565"/>
      <c r="T148" s="565"/>
      <c r="U148" s="565"/>
      <c r="V148" s="566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63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245</v>
      </c>
      <c r="B150" s="54" t="s">
        <v>246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248</v>
      </c>
      <c r="B151" s="54" t="s">
        <v>249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251</v>
      </c>
      <c r="B152" s="54" t="s">
        <v>252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70</v>
      </c>
      <c r="Q153" s="565"/>
      <c r="R153" s="565"/>
      <c r="S153" s="565"/>
      <c r="T153" s="565"/>
      <c r="U153" s="565"/>
      <c r="V153" s="566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70</v>
      </c>
      <c r="Q154" s="565"/>
      <c r="R154" s="565"/>
      <c r="S154" s="565"/>
      <c r="T154" s="565"/>
      <c r="U154" s="565"/>
      <c r="V154" s="566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254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255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133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8</v>
      </c>
      <c r="Y158" s="558">
        <f>IFERROR(IF(X158="",0,CEILING((X158/$H158),1)*$H158),"")</f>
        <v>9.9</v>
      </c>
      <c r="Z158" s="36">
        <f>IFERROR(IF(Y158=0,"",ROUNDUP(Y158/H158,0)*0.00502),"")</f>
        <v>2.5100000000000001E-2</v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8.4040404040404049</v>
      </c>
      <c r="BN158" s="64">
        <f>IFERROR(Y158*I158/H158,"0")</f>
        <v>10.400000000000002</v>
      </c>
      <c r="BO158" s="64">
        <f>IFERROR(1/J158*(X158/H158),"0")</f>
        <v>1.7266683933350603E-2</v>
      </c>
      <c r="BP158" s="64">
        <f>IFERROR(1/J158*(Y158/H158),"0")</f>
        <v>2.1367521367521368E-2</v>
      </c>
    </row>
    <row r="159" spans="1:68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70</v>
      </c>
      <c r="Q159" s="565"/>
      <c r="R159" s="565"/>
      <c r="S159" s="565"/>
      <c r="T159" s="565"/>
      <c r="U159" s="565"/>
      <c r="V159" s="566"/>
      <c r="W159" s="37" t="s">
        <v>71</v>
      </c>
      <c r="X159" s="559">
        <f>IFERROR(X158/H158,"0")</f>
        <v>4.0404040404040407</v>
      </c>
      <c r="Y159" s="559">
        <f>IFERROR(Y158/H158,"0")</f>
        <v>5</v>
      </c>
      <c r="Z159" s="559">
        <f>IFERROR(IF(Z158="",0,Z158),"0")</f>
        <v>2.5100000000000001E-2</v>
      </c>
      <c r="AA159" s="560"/>
      <c r="AB159" s="560"/>
      <c r="AC159" s="560"/>
    </row>
    <row r="160" spans="1:68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70</v>
      </c>
      <c r="Q160" s="565"/>
      <c r="R160" s="565"/>
      <c r="S160" s="565"/>
      <c r="T160" s="565"/>
      <c r="U160" s="565"/>
      <c r="V160" s="566"/>
      <c r="W160" s="37" t="s">
        <v>68</v>
      </c>
      <c r="X160" s="559">
        <f>IFERROR(SUM(X158:X158),"0")</f>
        <v>8</v>
      </c>
      <c r="Y160" s="559">
        <f>IFERROR(SUM(Y158:Y158),"0")</f>
        <v>9.9</v>
      </c>
      <c r="Z160" s="37"/>
      <c r="AA160" s="560"/>
      <c r="AB160" s="560"/>
      <c r="AC160" s="560"/>
    </row>
    <row r="161" spans="1:68" ht="14.25" hidden="1" customHeight="1" x14ac:dyDescent="0.25">
      <c r="A161" s="581" t="s">
        <v>63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84</v>
      </c>
      <c r="Y162" s="558">
        <f t="shared" ref="Y162:Y170" si="16">IFERROR(IF(X162="",0,CEILING((X162/$H162),1)*$H162),"")</f>
        <v>84</v>
      </c>
      <c r="Z162" s="36">
        <f>IFERROR(IF(Y162=0,"",ROUNDUP(Y162/H162,0)*0.00902),"")</f>
        <v>0.1804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89.399999999999991</v>
      </c>
      <c r="BN162" s="64">
        <f t="shared" ref="BN162:BN170" si="18">IFERROR(Y162*I162/H162,"0")</f>
        <v>89.399999999999991</v>
      </c>
      <c r="BO162" s="64">
        <f t="shared" ref="BO162:BO170" si="19">IFERROR(1/J162*(X162/H162),"0")</f>
        <v>0.15151515151515152</v>
      </c>
      <c r="BP162" s="64">
        <f t="shared" ref="BP162:BP170" si="20">IFERROR(1/J162*(Y162/H162),"0")</f>
        <v>0.15151515151515152</v>
      </c>
    </row>
    <row r="163" spans="1:68" ht="27" hidden="1" customHeight="1" x14ac:dyDescent="0.25">
      <c r="A163" s="54" t="s">
        <v>262</v>
      </c>
      <c r="B163" s="54" t="s">
        <v>263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35</v>
      </c>
      <c r="Y165" s="558">
        <f t="shared" si="16"/>
        <v>35.700000000000003</v>
      </c>
      <c r="Z165" s="36">
        <f>IFERROR(IF(Y165=0,"",ROUNDUP(Y165/H165,0)*0.00502),"")</f>
        <v>8.5339999999999999E-2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37.166666666666664</v>
      </c>
      <c r="BN165" s="64">
        <f t="shared" si="18"/>
        <v>37.910000000000004</v>
      </c>
      <c r="BO165" s="64">
        <f t="shared" si="19"/>
        <v>7.1225071225071226E-2</v>
      </c>
      <c r="BP165" s="64">
        <f t="shared" si="20"/>
        <v>7.2649572649572655E-2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1</v>
      </c>
      <c r="Y167" s="558">
        <f t="shared" si="16"/>
        <v>1.8</v>
      </c>
      <c r="Z167" s="36">
        <f>IFERROR(IF(Y167=0,"",ROUNDUP(Y167/H167,0)*0.00502),"")</f>
        <v>5.0200000000000002E-3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1.0722222222222222</v>
      </c>
      <c r="BN167" s="64">
        <f t="shared" si="18"/>
        <v>1.9299999999999997</v>
      </c>
      <c r="BO167" s="64">
        <f t="shared" si="19"/>
        <v>2.3741690408357078E-3</v>
      </c>
      <c r="BP167" s="64">
        <f t="shared" si="20"/>
        <v>4.2735042735042739E-3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7</v>
      </c>
      <c r="Y168" s="558">
        <f t="shared" si="16"/>
        <v>8.4</v>
      </c>
      <c r="Z168" s="36">
        <f>IFERROR(IF(Y168=0,"",ROUNDUP(Y168/H168,0)*0.00502),"")</f>
        <v>2.0080000000000001E-2</v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7.3333333333333339</v>
      </c>
      <c r="BN168" s="64">
        <f t="shared" si="18"/>
        <v>8.8000000000000007</v>
      </c>
      <c r="BO168" s="64">
        <f t="shared" si="19"/>
        <v>1.4245014245014245E-2</v>
      </c>
      <c r="BP168" s="64">
        <f t="shared" si="20"/>
        <v>1.7094017094017096E-2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70</v>
      </c>
      <c r="Q171" s="565"/>
      <c r="R171" s="565"/>
      <c r="S171" s="565"/>
      <c r="T171" s="565"/>
      <c r="U171" s="565"/>
      <c r="V171" s="566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40.555555555555557</v>
      </c>
      <c r="Y171" s="559">
        <f>IFERROR(Y162/H162,"0")+IFERROR(Y163/H163,"0")+IFERROR(Y164/H164,"0")+IFERROR(Y165/H165,"0")+IFERROR(Y166/H166,"0")+IFERROR(Y167/H167,"0")+IFERROR(Y168/H168,"0")+IFERROR(Y169/H169,"0")+IFERROR(Y170/H170,"0")</f>
        <v>42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0.29083999999999999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70</v>
      </c>
      <c r="Q172" s="565"/>
      <c r="R172" s="565"/>
      <c r="S172" s="565"/>
      <c r="T172" s="565"/>
      <c r="U172" s="565"/>
      <c r="V172" s="566"/>
      <c r="W172" s="37" t="s">
        <v>68</v>
      </c>
      <c r="X172" s="559">
        <f>IFERROR(SUM(X162:X170),"0")</f>
        <v>127</v>
      </c>
      <c r="Y172" s="559">
        <f>IFERROR(SUM(Y162:Y170),"0")</f>
        <v>129.9</v>
      </c>
      <c r="Z172" s="37"/>
      <c r="AA172" s="560"/>
      <c r="AB172" s="560"/>
      <c r="AC172" s="560"/>
    </row>
    <row r="173" spans="1:68" ht="14.25" hidden="1" customHeight="1" x14ac:dyDescent="0.25">
      <c r="A173" s="581" t="s">
        <v>93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282</v>
      </c>
      <c r="B174" s="54" t="s">
        <v>283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287</v>
      </c>
      <c r="B175" s="54" t="s">
        <v>288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290</v>
      </c>
      <c r="B176" s="54" t="s">
        <v>291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70</v>
      </c>
      <c r="Q177" s="565"/>
      <c r="R177" s="565"/>
      <c r="S177" s="565"/>
      <c r="T177" s="565"/>
      <c r="U177" s="565"/>
      <c r="V177" s="566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70</v>
      </c>
      <c r="Q178" s="565"/>
      <c r="R178" s="565"/>
      <c r="S178" s="565"/>
      <c r="T178" s="565"/>
      <c r="U178" s="565"/>
      <c r="V178" s="566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292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293</v>
      </c>
      <c r="B180" s="54" t="s">
        <v>294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70</v>
      </c>
      <c r="Q181" s="565"/>
      <c r="R181" s="565"/>
      <c r="S181" s="565"/>
      <c r="T181" s="565"/>
      <c r="U181" s="565"/>
      <c r="V181" s="566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70</v>
      </c>
      <c r="Q182" s="565"/>
      <c r="R182" s="565"/>
      <c r="S182" s="565"/>
      <c r="T182" s="565"/>
      <c r="U182" s="565"/>
      <c r="V182" s="566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295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101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296</v>
      </c>
      <c r="B185" s="54" t="s">
        <v>297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70</v>
      </c>
      <c r="Q187" s="565"/>
      <c r="R187" s="565"/>
      <c r="S187" s="565"/>
      <c r="T187" s="565"/>
      <c r="U187" s="565"/>
      <c r="V187" s="566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70</v>
      </c>
      <c r="Q188" s="565"/>
      <c r="R188" s="565"/>
      <c r="S188" s="565"/>
      <c r="T188" s="565"/>
      <c r="U188" s="565"/>
      <c r="V188" s="566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133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301</v>
      </c>
      <c r="B190" s="54" t="s">
        <v>302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304</v>
      </c>
      <c r="B191" s="54" t="s">
        <v>305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70</v>
      </c>
      <c r="Q192" s="565"/>
      <c r="R192" s="565"/>
      <c r="S192" s="565"/>
      <c r="T192" s="565"/>
      <c r="U192" s="565"/>
      <c r="V192" s="566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70</v>
      </c>
      <c r="Q193" s="565"/>
      <c r="R193" s="565"/>
      <c r="S193" s="565"/>
      <c r="T193" s="565"/>
      <c r="U193" s="565"/>
      <c r="V193" s="566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63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306</v>
      </c>
      <c r="B195" s="54" t="s">
        <v>307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309</v>
      </c>
      <c r="B196" s="54" t="s">
        <v>310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312</v>
      </c>
      <c r="B197" s="54" t="s">
        <v>313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205</v>
      </c>
      <c r="Y198" s="558">
        <f t="shared" si="21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212.9722222222222</v>
      </c>
      <c r="BN198" s="64">
        <f t="shared" si="23"/>
        <v>213.18000000000004</v>
      </c>
      <c r="BO198" s="64">
        <f t="shared" si="24"/>
        <v>0.28759820426487093</v>
      </c>
      <c r="BP198" s="64">
        <f t="shared" si="25"/>
        <v>0.2878787878787879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19</v>
      </c>
      <c r="Y200" s="558">
        <f t="shared" si="21"/>
        <v>19.8</v>
      </c>
      <c r="Z200" s="36">
        <f>IFERROR(IF(Y200=0,"",ROUNDUP(Y200/H200,0)*0.00502),"")</f>
        <v>5.5220000000000005E-2</v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20.055555555555557</v>
      </c>
      <c r="BN200" s="64">
        <f t="shared" si="23"/>
        <v>20.9</v>
      </c>
      <c r="BO200" s="64">
        <f t="shared" si="24"/>
        <v>4.5109211775878448E-2</v>
      </c>
      <c r="BP200" s="64">
        <f t="shared" si="25"/>
        <v>4.7008547008547015E-2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19</v>
      </c>
      <c r="Y202" s="558">
        <f t="shared" si="21"/>
        <v>19.8</v>
      </c>
      <c r="Z202" s="36">
        <f>IFERROR(IF(Y202=0,"",ROUNDUP(Y202/H202,0)*0.00502),"")</f>
        <v>5.5220000000000005E-2</v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20.055555555555557</v>
      </c>
      <c r="BN202" s="64">
        <f t="shared" si="23"/>
        <v>20.9</v>
      </c>
      <c r="BO202" s="64">
        <f t="shared" si="24"/>
        <v>4.5109211775878448E-2</v>
      </c>
      <c r="BP202" s="64">
        <f t="shared" si="25"/>
        <v>4.7008547008547015E-2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70</v>
      </c>
      <c r="Q203" s="565"/>
      <c r="R203" s="565"/>
      <c r="S203" s="565"/>
      <c r="T203" s="565"/>
      <c r="U203" s="565"/>
      <c r="V203" s="566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59.074074074074076</v>
      </c>
      <c r="Y203" s="559">
        <f>IFERROR(Y195/H195,"0")+IFERROR(Y196/H196,"0")+IFERROR(Y197/H197,"0")+IFERROR(Y198/H198,"0")+IFERROR(Y199/H199,"0")+IFERROR(Y200/H200,"0")+IFERROR(Y201/H201,"0")+IFERROR(Y202/H202,"0")</f>
        <v>60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0.45319999999999999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70</v>
      </c>
      <c r="Q204" s="565"/>
      <c r="R204" s="565"/>
      <c r="S204" s="565"/>
      <c r="T204" s="565"/>
      <c r="U204" s="565"/>
      <c r="V204" s="566"/>
      <c r="W204" s="37" t="s">
        <v>68</v>
      </c>
      <c r="X204" s="559">
        <f>IFERROR(SUM(X195:X202),"0")</f>
        <v>243</v>
      </c>
      <c r="Y204" s="559">
        <f>IFERROR(SUM(Y195:Y202),"0")</f>
        <v>244.80000000000004</v>
      </c>
      <c r="Z204" s="37"/>
      <c r="AA204" s="560"/>
      <c r="AB204" s="560"/>
      <c r="AC204" s="560"/>
    </row>
    <row r="205" spans="1:68" ht="14.25" hidden="1" customHeight="1" x14ac:dyDescent="0.25">
      <c r="A205" s="581" t="s">
        <v>72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326</v>
      </c>
      <c r="B206" s="54" t="s">
        <v>327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329</v>
      </c>
      <c r="B207" s="54" t="s">
        <v>330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332</v>
      </c>
      <c r="B208" s="54" t="s">
        <v>333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42</v>
      </c>
      <c r="Y209" s="558">
        <f t="shared" si="26"/>
        <v>43.199999999999996</v>
      </c>
      <c r="Z209" s="36">
        <f t="shared" ref="Z209:Z214" si="31">IFERROR(IF(Y209=0,"",ROUNDUP(Y209/H209,0)*0.00651),"")</f>
        <v>0.11718000000000001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46.725000000000001</v>
      </c>
      <c r="BN209" s="64">
        <f t="shared" si="28"/>
        <v>48.059999999999995</v>
      </c>
      <c r="BO209" s="64">
        <f t="shared" si="29"/>
        <v>9.6153846153846159E-2</v>
      </c>
      <c r="BP209" s="64">
        <f t="shared" si="30"/>
        <v>9.8901098901098911E-2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100</v>
      </c>
      <c r="Y213" s="558">
        <f t="shared" si="26"/>
        <v>100.8</v>
      </c>
      <c r="Z213" s="36">
        <f t="shared" si="31"/>
        <v>0.27342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110.5</v>
      </c>
      <c r="BN213" s="64">
        <f t="shared" si="28"/>
        <v>111.384</v>
      </c>
      <c r="BO213" s="64">
        <f t="shared" si="29"/>
        <v>0.22893772893772898</v>
      </c>
      <c r="BP213" s="64">
        <f t="shared" si="30"/>
        <v>0.23076923076923078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48</v>
      </c>
      <c r="Y214" s="558">
        <f t="shared" si="26"/>
        <v>48</v>
      </c>
      <c r="Z214" s="36">
        <f t="shared" si="31"/>
        <v>0.13020000000000001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53.160000000000004</v>
      </c>
      <c r="BN214" s="64">
        <f t="shared" si="28"/>
        <v>53.160000000000004</v>
      </c>
      <c r="BO214" s="64">
        <f t="shared" si="29"/>
        <v>0.1098901098901099</v>
      </c>
      <c r="BP214" s="64">
        <f t="shared" si="30"/>
        <v>0.1098901098901099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70</v>
      </c>
      <c r="Q215" s="565"/>
      <c r="R215" s="565"/>
      <c r="S215" s="565"/>
      <c r="T215" s="565"/>
      <c r="U215" s="565"/>
      <c r="V215" s="566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112.5</v>
      </c>
      <c r="Y215" s="559">
        <f>IFERROR(Y206/H206,"0")+IFERROR(Y207/H207,"0")+IFERROR(Y208/H208,"0")+IFERROR(Y209/H209,"0")+IFERROR(Y210/H210,"0")+IFERROR(Y211/H211,"0")+IFERROR(Y212/H212,"0")+IFERROR(Y213/H213,"0")+IFERROR(Y214/H214,"0")</f>
        <v>114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0.74214000000000002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70</v>
      </c>
      <c r="Q216" s="565"/>
      <c r="R216" s="565"/>
      <c r="S216" s="565"/>
      <c r="T216" s="565"/>
      <c r="U216" s="565"/>
      <c r="V216" s="566"/>
      <c r="W216" s="37" t="s">
        <v>68</v>
      </c>
      <c r="X216" s="559">
        <f>IFERROR(SUM(X206:X214),"0")</f>
        <v>270</v>
      </c>
      <c r="Y216" s="559">
        <f>IFERROR(SUM(Y206:Y214),"0")</f>
        <v>273.59999999999997</v>
      </c>
      <c r="Z216" s="37"/>
      <c r="AA216" s="560"/>
      <c r="AB216" s="560"/>
      <c r="AC216" s="560"/>
    </row>
    <row r="217" spans="1:68" ht="14.25" hidden="1" customHeight="1" x14ac:dyDescent="0.25">
      <c r="A217" s="581" t="s">
        <v>168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60</v>
      </c>
      <c r="Y219" s="558">
        <f>IFERROR(IF(X219="",0,CEILING((X219/$H219),1)*$H219),"")</f>
        <v>60</v>
      </c>
      <c r="Z219" s="36">
        <f>IFERROR(IF(Y219=0,"",ROUNDUP(Y219/H219,0)*0.00651),"")</f>
        <v>0.16275000000000001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66.300000000000011</v>
      </c>
      <c r="BN219" s="64">
        <f>IFERROR(Y219*I219/H219,"0")</f>
        <v>66.300000000000011</v>
      </c>
      <c r="BO219" s="64">
        <f>IFERROR(1/J219*(X219/H219),"0")</f>
        <v>0.13736263736263737</v>
      </c>
      <c r="BP219" s="64">
        <f>IFERROR(1/J219*(Y219/H219),"0")</f>
        <v>0.13736263736263737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70</v>
      </c>
      <c r="Q220" s="565"/>
      <c r="R220" s="565"/>
      <c r="S220" s="565"/>
      <c r="T220" s="565"/>
      <c r="U220" s="565"/>
      <c r="V220" s="566"/>
      <c r="W220" s="37" t="s">
        <v>71</v>
      </c>
      <c r="X220" s="559">
        <f>IFERROR(X218/H218,"0")+IFERROR(X219/H219,"0")</f>
        <v>25</v>
      </c>
      <c r="Y220" s="559">
        <f>IFERROR(Y218/H218,"0")+IFERROR(Y219/H219,"0")</f>
        <v>25</v>
      </c>
      <c r="Z220" s="559">
        <f>IFERROR(IF(Z218="",0,Z218),"0")+IFERROR(IF(Z219="",0,Z219),"0")</f>
        <v>0.16275000000000001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70</v>
      </c>
      <c r="Q221" s="565"/>
      <c r="R221" s="565"/>
      <c r="S221" s="565"/>
      <c r="T221" s="565"/>
      <c r="U221" s="565"/>
      <c r="V221" s="566"/>
      <c r="W221" s="37" t="s">
        <v>68</v>
      </c>
      <c r="X221" s="559">
        <f>IFERROR(SUM(X218:X219),"0")</f>
        <v>60</v>
      </c>
      <c r="Y221" s="559">
        <f>IFERROR(SUM(Y218:Y219),"0")</f>
        <v>60</v>
      </c>
      <c r="Z221" s="37"/>
      <c r="AA221" s="560"/>
      <c r="AB221" s="560"/>
      <c r="AC221" s="560"/>
    </row>
    <row r="222" spans="1:68" ht="16.5" hidden="1" customHeight="1" x14ac:dyDescent="0.25">
      <c r="A222" s="576" t="s">
        <v>356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101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70</v>
      </c>
      <c r="Q231" s="565"/>
      <c r="R231" s="565"/>
      <c r="S231" s="565"/>
      <c r="T231" s="565"/>
      <c r="U231" s="565"/>
      <c r="V231" s="566"/>
      <c r="W231" s="37" t="s">
        <v>71</v>
      </c>
      <c r="X231" s="559">
        <f>IFERROR(X224/H224,"0")+IFERROR(X225/H225,"0")+IFERROR(X226/H226,"0")+IFERROR(X227/H227,"0")+IFERROR(X228/H228,"0")+IFERROR(X229/H229,"0")+IFERROR(X230/H230,"0")</f>
        <v>10</v>
      </c>
      <c r="Y231" s="559">
        <f>IFERROR(Y224/H224,"0")+IFERROR(Y225/H225,"0")+IFERROR(Y226/H226,"0")+IFERROR(Y227/H227,"0")+IFERROR(Y228/H228,"0")+IFERROR(Y229/H229,"0")+IFERROR(Y230/H230,"0")</f>
        <v>10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9.0200000000000002E-2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70</v>
      </c>
      <c r="Q232" s="565"/>
      <c r="R232" s="565"/>
      <c r="S232" s="565"/>
      <c r="T232" s="565"/>
      <c r="U232" s="565"/>
      <c r="V232" s="566"/>
      <c r="W232" s="37" t="s">
        <v>68</v>
      </c>
      <c r="X232" s="559">
        <f>IFERROR(SUM(X224:X230),"0")</f>
        <v>40</v>
      </c>
      <c r="Y232" s="559">
        <f>IFERROR(SUM(Y224:Y230),"0")</f>
        <v>40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133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375</v>
      </c>
      <c r="B234" s="54" t="s">
        <v>376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70</v>
      </c>
      <c r="Q235" s="565"/>
      <c r="R235" s="565"/>
      <c r="S235" s="565"/>
      <c r="T235" s="565"/>
      <c r="U235" s="565"/>
      <c r="V235" s="566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70</v>
      </c>
      <c r="Q236" s="565"/>
      <c r="R236" s="565"/>
      <c r="S236" s="565"/>
      <c r="T236" s="565"/>
      <c r="U236" s="565"/>
      <c r="V236" s="566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378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379</v>
      </c>
      <c r="B238" s="54" t="s">
        <v>380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7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70</v>
      </c>
      <c r="Q239" s="565"/>
      <c r="R239" s="565"/>
      <c r="S239" s="565"/>
      <c r="T239" s="565"/>
      <c r="U239" s="565"/>
      <c r="V239" s="566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70</v>
      </c>
      <c r="Q240" s="565"/>
      <c r="R240" s="565"/>
      <c r="S240" s="565"/>
      <c r="T240" s="565"/>
      <c r="U240" s="565"/>
      <c r="V240" s="566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383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384</v>
      </c>
      <c r="B242" s="54" t="s">
        <v>385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387</v>
      </c>
      <c r="B243" s="54" t="s">
        <v>388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58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394</v>
      </c>
      <c r="B246" s="54" t="s">
        <v>395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70</v>
      </c>
      <c r="Q247" s="565"/>
      <c r="R247" s="565"/>
      <c r="S247" s="565"/>
      <c r="T247" s="565"/>
      <c r="U247" s="565"/>
      <c r="V247" s="566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70</v>
      </c>
      <c r="Q248" s="565"/>
      <c r="R248" s="565"/>
      <c r="S248" s="565"/>
      <c r="T248" s="565"/>
      <c r="U248" s="565"/>
      <c r="V248" s="566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396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101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397</v>
      </c>
      <c r="B251" s="54" t="s">
        <v>398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409</v>
      </c>
      <c r="B255" s="54" t="s">
        <v>410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70</v>
      </c>
      <c r="Q256" s="565"/>
      <c r="R256" s="565"/>
      <c r="S256" s="565"/>
      <c r="T256" s="565"/>
      <c r="U256" s="565"/>
      <c r="V256" s="566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70</v>
      </c>
      <c r="Q257" s="565"/>
      <c r="R257" s="565"/>
      <c r="S257" s="565"/>
      <c r="T257" s="565"/>
      <c r="U257" s="565"/>
      <c r="V257" s="566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412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101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413</v>
      </c>
      <c r="B260" s="54" t="s">
        <v>414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415</v>
      </c>
      <c r="B261" s="54" t="s">
        <v>416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419</v>
      </c>
      <c r="B262" s="54" t="s">
        <v>420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422</v>
      </c>
      <c r="B263" s="54" t="s">
        <v>423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74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70</v>
      </c>
      <c r="Q264" s="565"/>
      <c r="R264" s="565"/>
      <c r="S264" s="565"/>
      <c r="T264" s="565"/>
      <c r="U264" s="565"/>
      <c r="V264" s="566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70</v>
      </c>
      <c r="Q265" s="565"/>
      <c r="R265" s="565"/>
      <c r="S265" s="565"/>
      <c r="T265" s="565"/>
      <c r="U265" s="565"/>
      <c r="V265" s="566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426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72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427</v>
      </c>
      <c r="B268" s="54" t="s">
        <v>428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72</v>
      </c>
      <c r="Y269" s="558">
        <f>IFERROR(IF(X269="",0,CEILING((X269/$H269),1)*$H269),"")</f>
        <v>72</v>
      </c>
      <c r="Z269" s="36">
        <f>IFERROR(IF(Y269=0,"",ROUNDUP(Y269/H269,0)*0.00651),"")</f>
        <v>0.1953</v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79.560000000000016</v>
      </c>
      <c r="BN269" s="64">
        <f>IFERROR(Y269*I269/H269,"0")</f>
        <v>79.560000000000016</v>
      </c>
      <c r="BO269" s="64">
        <f>IFERROR(1/J269*(X269/H269),"0")</f>
        <v>0.16483516483516486</v>
      </c>
      <c r="BP269" s="64">
        <f>IFERROR(1/J269*(Y269/H269),"0")</f>
        <v>0.16483516483516486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74</v>
      </c>
      <c r="Y270" s="558">
        <f>IFERROR(IF(X270="",0,CEILING((X270/$H270),1)*$H270),"")</f>
        <v>74.399999999999991</v>
      </c>
      <c r="Z270" s="36">
        <f>IFERROR(IF(Y270=0,"",ROUNDUP(Y270/H270,0)*0.00651),"")</f>
        <v>0.20181000000000002</v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79.550000000000011</v>
      </c>
      <c r="BN270" s="64">
        <f>IFERROR(Y270*I270/H270,"0")</f>
        <v>79.97999999999999</v>
      </c>
      <c r="BO270" s="64">
        <f>IFERROR(1/J270*(X270/H270),"0")</f>
        <v>0.16941391941391945</v>
      </c>
      <c r="BP270" s="64">
        <f>IFERROR(1/J270*(Y270/H270),"0")</f>
        <v>0.17032967032967034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70</v>
      </c>
      <c r="Q271" s="565"/>
      <c r="R271" s="565"/>
      <c r="S271" s="565"/>
      <c r="T271" s="565"/>
      <c r="U271" s="565"/>
      <c r="V271" s="566"/>
      <c r="W271" s="37" t="s">
        <v>71</v>
      </c>
      <c r="X271" s="559">
        <f>IFERROR(X268/H268,"0")+IFERROR(X269/H269,"0")+IFERROR(X270/H270,"0")</f>
        <v>60.833333333333336</v>
      </c>
      <c r="Y271" s="559">
        <f>IFERROR(Y268/H268,"0")+IFERROR(Y269/H269,"0")+IFERROR(Y270/H270,"0")</f>
        <v>61</v>
      </c>
      <c r="Z271" s="559">
        <f>IFERROR(IF(Z268="",0,Z268),"0")+IFERROR(IF(Z269="",0,Z269),"0")+IFERROR(IF(Z270="",0,Z270),"0")</f>
        <v>0.39711000000000002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70</v>
      </c>
      <c r="Q272" s="565"/>
      <c r="R272" s="565"/>
      <c r="S272" s="565"/>
      <c r="T272" s="565"/>
      <c r="U272" s="565"/>
      <c r="V272" s="566"/>
      <c r="W272" s="37" t="s">
        <v>68</v>
      </c>
      <c r="X272" s="559">
        <f>IFERROR(SUM(X268:X270),"0")</f>
        <v>146</v>
      </c>
      <c r="Y272" s="559">
        <f>IFERROR(SUM(Y268:Y270),"0")</f>
        <v>146.39999999999998</v>
      </c>
      <c r="Z272" s="37"/>
      <c r="AA272" s="560"/>
      <c r="AB272" s="560"/>
      <c r="AC272" s="560"/>
    </row>
    <row r="273" spans="1:68" ht="16.5" hidden="1" customHeight="1" x14ac:dyDescent="0.25">
      <c r="A273" s="576" t="s">
        <v>436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63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437</v>
      </c>
      <c r="B275" s="54" t="s">
        <v>438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70</v>
      </c>
      <c r="Q276" s="565"/>
      <c r="R276" s="565"/>
      <c r="S276" s="565"/>
      <c r="T276" s="565"/>
      <c r="U276" s="565"/>
      <c r="V276" s="566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70</v>
      </c>
      <c r="Q277" s="565"/>
      <c r="R277" s="565"/>
      <c r="S277" s="565"/>
      <c r="T277" s="565"/>
      <c r="U277" s="565"/>
      <c r="V277" s="566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72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440</v>
      </c>
      <c r="B279" s="54" t="s">
        <v>441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70</v>
      </c>
      <c r="Q280" s="565"/>
      <c r="R280" s="565"/>
      <c r="S280" s="565"/>
      <c r="T280" s="565"/>
      <c r="U280" s="565"/>
      <c r="V280" s="566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70</v>
      </c>
      <c r="Q281" s="565"/>
      <c r="R281" s="565"/>
      <c r="S281" s="565"/>
      <c r="T281" s="565"/>
      <c r="U281" s="565"/>
      <c r="V281" s="566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443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101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444</v>
      </c>
      <c r="B284" s="54" t="s">
        <v>445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70</v>
      </c>
      <c r="Q285" s="565"/>
      <c r="R285" s="565"/>
      <c r="S285" s="565"/>
      <c r="T285" s="565"/>
      <c r="U285" s="565"/>
      <c r="V285" s="566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70</v>
      </c>
      <c r="Q286" s="565"/>
      <c r="R286" s="565"/>
      <c r="S286" s="565"/>
      <c r="T286" s="565"/>
      <c r="U286" s="565"/>
      <c r="V286" s="566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448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101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5</v>
      </c>
      <c r="Y289" s="558">
        <f t="shared" ref="Y289:Y294" si="37">IFERROR(IF(X289="",0,CEILING((X289/$H289),1)*$H289),"")</f>
        <v>10.8</v>
      </c>
      <c r="Z289" s="36">
        <f>IFERROR(IF(Y289=0,"",ROUNDUP(Y289/H289,0)*0.01898),"")</f>
        <v>1.898E-2</v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5.2013888888888884</v>
      </c>
      <c r="BN289" s="64">
        <f t="shared" ref="BN289:BN294" si="39">IFERROR(Y289*I289/H289,"0")</f>
        <v>11.234999999999999</v>
      </c>
      <c r="BO289" s="64">
        <f t="shared" ref="BO289:BO294" si="40">IFERROR(1/J289*(X289/H289),"0")</f>
        <v>7.2337962962962955E-3</v>
      </c>
      <c r="BP289" s="64">
        <f t="shared" ref="BP289:BP294" si="41">IFERROR(1/J289*(Y289/H289),"0")</f>
        <v>1.5625E-2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5</v>
      </c>
      <c r="Y290" s="558">
        <f t="shared" si="37"/>
        <v>10.8</v>
      </c>
      <c r="Z290" s="36">
        <f>IFERROR(IF(Y290=0,"",ROUNDUP(Y290/H290,0)*0.01898),"")</f>
        <v>1.898E-2</v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5.2013888888888884</v>
      </c>
      <c r="BN290" s="64">
        <f t="shared" si="39"/>
        <v>11.234999999999999</v>
      </c>
      <c r="BO290" s="64">
        <f t="shared" si="40"/>
        <v>7.2337962962962955E-3</v>
      </c>
      <c r="BP290" s="64">
        <f t="shared" si="41"/>
        <v>1.5625E-2</v>
      </c>
    </row>
    <row r="291" spans="1:68" ht="27" hidden="1" customHeight="1" x14ac:dyDescent="0.25">
      <c r="A291" s="54" t="s">
        <v>452</v>
      </c>
      <c r="B291" s="54" t="s">
        <v>455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458</v>
      </c>
      <c r="B292" s="54" t="s">
        <v>459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461</v>
      </c>
      <c r="B293" s="54" t="s">
        <v>462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463</v>
      </c>
      <c r="B294" s="54" t="s">
        <v>464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70</v>
      </c>
      <c r="Q295" s="565"/>
      <c r="R295" s="565"/>
      <c r="S295" s="565"/>
      <c r="T295" s="565"/>
      <c r="U295" s="565"/>
      <c r="V295" s="566"/>
      <c r="W295" s="37" t="s">
        <v>71</v>
      </c>
      <c r="X295" s="559">
        <f>IFERROR(X289/H289,"0")+IFERROR(X290/H290,"0")+IFERROR(X291/H291,"0")+IFERROR(X292/H292,"0")+IFERROR(X293/H293,"0")+IFERROR(X294/H294,"0")</f>
        <v>0.92592592592592582</v>
      </c>
      <c r="Y295" s="559">
        <f>IFERROR(Y289/H289,"0")+IFERROR(Y290/H290,"0")+IFERROR(Y291/H291,"0")+IFERROR(Y292/H292,"0")+IFERROR(Y293/H293,"0")+IFERROR(Y294/H294,"0")</f>
        <v>2</v>
      </c>
      <c r="Z295" s="559">
        <f>IFERROR(IF(Z289="",0,Z289),"0")+IFERROR(IF(Z290="",0,Z290),"0")+IFERROR(IF(Z291="",0,Z291),"0")+IFERROR(IF(Z292="",0,Z292),"0")+IFERROR(IF(Z293="",0,Z293),"0")+IFERROR(IF(Z294="",0,Z294),"0")</f>
        <v>3.7960000000000001E-2</v>
      </c>
      <c r="AA295" s="560"/>
      <c r="AB295" s="560"/>
      <c r="AC295" s="560"/>
    </row>
    <row r="296" spans="1:68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70</v>
      </c>
      <c r="Q296" s="565"/>
      <c r="R296" s="565"/>
      <c r="S296" s="565"/>
      <c r="T296" s="565"/>
      <c r="U296" s="565"/>
      <c r="V296" s="566"/>
      <c r="W296" s="37" t="s">
        <v>68</v>
      </c>
      <c r="X296" s="559">
        <f>IFERROR(SUM(X289:X294),"0")</f>
        <v>10</v>
      </c>
      <c r="Y296" s="559">
        <f>IFERROR(SUM(Y289:Y294),"0")</f>
        <v>21.6</v>
      </c>
      <c r="Z296" s="37"/>
      <c r="AA296" s="560"/>
      <c r="AB296" s="560"/>
      <c r="AC296" s="560"/>
    </row>
    <row r="297" spans="1:68" ht="14.25" hidden="1" customHeight="1" x14ac:dyDescent="0.25">
      <c r="A297" s="581" t="s">
        <v>63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466</v>
      </c>
      <c r="B298" s="54" t="s">
        <v>467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472</v>
      </c>
      <c r="B300" s="54" t="s">
        <v>473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477</v>
      </c>
      <c r="B302" s="54" t="s">
        <v>478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480</v>
      </c>
      <c r="B303" s="54" t="s">
        <v>481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482</v>
      </c>
      <c r="B304" s="54" t="s">
        <v>483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idden="1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70</v>
      </c>
      <c r="Q305" s="565"/>
      <c r="R305" s="565"/>
      <c r="S305" s="565"/>
      <c r="T305" s="565"/>
      <c r="U305" s="565"/>
      <c r="V305" s="566"/>
      <c r="W305" s="37" t="s">
        <v>71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hidden="1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70</v>
      </c>
      <c r="Q306" s="565"/>
      <c r="R306" s="565"/>
      <c r="S306" s="565"/>
      <c r="T306" s="565"/>
      <c r="U306" s="565"/>
      <c r="V306" s="566"/>
      <c r="W306" s="37" t="s">
        <v>68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hidden="1" customHeight="1" x14ac:dyDescent="0.25">
      <c r="A307" s="581" t="s">
        <v>72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485</v>
      </c>
      <c r="B308" s="54" t="s">
        <v>486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494</v>
      </c>
      <c r="B311" s="54" t="s">
        <v>495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497</v>
      </c>
      <c r="B312" s="54" t="s">
        <v>498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70</v>
      </c>
      <c r="Q313" s="565"/>
      <c r="R313" s="565"/>
      <c r="S313" s="565"/>
      <c r="T313" s="565"/>
      <c r="U313" s="565"/>
      <c r="V313" s="566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70</v>
      </c>
      <c r="Q314" s="565"/>
      <c r="R314" s="565"/>
      <c r="S314" s="565"/>
      <c r="T314" s="565"/>
      <c r="U314" s="565"/>
      <c r="V314" s="566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168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12</v>
      </c>
      <c r="Y316" s="558">
        <f>IFERROR(IF(X316="",0,CEILING((X316/$H316),1)*$H316),"")</f>
        <v>16.8</v>
      </c>
      <c r="Z316" s="36">
        <f>IFERROR(IF(Y316=0,"",ROUNDUP(Y316/H316,0)*0.01898),"")</f>
        <v>3.7960000000000001E-2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12.741428571428571</v>
      </c>
      <c r="BN316" s="64">
        <f>IFERROR(Y316*I316/H316,"0")</f>
        <v>17.838000000000001</v>
      </c>
      <c r="BO316" s="64">
        <f>IFERROR(1/J316*(X316/H316),"0")</f>
        <v>2.2321428571428572E-2</v>
      </c>
      <c r="BP316" s="64">
        <f>IFERROR(1/J316*(Y316/H316),"0")</f>
        <v>3.125E-2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56</v>
      </c>
      <c r="Y317" s="558">
        <f>IFERROR(IF(X317="",0,CEILING((X317/$H317),1)*$H317),"")</f>
        <v>62.4</v>
      </c>
      <c r="Z317" s="36">
        <f>IFERROR(IF(Y317=0,"",ROUNDUP(Y317/H317,0)*0.01898),"")</f>
        <v>0.15184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59.726153846153849</v>
      </c>
      <c r="BN317" s="64">
        <f>IFERROR(Y317*I317/H317,"0")</f>
        <v>66.552000000000007</v>
      </c>
      <c r="BO317" s="64">
        <f>IFERROR(1/J317*(X317/H317),"0")</f>
        <v>0.11217948717948718</v>
      </c>
      <c r="BP317" s="64">
        <f>IFERROR(1/J317*(Y317/H317),"0")</f>
        <v>0.125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70</v>
      </c>
      <c r="Q319" s="565"/>
      <c r="R319" s="565"/>
      <c r="S319" s="565"/>
      <c r="T319" s="565"/>
      <c r="U319" s="565"/>
      <c r="V319" s="566"/>
      <c r="W319" s="37" t="s">
        <v>71</v>
      </c>
      <c r="X319" s="559">
        <f>IFERROR(X316/H316,"0")+IFERROR(X317/H317,"0")+IFERROR(X318/H318,"0")</f>
        <v>10.989010989010989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70</v>
      </c>
      <c r="Q320" s="565"/>
      <c r="R320" s="565"/>
      <c r="S320" s="565"/>
      <c r="T320" s="565"/>
      <c r="U320" s="565"/>
      <c r="V320" s="566"/>
      <c r="W320" s="37" t="s">
        <v>68</v>
      </c>
      <c r="X320" s="559">
        <f>IFERROR(SUM(X316:X318),"0")</f>
        <v>88</v>
      </c>
      <c r="Y320" s="559">
        <f>IFERROR(SUM(Y316:Y318),"0")</f>
        <v>104.4</v>
      </c>
      <c r="Z320" s="37"/>
      <c r="AA320" s="560"/>
      <c r="AB320" s="560"/>
      <c r="AC320" s="560"/>
    </row>
    <row r="321" spans="1:68" ht="14.25" hidden="1" customHeight="1" x14ac:dyDescent="0.25">
      <c r="A321" s="581" t="s">
        <v>93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509</v>
      </c>
      <c r="B322" s="54" t="s">
        <v>510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84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24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70</v>
      </c>
      <c r="Q326" s="565"/>
      <c r="R326" s="565"/>
      <c r="S326" s="565"/>
      <c r="T326" s="565"/>
      <c r="U326" s="565"/>
      <c r="V326" s="566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hidden="1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70</v>
      </c>
      <c r="Q327" s="565"/>
      <c r="R327" s="565"/>
      <c r="S327" s="565"/>
      <c r="T327" s="565"/>
      <c r="U327" s="565"/>
      <c r="V327" s="566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521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522</v>
      </c>
      <c r="B329" s="54" t="s">
        <v>523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528</v>
      </c>
      <c r="B331" s="54" t="s">
        <v>529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70</v>
      </c>
      <c r="Q332" s="565"/>
      <c r="R332" s="565"/>
      <c r="S332" s="565"/>
      <c r="T332" s="565"/>
      <c r="U332" s="565"/>
      <c r="V332" s="566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70</v>
      </c>
      <c r="Q333" s="565"/>
      <c r="R333" s="565"/>
      <c r="S333" s="565"/>
      <c r="T333" s="565"/>
      <c r="U333" s="565"/>
      <c r="V333" s="566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530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72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531</v>
      </c>
      <c r="B336" s="54" t="s">
        <v>532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534</v>
      </c>
      <c r="B337" s="54" t="s">
        <v>535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537</v>
      </c>
      <c r="B338" s="54" t="s">
        <v>538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70</v>
      </c>
      <c r="Q339" s="565"/>
      <c r="R339" s="565"/>
      <c r="S339" s="565"/>
      <c r="T339" s="565"/>
      <c r="U339" s="565"/>
      <c r="V339" s="566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hidden="1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70</v>
      </c>
      <c r="Q340" s="565"/>
      <c r="R340" s="565"/>
      <c r="S340" s="565"/>
      <c r="T340" s="565"/>
      <c r="U340" s="565"/>
      <c r="V340" s="566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hidden="1" customHeight="1" x14ac:dyDescent="0.2">
      <c r="A341" s="626" t="s">
        <v>540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541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101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391</v>
      </c>
      <c r="Y344" s="558">
        <f t="shared" ref="Y344:Y350" si="47">IFERROR(IF(X344="",0,CEILING((X344/$H344),1)*$H344),"")</f>
        <v>405</v>
      </c>
      <c r="Z344" s="36">
        <f>IFERROR(IF(Y344=0,"",ROUNDUP(Y344/H344,0)*0.02175),"")</f>
        <v>0.58724999999999994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403.512</v>
      </c>
      <c r="BN344" s="64">
        <f t="shared" ref="BN344:BN350" si="49">IFERROR(Y344*I344/H344,"0")</f>
        <v>417.96000000000004</v>
      </c>
      <c r="BO344" s="64">
        <f t="shared" ref="BO344:BO350" si="50">IFERROR(1/J344*(X344/H344),"0")</f>
        <v>0.54305555555555551</v>
      </c>
      <c r="BP344" s="64">
        <f t="shared" ref="BP344:BP350" si="51">IFERROR(1/J344*(Y344/H344),"0")</f>
        <v>0.5625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150</v>
      </c>
      <c r="Y345" s="558">
        <f t="shared" si="47"/>
        <v>150</v>
      </c>
      <c r="Z345" s="36">
        <f>IFERROR(IF(Y345=0,"",ROUNDUP(Y345/H345,0)*0.02175),"")</f>
        <v>0.21749999999999997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154.80000000000001</v>
      </c>
      <c r="BN345" s="64">
        <f t="shared" si="49"/>
        <v>154.80000000000001</v>
      </c>
      <c r="BO345" s="64">
        <f t="shared" si="50"/>
        <v>0.20833333333333331</v>
      </c>
      <c r="BP345" s="64">
        <f t="shared" si="51"/>
        <v>0.20833333333333331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356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367.392</v>
      </c>
      <c r="BN346" s="64">
        <f t="shared" si="49"/>
        <v>371.52000000000004</v>
      </c>
      <c r="BO346" s="64">
        <f t="shared" si="50"/>
        <v>0.49444444444444446</v>
      </c>
      <c r="BP346" s="64">
        <f t="shared" si="51"/>
        <v>0.5</v>
      </c>
    </row>
    <row r="347" spans="1:68" ht="37.5" hidden="1" customHeight="1" x14ac:dyDescent="0.25">
      <c r="A347" s="54" t="s">
        <v>551</v>
      </c>
      <c r="B347" s="54" t="s">
        <v>552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hidden="1" customHeight="1" x14ac:dyDescent="0.25">
      <c r="A348" s="54" t="s">
        <v>554</v>
      </c>
      <c r="B348" s="54" t="s">
        <v>555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559</v>
      </c>
      <c r="B350" s="54" t="s">
        <v>560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70</v>
      </c>
      <c r="Q351" s="565"/>
      <c r="R351" s="565"/>
      <c r="S351" s="565"/>
      <c r="T351" s="565"/>
      <c r="U351" s="565"/>
      <c r="V351" s="566"/>
      <c r="W351" s="37" t="s">
        <v>71</v>
      </c>
      <c r="X351" s="559">
        <f>IFERROR(X344/H344,"0")+IFERROR(X345/H345,"0")+IFERROR(X346/H346,"0")+IFERROR(X347/H347,"0")+IFERROR(X348/H348,"0")+IFERROR(X349/H349,"0")+IFERROR(X350/H350,"0")</f>
        <v>59.8</v>
      </c>
      <c r="Y351" s="559">
        <f>IFERROR(Y344/H344,"0")+IFERROR(Y345/H345,"0")+IFERROR(Y346/H346,"0")+IFERROR(Y347/H347,"0")+IFERROR(Y348/H348,"0")+IFERROR(Y349/H349,"0")+IFERROR(Y350/H350,"0")</f>
        <v>61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1.3267499999999999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70</v>
      </c>
      <c r="Q352" s="565"/>
      <c r="R352" s="565"/>
      <c r="S352" s="565"/>
      <c r="T352" s="565"/>
      <c r="U352" s="565"/>
      <c r="V352" s="566"/>
      <c r="W352" s="37" t="s">
        <v>68</v>
      </c>
      <c r="X352" s="559">
        <f>IFERROR(SUM(X344:X350),"0")</f>
        <v>897</v>
      </c>
      <c r="Y352" s="559">
        <f>IFERROR(SUM(Y344:Y350),"0")</f>
        <v>915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133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516</v>
      </c>
      <c r="Y354" s="558">
        <f>IFERROR(IF(X354="",0,CEILING((X354/$H354),1)*$H354),"")</f>
        <v>525</v>
      </c>
      <c r="Z354" s="36">
        <f>IFERROR(IF(Y354=0,"",ROUNDUP(Y354/H354,0)*0.02175),"")</f>
        <v>0.76124999999999998</v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532.51200000000006</v>
      </c>
      <c r="BN354" s="64">
        <f>IFERROR(Y354*I354/H354,"0")</f>
        <v>541.79999999999995</v>
      </c>
      <c r="BO354" s="64">
        <f>IFERROR(1/J354*(X354/H354),"0")</f>
        <v>0.71666666666666656</v>
      </c>
      <c r="BP354" s="64">
        <f>IFERROR(1/J354*(Y354/H354),"0")</f>
        <v>0.72916666666666663</v>
      </c>
    </row>
    <row r="355" spans="1:68" ht="16.5" hidden="1" customHeight="1" x14ac:dyDescent="0.25">
      <c r="A355" s="54" t="s">
        <v>564</v>
      </c>
      <c r="B355" s="54" t="s">
        <v>565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70</v>
      </c>
      <c r="Q356" s="565"/>
      <c r="R356" s="565"/>
      <c r="S356" s="565"/>
      <c r="T356" s="565"/>
      <c r="U356" s="565"/>
      <c r="V356" s="566"/>
      <c r="W356" s="37" t="s">
        <v>71</v>
      </c>
      <c r="X356" s="559">
        <f>IFERROR(X354/H354,"0")+IFERROR(X355/H355,"0")</f>
        <v>34.4</v>
      </c>
      <c r="Y356" s="559">
        <f>IFERROR(Y354/H354,"0")+IFERROR(Y355/H355,"0")</f>
        <v>35</v>
      </c>
      <c r="Z356" s="559">
        <f>IFERROR(IF(Z354="",0,Z354),"0")+IFERROR(IF(Z355="",0,Z355),"0")</f>
        <v>0.76124999999999998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70</v>
      </c>
      <c r="Q357" s="565"/>
      <c r="R357" s="565"/>
      <c r="S357" s="565"/>
      <c r="T357" s="565"/>
      <c r="U357" s="565"/>
      <c r="V357" s="566"/>
      <c r="W357" s="37" t="s">
        <v>68</v>
      </c>
      <c r="X357" s="559">
        <f>IFERROR(SUM(X354:X355),"0")</f>
        <v>516</v>
      </c>
      <c r="Y357" s="559">
        <f>IFERROR(SUM(Y354:Y355),"0")</f>
        <v>525</v>
      </c>
      <c r="Z357" s="37"/>
      <c r="AA357" s="560"/>
      <c r="AB357" s="560"/>
      <c r="AC357" s="560"/>
    </row>
    <row r="358" spans="1:68" ht="14.25" hidden="1" customHeight="1" x14ac:dyDescent="0.25">
      <c r="A358" s="581" t="s">
        <v>72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566</v>
      </c>
      <c r="B359" s="54" t="s">
        <v>567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60</v>
      </c>
      <c r="Y360" s="558">
        <f>IFERROR(IF(X360="",0,CEILING((X360/$H360),1)*$H360),"")</f>
        <v>63</v>
      </c>
      <c r="Z360" s="36">
        <f>IFERROR(IF(Y360=0,"",ROUNDUP(Y360/H360,0)*0.01898),"")</f>
        <v>0.13286000000000001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63.46</v>
      </c>
      <c r="BN360" s="64">
        <f>IFERROR(Y360*I360/H360,"0")</f>
        <v>66.632999999999996</v>
      </c>
      <c r="BO360" s="64">
        <f>IFERROR(1/J360*(X360/H360),"0")</f>
        <v>0.10416666666666667</v>
      </c>
      <c r="BP360" s="64">
        <f>IFERROR(1/J360*(Y360/H360),"0")</f>
        <v>0.109375</v>
      </c>
    </row>
    <row r="361" spans="1:68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70</v>
      </c>
      <c r="Q361" s="565"/>
      <c r="R361" s="565"/>
      <c r="S361" s="565"/>
      <c r="T361" s="565"/>
      <c r="U361" s="565"/>
      <c r="V361" s="566"/>
      <c r="W361" s="37" t="s">
        <v>71</v>
      </c>
      <c r="X361" s="559">
        <f>IFERROR(X359/H359,"0")+IFERROR(X360/H360,"0")</f>
        <v>6.666666666666667</v>
      </c>
      <c r="Y361" s="559">
        <f>IFERROR(Y359/H359,"0")+IFERROR(Y360/H360,"0")</f>
        <v>7</v>
      </c>
      <c r="Z361" s="559">
        <f>IFERROR(IF(Z359="",0,Z359),"0")+IFERROR(IF(Z360="",0,Z360),"0")</f>
        <v>0.13286000000000001</v>
      </c>
      <c r="AA361" s="560"/>
      <c r="AB361" s="560"/>
      <c r="AC361" s="560"/>
    </row>
    <row r="362" spans="1:68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70</v>
      </c>
      <c r="Q362" s="565"/>
      <c r="R362" s="565"/>
      <c r="S362" s="565"/>
      <c r="T362" s="565"/>
      <c r="U362" s="565"/>
      <c r="V362" s="566"/>
      <c r="W362" s="37" t="s">
        <v>68</v>
      </c>
      <c r="X362" s="559">
        <f>IFERROR(SUM(X359:X360),"0")</f>
        <v>60</v>
      </c>
      <c r="Y362" s="559">
        <f>IFERROR(SUM(Y359:Y360),"0")</f>
        <v>63</v>
      </c>
      <c r="Z362" s="37"/>
      <c r="AA362" s="560"/>
      <c r="AB362" s="560"/>
      <c r="AC362" s="560"/>
    </row>
    <row r="363" spans="1:68" ht="14.25" hidden="1" customHeight="1" x14ac:dyDescent="0.25">
      <c r="A363" s="581" t="s">
        <v>168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hidden="1" customHeight="1" x14ac:dyDescent="0.25">
      <c r="A364" s="54" t="s">
        <v>572</v>
      </c>
      <c r="B364" s="54" t="s">
        <v>573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70</v>
      </c>
      <c r="Q365" s="565"/>
      <c r="R365" s="565"/>
      <c r="S365" s="565"/>
      <c r="T365" s="565"/>
      <c r="U365" s="565"/>
      <c r="V365" s="566"/>
      <c r="W365" s="37" t="s">
        <v>71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hidden="1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70</v>
      </c>
      <c r="Q366" s="565"/>
      <c r="R366" s="565"/>
      <c r="S366" s="565"/>
      <c r="T366" s="565"/>
      <c r="U366" s="565"/>
      <c r="V366" s="566"/>
      <c r="W366" s="37" t="s">
        <v>68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hidden="1" customHeight="1" x14ac:dyDescent="0.25">
      <c r="A367" s="576" t="s">
        <v>575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101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30</v>
      </c>
      <c r="Y369" s="558">
        <f>IFERROR(IF(X369="",0,CEILING((X369/$H369),1)*$H369),"")</f>
        <v>32.400000000000006</v>
      </c>
      <c r="Z369" s="36">
        <f>IFERROR(IF(Y369=0,"",ROUNDUP(Y369/H369,0)*0.01898),"")</f>
        <v>5.6940000000000004E-2</v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31.208333333333329</v>
      </c>
      <c r="BN369" s="64">
        <f>IFERROR(Y369*I369/H369,"0")</f>
        <v>33.705000000000005</v>
      </c>
      <c r="BO369" s="64">
        <f>IFERROR(1/J369*(X369/H369),"0")</f>
        <v>4.3402777777777776E-2</v>
      </c>
      <c r="BP369" s="64">
        <f>IFERROR(1/J369*(Y369/H369),"0")</f>
        <v>4.6875000000000007E-2</v>
      </c>
    </row>
    <row r="370" spans="1:68" ht="37.5" hidden="1" customHeight="1" x14ac:dyDescent="0.25">
      <c r="A370" s="54" t="s">
        <v>579</v>
      </c>
      <c r="B370" s="54" t="s">
        <v>580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582</v>
      </c>
      <c r="B371" s="54" t="s">
        <v>583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70</v>
      </c>
      <c r="Q372" s="565"/>
      <c r="R372" s="565"/>
      <c r="S372" s="565"/>
      <c r="T372" s="565"/>
      <c r="U372" s="565"/>
      <c r="V372" s="566"/>
      <c r="W372" s="37" t="s">
        <v>71</v>
      </c>
      <c r="X372" s="559">
        <f>IFERROR(X369/H369,"0")+IFERROR(X370/H370,"0")+IFERROR(X371/H371,"0")</f>
        <v>2.7777777777777777</v>
      </c>
      <c r="Y372" s="559">
        <f>IFERROR(Y369/H369,"0")+IFERROR(Y370/H370,"0")+IFERROR(Y371/H371,"0")</f>
        <v>3.0000000000000004</v>
      </c>
      <c r="Z372" s="559">
        <f>IFERROR(IF(Z369="",0,Z369),"0")+IFERROR(IF(Z370="",0,Z370),"0")+IFERROR(IF(Z371="",0,Z371),"0")</f>
        <v>5.6940000000000004E-2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70</v>
      </c>
      <c r="Q373" s="565"/>
      <c r="R373" s="565"/>
      <c r="S373" s="565"/>
      <c r="T373" s="565"/>
      <c r="U373" s="565"/>
      <c r="V373" s="566"/>
      <c r="W373" s="37" t="s">
        <v>68</v>
      </c>
      <c r="X373" s="559">
        <f>IFERROR(SUM(X369:X371),"0")</f>
        <v>30</v>
      </c>
      <c r="Y373" s="559">
        <f>IFERROR(SUM(Y369:Y371),"0")</f>
        <v>32.400000000000006</v>
      </c>
      <c r="Z373" s="37"/>
      <c r="AA373" s="560"/>
      <c r="AB373" s="560"/>
      <c r="AC373" s="560"/>
    </row>
    <row r="374" spans="1:68" ht="14.25" hidden="1" customHeight="1" x14ac:dyDescent="0.25">
      <c r="A374" s="581" t="s">
        <v>63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584</v>
      </c>
      <c r="B375" s="54" t="s">
        <v>585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70</v>
      </c>
      <c r="Q376" s="565"/>
      <c r="R376" s="565"/>
      <c r="S376" s="565"/>
      <c r="T376" s="565"/>
      <c r="U376" s="565"/>
      <c r="V376" s="566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70</v>
      </c>
      <c r="Q377" s="565"/>
      <c r="R377" s="565"/>
      <c r="S377" s="565"/>
      <c r="T377" s="565"/>
      <c r="U377" s="565"/>
      <c r="V377" s="566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72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hidden="1" customHeight="1" x14ac:dyDescent="0.25">
      <c r="A379" s="54" t="s">
        <v>587</v>
      </c>
      <c r="B379" s="54" t="s">
        <v>588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590</v>
      </c>
      <c r="B380" s="54" t="s">
        <v>591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70</v>
      </c>
      <c r="Q381" s="565"/>
      <c r="R381" s="565"/>
      <c r="S381" s="565"/>
      <c r="T381" s="565"/>
      <c r="U381" s="565"/>
      <c r="V381" s="566"/>
      <c r="W381" s="37" t="s">
        <v>71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hidden="1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70</v>
      </c>
      <c r="Q382" s="565"/>
      <c r="R382" s="565"/>
      <c r="S382" s="565"/>
      <c r="T382" s="565"/>
      <c r="U382" s="565"/>
      <c r="V382" s="566"/>
      <c r="W382" s="37" t="s">
        <v>68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hidden="1" customHeight="1" x14ac:dyDescent="0.25">
      <c r="A383" s="581" t="s">
        <v>168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592</v>
      </c>
      <c r="B384" s="54" t="s">
        <v>593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70</v>
      </c>
      <c r="Q385" s="565"/>
      <c r="R385" s="565"/>
      <c r="S385" s="565"/>
      <c r="T385" s="565"/>
      <c r="U385" s="565"/>
      <c r="V385" s="566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70</v>
      </c>
      <c r="Q386" s="565"/>
      <c r="R386" s="565"/>
      <c r="S386" s="565"/>
      <c r="T386" s="565"/>
      <c r="U386" s="565"/>
      <c r="V386" s="566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595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596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63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33</v>
      </c>
      <c r="Y390" s="558">
        <f t="shared" ref="Y390:Y399" si="52">IFERROR(IF(X390="",0,CEILING((X390/$H390),1)*$H390),"")</f>
        <v>37.800000000000004</v>
      </c>
      <c r="Z390" s="36">
        <f>IFERROR(IF(Y390=0,"",ROUNDUP(Y390/H390,0)*0.00902),"")</f>
        <v>6.3140000000000002E-2</v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34.283333333333339</v>
      </c>
      <c r="BN390" s="64">
        <f t="shared" ref="BN390:BN399" si="54">IFERROR(Y390*I390/H390,"0")</f>
        <v>39.270000000000003</v>
      </c>
      <c r="BO390" s="64">
        <f t="shared" ref="BO390:BO399" si="55">IFERROR(1/J390*(X390/H390),"0")</f>
        <v>4.6296296296296294E-2</v>
      </c>
      <c r="BP390" s="64">
        <f t="shared" ref="BP390:BP399" si="56">IFERROR(1/J390*(Y390/H390),"0")</f>
        <v>5.3030303030303032E-2</v>
      </c>
    </row>
    <row r="391" spans="1:68" ht="27" hidden="1" customHeight="1" x14ac:dyDescent="0.25">
      <c r="A391" s="54" t="s">
        <v>600</v>
      </c>
      <c r="B391" s="54" t="s">
        <v>601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600</v>
      </c>
      <c r="B392" s="54" t="s">
        <v>603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607</v>
      </c>
      <c r="B394" s="54" t="s">
        <v>608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hidden="1" customHeight="1" x14ac:dyDescent="0.25">
      <c r="A396" s="54" t="s">
        <v>611</v>
      </c>
      <c r="B396" s="54" t="s">
        <v>612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614</v>
      </c>
      <c r="B397" s="54" t="s">
        <v>615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7</v>
      </c>
      <c r="Y398" s="558">
        <f t="shared" si="52"/>
        <v>8.4</v>
      </c>
      <c r="Z398" s="36">
        <f t="shared" si="57"/>
        <v>2.0080000000000001E-2</v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7.4333333333333327</v>
      </c>
      <c r="BN398" s="64">
        <f t="shared" si="54"/>
        <v>8.92</v>
      </c>
      <c r="BO398" s="64">
        <f t="shared" si="55"/>
        <v>1.4245014245014245E-2</v>
      </c>
      <c r="BP398" s="64">
        <f t="shared" si="56"/>
        <v>1.7094017094017096E-2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70</v>
      </c>
      <c r="Q400" s="565"/>
      <c r="R400" s="565"/>
      <c r="S400" s="565"/>
      <c r="T400" s="565"/>
      <c r="U400" s="565"/>
      <c r="V400" s="566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9.4444444444444429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11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8.3220000000000002E-2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70</v>
      </c>
      <c r="Q401" s="565"/>
      <c r="R401" s="565"/>
      <c r="S401" s="565"/>
      <c r="T401" s="565"/>
      <c r="U401" s="565"/>
      <c r="V401" s="566"/>
      <c r="W401" s="37" t="s">
        <v>68</v>
      </c>
      <c r="X401" s="559">
        <f>IFERROR(SUM(X390:X399),"0")</f>
        <v>40</v>
      </c>
      <c r="Y401" s="559">
        <f>IFERROR(SUM(Y390:Y399),"0")</f>
        <v>46.2</v>
      </c>
      <c r="Z401" s="37"/>
      <c r="AA401" s="560"/>
      <c r="AB401" s="560"/>
      <c r="AC401" s="560"/>
    </row>
    <row r="402" spans="1:68" ht="14.25" hidden="1" customHeight="1" x14ac:dyDescent="0.25">
      <c r="A402" s="581" t="s">
        <v>72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622</v>
      </c>
      <c r="B403" s="54" t="s">
        <v>623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625</v>
      </c>
      <c r="B404" s="54" t="s">
        <v>626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70</v>
      </c>
      <c r="Q405" s="565"/>
      <c r="R405" s="565"/>
      <c r="S405" s="565"/>
      <c r="T405" s="565"/>
      <c r="U405" s="565"/>
      <c r="V405" s="566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70</v>
      </c>
      <c r="Q406" s="565"/>
      <c r="R406" s="565"/>
      <c r="S406" s="565"/>
      <c r="T406" s="565"/>
      <c r="U406" s="565"/>
      <c r="V406" s="566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628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133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629</v>
      </c>
      <c r="B409" s="54" t="s">
        <v>630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70</v>
      </c>
      <c r="Q410" s="565"/>
      <c r="R410" s="565"/>
      <c r="S410" s="565"/>
      <c r="T410" s="565"/>
      <c r="U410" s="565"/>
      <c r="V410" s="566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70</v>
      </c>
      <c r="Q411" s="565"/>
      <c r="R411" s="565"/>
      <c r="S411" s="565"/>
      <c r="T411" s="565"/>
      <c r="U411" s="565"/>
      <c r="V411" s="566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63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91</v>
      </c>
      <c r="Y413" s="558">
        <f>IFERROR(IF(X413="",0,CEILING((X413/$H413),1)*$H413),"")</f>
        <v>91.800000000000011</v>
      </c>
      <c r="Z413" s="36">
        <f>IFERROR(IF(Y413=0,"",ROUNDUP(Y413/H413,0)*0.00902),"")</f>
        <v>0.15334</v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94.538888888888891</v>
      </c>
      <c r="BN413" s="64">
        <f>IFERROR(Y413*I413/H413,"0")</f>
        <v>95.37</v>
      </c>
      <c r="BO413" s="64">
        <f>IFERROR(1/J413*(X413/H413),"0")</f>
        <v>0.127665544332211</v>
      </c>
      <c r="BP413" s="64">
        <f>IFERROR(1/J413*(Y413/H413),"0")</f>
        <v>0.12878787878787878</v>
      </c>
    </row>
    <row r="414" spans="1:68" ht="27" hidden="1" customHeight="1" x14ac:dyDescent="0.25">
      <c r="A414" s="54" t="s">
        <v>635</v>
      </c>
      <c r="B414" s="54" t="s">
        <v>636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638</v>
      </c>
      <c r="B415" s="54" t="s">
        <v>639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641</v>
      </c>
      <c r="B416" s="54" t="s">
        <v>642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70</v>
      </c>
      <c r="Q417" s="565"/>
      <c r="R417" s="565"/>
      <c r="S417" s="565"/>
      <c r="T417" s="565"/>
      <c r="U417" s="565"/>
      <c r="V417" s="566"/>
      <c r="W417" s="37" t="s">
        <v>71</v>
      </c>
      <c r="X417" s="559">
        <f>IFERROR(X413/H413,"0")+IFERROR(X414/H414,"0")+IFERROR(X415/H415,"0")+IFERROR(X416/H416,"0")</f>
        <v>16.851851851851851</v>
      </c>
      <c r="Y417" s="559">
        <f>IFERROR(Y413/H413,"0")+IFERROR(Y414/H414,"0")+IFERROR(Y415/H415,"0")+IFERROR(Y416/H416,"0")</f>
        <v>17</v>
      </c>
      <c r="Z417" s="559">
        <f>IFERROR(IF(Z413="",0,Z413),"0")+IFERROR(IF(Z414="",0,Z414),"0")+IFERROR(IF(Z415="",0,Z415),"0")+IFERROR(IF(Z416="",0,Z416),"0")</f>
        <v>0.15334</v>
      </c>
      <c r="AA417" s="560"/>
      <c r="AB417" s="560"/>
      <c r="AC417" s="560"/>
    </row>
    <row r="418" spans="1:68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70</v>
      </c>
      <c r="Q418" s="565"/>
      <c r="R418" s="565"/>
      <c r="S418" s="565"/>
      <c r="T418" s="565"/>
      <c r="U418" s="565"/>
      <c r="V418" s="566"/>
      <c r="W418" s="37" t="s">
        <v>68</v>
      </c>
      <c r="X418" s="559">
        <f>IFERROR(SUM(X413:X416),"0")</f>
        <v>91</v>
      </c>
      <c r="Y418" s="559">
        <f>IFERROR(SUM(Y413:Y416),"0")</f>
        <v>91.800000000000011</v>
      </c>
      <c r="Z418" s="37"/>
      <c r="AA418" s="560"/>
      <c r="AB418" s="560"/>
      <c r="AC418" s="560"/>
    </row>
    <row r="419" spans="1:68" ht="16.5" hidden="1" customHeight="1" x14ac:dyDescent="0.25">
      <c r="A419" s="576" t="s">
        <v>643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63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5</v>
      </c>
      <c r="Y421" s="558">
        <f>IFERROR(IF(X421="",0,CEILING((X421/$H421),1)*$H421),"")</f>
        <v>6</v>
      </c>
      <c r="Z421" s="36">
        <f>IFERROR(IF(Y421=0,"",ROUNDUP(Y421/H421,0)*0.00651),"")</f>
        <v>3.2550000000000003E-2</v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8.75</v>
      </c>
      <c r="BN421" s="64">
        <f>IFERROR(Y421*I421/H421,"0")</f>
        <v>10.500000000000002</v>
      </c>
      <c r="BO421" s="64">
        <f>IFERROR(1/J421*(X421/H421),"0")</f>
        <v>2.2893772893772896E-2</v>
      </c>
      <c r="BP421" s="64">
        <f>IFERROR(1/J421*(Y421/H421),"0")</f>
        <v>2.7472527472527476E-2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70</v>
      </c>
      <c r="Q422" s="565"/>
      <c r="R422" s="565"/>
      <c r="S422" s="565"/>
      <c r="T422" s="565"/>
      <c r="U422" s="565"/>
      <c r="V422" s="566"/>
      <c r="W422" s="37" t="s">
        <v>71</v>
      </c>
      <c r="X422" s="559">
        <f>IFERROR(X421/H421,"0")</f>
        <v>4.166666666666667</v>
      </c>
      <c r="Y422" s="559">
        <f>IFERROR(Y421/H421,"0")</f>
        <v>5</v>
      </c>
      <c r="Z422" s="559">
        <f>IFERROR(IF(Z421="",0,Z421),"0")</f>
        <v>3.2550000000000003E-2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70</v>
      </c>
      <c r="Q423" s="565"/>
      <c r="R423" s="565"/>
      <c r="S423" s="565"/>
      <c r="T423" s="565"/>
      <c r="U423" s="565"/>
      <c r="V423" s="566"/>
      <c r="W423" s="37" t="s">
        <v>68</v>
      </c>
      <c r="X423" s="559">
        <f>IFERROR(SUM(X421:X421),"0")</f>
        <v>5</v>
      </c>
      <c r="Y423" s="559">
        <f>IFERROR(SUM(Y421:Y421),"0")</f>
        <v>6</v>
      </c>
      <c r="Z423" s="37"/>
      <c r="AA423" s="560"/>
      <c r="AB423" s="560"/>
      <c r="AC423" s="560"/>
    </row>
    <row r="424" spans="1:68" ht="16.5" hidden="1" customHeight="1" x14ac:dyDescent="0.25">
      <c r="A424" s="576" t="s">
        <v>647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63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648</v>
      </c>
      <c r="B426" s="54" t="s">
        <v>649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70</v>
      </c>
      <c r="Q427" s="565"/>
      <c r="R427" s="565"/>
      <c r="S427" s="565"/>
      <c r="T427" s="565"/>
      <c r="U427" s="565"/>
      <c r="V427" s="566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70</v>
      </c>
      <c r="Q428" s="565"/>
      <c r="R428" s="565"/>
      <c r="S428" s="565"/>
      <c r="T428" s="565"/>
      <c r="U428" s="565"/>
      <c r="V428" s="566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651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651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101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53</v>
      </c>
      <c r="Y432" s="558">
        <f t="shared" ref="Y432:Y445" si="58">IFERROR(IF(X432="",0,CEILING((X432/$H432),1)*$H432),"")</f>
        <v>58.080000000000005</v>
      </c>
      <c r="Z432" s="36">
        <f t="shared" ref="Z432:Z438" si="59">IFERROR(IF(Y432=0,"",ROUNDUP(Y432/H432,0)*0.01196),"")</f>
        <v>0.13156000000000001</v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56.613636363636353</v>
      </c>
      <c r="BN432" s="64">
        <f t="shared" ref="BN432:BN445" si="61">IFERROR(Y432*I432/H432,"0")</f>
        <v>62.040000000000006</v>
      </c>
      <c r="BO432" s="64">
        <f t="shared" ref="BO432:BO445" si="62">IFERROR(1/J432*(X432/H432),"0")</f>
        <v>9.6518065268065265E-2</v>
      </c>
      <c r="BP432" s="64">
        <f t="shared" ref="BP432:BP445" si="63">IFERROR(1/J432*(Y432/H432),"0")</f>
        <v>0.10576923076923078</v>
      </c>
    </row>
    <row r="433" spans="1:68" ht="27" hidden="1" customHeight="1" x14ac:dyDescent="0.25">
      <c r="A433" s="54" t="s">
        <v>655</v>
      </c>
      <c r="B433" s="54" t="s">
        <v>656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19</v>
      </c>
      <c r="Y434" s="558">
        <f t="shared" si="58"/>
        <v>21.12</v>
      </c>
      <c r="Z434" s="36">
        <f t="shared" si="59"/>
        <v>4.7840000000000001E-2</v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20.295454545454543</v>
      </c>
      <c r="BN434" s="64">
        <f t="shared" si="61"/>
        <v>22.56</v>
      </c>
      <c r="BO434" s="64">
        <f t="shared" si="62"/>
        <v>3.4600815850815848E-2</v>
      </c>
      <c r="BP434" s="64">
        <f t="shared" si="63"/>
        <v>3.8461538461538464E-2</v>
      </c>
    </row>
    <row r="435" spans="1:68" ht="27" hidden="1" customHeight="1" x14ac:dyDescent="0.25">
      <c r="A435" s="54" t="s">
        <v>661</v>
      </c>
      <c r="B435" s="54" t="s">
        <v>662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9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665</v>
      </c>
      <c r="B436" s="54" t="s">
        <v>666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50</v>
      </c>
      <c r="Y437" s="558">
        <f t="shared" si="58"/>
        <v>52.800000000000004</v>
      </c>
      <c r="Z437" s="36">
        <f t="shared" si="59"/>
        <v>0.1196</v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53.409090909090907</v>
      </c>
      <c r="BN437" s="64">
        <f t="shared" si="61"/>
        <v>56.400000000000006</v>
      </c>
      <c r="BO437" s="64">
        <f t="shared" si="62"/>
        <v>9.1054778554778545E-2</v>
      </c>
      <c r="BP437" s="64">
        <f t="shared" si="63"/>
        <v>9.6153846153846159E-2</v>
      </c>
    </row>
    <row r="438" spans="1:68" ht="16.5" hidden="1" customHeight="1" x14ac:dyDescent="0.25">
      <c r="A438" s="54" t="s">
        <v>671</v>
      </c>
      <c r="B438" s="54" t="s">
        <v>672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678</v>
      </c>
      <c r="B441" s="54" t="s">
        <v>679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5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683</v>
      </c>
      <c r="B443" s="54" t="s">
        <v>684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685</v>
      </c>
      <c r="B444" s="54" t="s">
        <v>686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685</v>
      </c>
      <c r="B445" s="54" t="s">
        <v>687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70</v>
      </c>
      <c r="Q446" s="565"/>
      <c r="R446" s="565"/>
      <c r="S446" s="565"/>
      <c r="T446" s="565"/>
      <c r="U446" s="565"/>
      <c r="V446" s="566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23.106060606060602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0.29899999999999999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70</v>
      </c>
      <c r="Q447" s="565"/>
      <c r="R447" s="565"/>
      <c r="S447" s="565"/>
      <c r="T447" s="565"/>
      <c r="U447" s="565"/>
      <c r="V447" s="566"/>
      <c r="W447" s="37" t="s">
        <v>68</v>
      </c>
      <c r="X447" s="559">
        <f>IFERROR(SUM(X432:X445),"0")</f>
        <v>122</v>
      </c>
      <c r="Y447" s="559">
        <f>IFERROR(SUM(Y432:Y445),"0")</f>
        <v>132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133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hidden="1" customHeight="1" x14ac:dyDescent="0.25">
      <c r="A449" s="54" t="s">
        <v>688</v>
      </c>
      <c r="B449" s="54" t="s">
        <v>689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691</v>
      </c>
      <c r="B450" s="54" t="s">
        <v>692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693</v>
      </c>
      <c r="B451" s="54" t="s">
        <v>694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70</v>
      </c>
      <c r="Q452" s="565"/>
      <c r="R452" s="565"/>
      <c r="S452" s="565"/>
      <c r="T452" s="565"/>
      <c r="U452" s="565"/>
      <c r="V452" s="566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hidden="1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70</v>
      </c>
      <c r="Q453" s="565"/>
      <c r="R453" s="565"/>
      <c r="S453" s="565"/>
      <c r="T453" s="565"/>
      <c r="U453" s="565"/>
      <c r="V453" s="566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hidden="1" customHeight="1" x14ac:dyDescent="0.25">
      <c r="A454" s="581" t="s">
        <v>63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hidden="1" customHeight="1" x14ac:dyDescent="0.25">
      <c r="A455" s="54" t="s">
        <v>695</v>
      </c>
      <c r="B455" s="54" t="s">
        <v>696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88</v>
      </c>
      <c r="Y456" s="558">
        <f t="shared" si="64"/>
        <v>89.76</v>
      </c>
      <c r="Z456" s="36">
        <f>IFERROR(IF(Y456=0,"",ROUNDUP(Y456/H456,0)*0.01196),"")</f>
        <v>0.20332</v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94</v>
      </c>
      <c r="BN456" s="64">
        <f t="shared" si="66"/>
        <v>95.88</v>
      </c>
      <c r="BO456" s="64">
        <f t="shared" si="67"/>
        <v>0.16025641025641024</v>
      </c>
      <c r="BP456" s="64">
        <f t="shared" si="68"/>
        <v>0.16346153846153846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169</v>
      </c>
      <c r="Y457" s="558">
        <f t="shared" si="64"/>
        <v>174.24</v>
      </c>
      <c r="Z457" s="36">
        <f>IFERROR(IF(Y457=0,"",ROUNDUP(Y457/H457,0)*0.01196),"")</f>
        <v>0.39468000000000003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180.52272727272725</v>
      </c>
      <c r="BN457" s="64">
        <f t="shared" si="66"/>
        <v>186.12</v>
      </c>
      <c r="BO457" s="64">
        <f t="shared" si="67"/>
        <v>0.30776515151515155</v>
      </c>
      <c r="BP457" s="64">
        <f t="shared" si="68"/>
        <v>0.31730769230769235</v>
      </c>
    </row>
    <row r="458" spans="1:68" ht="27" hidden="1" customHeight="1" x14ac:dyDescent="0.25">
      <c r="A458" s="54" t="s">
        <v>704</v>
      </c>
      <c r="B458" s="54" t="s">
        <v>705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704</v>
      </c>
      <c r="B459" s="54" t="s">
        <v>706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707</v>
      </c>
      <c r="B460" s="54" t="s">
        <v>708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70</v>
      </c>
      <c r="Q462" s="565"/>
      <c r="R462" s="565"/>
      <c r="S462" s="565"/>
      <c r="T462" s="565"/>
      <c r="U462" s="565"/>
      <c r="V462" s="566"/>
      <c r="W462" s="37" t="s">
        <v>71</v>
      </c>
      <c r="X462" s="559">
        <f>IFERROR(X455/H455,"0")+IFERROR(X456/H456,"0")+IFERROR(X457/H457,"0")+IFERROR(X458/H458,"0")+IFERROR(X459/H459,"0")+IFERROR(X460/H460,"0")+IFERROR(X461/H461,"0")</f>
        <v>48.674242424242422</v>
      </c>
      <c r="Y462" s="559">
        <f>IFERROR(Y455/H455,"0")+IFERROR(Y456/H456,"0")+IFERROR(Y457/H457,"0")+IFERROR(Y458/H458,"0")+IFERROR(Y459/H459,"0")+IFERROR(Y460/H460,"0")+IFERROR(Y461/H461,"0")</f>
        <v>50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0.59800000000000009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70</v>
      </c>
      <c r="Q463" s="565"/>
      <c r="R463" s="565"/>
      <c r="S463" s="565"/>
      <c r="T463" s="565"/>
      <c r="U463" s="565"/>
      <c r="V463" s="566"/>
      <c r="W463" s="37" t="s">
        <v>68</v>
      </c>
      <c r="X463" s="559">
        <f>IFERROR(SUM(X455:X461),"0")</f>
        <v>257</v>
      </c>
      <c r="Y463" s="559">
        <f>IFERROR(SUM(Y455:Y461),"0")</f>
        <v>264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711</v>
      </c>
      <c r="B465" s="54" t="s">
        <v>712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714</v>
      </c>
      <c r="B466" s="54" t="s">
        <v>715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70</v>
      </c>
      <c r="Q468" s="565"/>
      <c r="R468" s="565"/>
      <c r="S468" s="565"/>
      <c r="T468" s="565"/>
      <c r="U468" s="565"/>
      <c r="V468" s="566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70</v>
      </c>
      <c r="Q469" s="565"/>
      <c r="R469" s="565"/>
      <c r="S469" s="565"/>
      <c r="T469" s="565"/>
      <c r="U469" s="565"/>
      <c r="V469" s="566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720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720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101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721</v>
      </c>
      <c r="B473" s="54" t="s">
        <v>722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4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727</v>
      </c>
      <c r="B475" s="54" t="s">
        <v>728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8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730</v>
      </c>
      <c r="B476" s="54" t="s">
        <v>731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70</v>
      </c>
      <c r="Q477" s="565"/>
      <c r="R477" s="565"/>
      <c r="S477" s="565"/>
      <c r="T477" s="565"/>
      <c r="U477" s="565"/>
      <c r="V477" s="566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70</v>
      </c>
      <c r="Q478" s="565"/>
      <c r="R478" s="565"/>
      <c r="S478" s="565"/>
      <c r="T478" s="565"/>
      <c r="U478" s="565"/>
      <c r="V478" s="566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133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732</v>
      </c>
      <c r="B480" s="54" t="s">
        <v>733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735</v>
      </c>
      <c r="B481" s="54" t="s">
        <v>736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35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739</v>
      </c>
      <c r="B482" s="54" t="s">
        <v>740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5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70</v>
      </c>
      <c r="Q483" s="565"/>
      <c r="R483" s="565"/>
      <c r="S483" s="565"/>
      <c r="T483" s="565"/>
      <c r="U483" s="565"/>
      <c r="V483" s="566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70</v>
      </c>
      <c r="Q484" s="565"/>
      <c r="R484" s="565"/>
      <c r="S484" s="565"/>
      <c r="T484" s="565"/>
      <c r="U484" s="565"/>
      <c r="V484" s="566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63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742</v>
      </c>
      <c r="B486" s="54" t="s">
        <v>743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745</v>
      </c>
      <c r="B487" s="54" t="s">
        <v>746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70</v>
      </c>
      <c r="Q488" s="565"/>
      <c r="R488" s="565"/>
      <c r="S488" s="565"/>
      <c r="T488" s="565"/>
      <c r="U488" s="565"/>
      <c r="V488" s="566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70</v>
      </c>
      <c r="Q489" s="565"/>
      <c r="R489" s="565"/>
      <c r="S489" s="565"/>
      <c r="T489" s="565"/>
      <c r="U489" s="565"/>
      <c r="V489" s="566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72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hidden="1" customHeight="1" x14ac:dyDescent="0.25">
      <c r="A491" s="54" t="s">
        <v>748</v>
      </c>
      <c r="B491" s="54" t="s">
        <v>749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8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751</v>
      </c>
      <c r="B492" s="54" t="s">
        <v>752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3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70</v>
      </c>
      <c r="Q493" s="565"/>
      <c r="R493" s="565"/>
      <c r="S493" s="565"/>
      <c r="T493" s="565"/>
      <c r="U493" s="565"/>
      <c r="V493" s="566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hidden="1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70</v>
      </c>
      <c r="Q494" s="565"/>
      <c r="R494" s="565"/>
      <c r="S494" s="565"/>
      <c r="T494" s="565"/>
      <c r="U494" s="565"/>
      <c r="V494" s="566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168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753</v>
      </c>
      <c r="B496" s="54" t="s">
        <v>754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4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756</v>
      </c>
      <c r="B497" s="54" t="s">
        <v>757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70</v>
      </c>
      <c r="Q498" s="565"/>
      <c r="R498" s="565"/>
      <c r="S498" s="565"/>
      <c r="T498" s="565"/>
      <c r="U498" s="565"/>
      <c r="V498" s="566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70</v>
      </c>
      <c r="Q499" s="565"/>
      <c r="R499" s="565"/>
      <c r="S499" s="565"/>
      <c r="T499" s="565"/>
      <c r="U499" s="565"/>
      <c r="V499" s="566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759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133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760</v>
      </c>
      <c r="B502" s="54" t="s">
        <v>761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47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70</v>
      </c>
      <c r="Q503" s="565"/>
      <c r="R503" s="565"/>
      <c r="S503" s="565"/>
      <c r="T503" s="565"/>
      <c r="U503" s="565"/>
      <c r="V503" s="566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70</v>
      </c>
      <c r="Q504" s="565"/>
      <c r="R504" s="565"/>
      <c r="S504" s="565"/>
      <c r="T504" s="565"/>
      <c r="U504" s="565"/>
      <c r="V504" s="566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764</v>
      </c>
      <c r="Q505" s="599"/>
      <c r="R505" s="599"/>
      <c r="S505" s="599"/>
      <c r="T505" s="599"/>
      <c r="U505" s="599"/>
      <c r="V505" s="600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3852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3989.7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765</v>
      </c>
      <c r="Q506" s="599"/>
      <c r="R506" s="599"/>
      <c r="S506" s="599"/>
      <c r="T506" s="599"/>
      <c r="U506" s="599"/>
      <c r="V506" s="600"/>
      <c r="W506" s="37" t="s">
        <v>68</v>
      </c>
      <c r="X506" s="559">
        <f>IFERROR(SUM(BM22:BM502),"0")</f>
        <v>4058.3242993626745</v>
      </c>
      <c r="Y506" s="559">
        <f>IFERROR(SUM(BN22:BN502),"0")</f>
        <v>4203.5349999999999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766</v>
      </c>
      <c r="Q507" s="599"/>
      <c r="R507" s="599"/>
      <c r="S507" s="599"/>
      <c r="T507" s="599"/>
      <c r="U507" s="599"/>
      <c r="V507" s="600"/>
      <c r="W507" s="37" t="s">
        <v>767</v>
      </c>
      <c r="X507" s="38">
        <f>ROUNDUP(SUM(BO22:BO502),0)</f>
        <v>7</v>
      </c>
      <c r="Y507" s="38">
        <f>ROUNDUP(SUM(BP22:BP502),0)</f>
        <v>7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768</v>
      </c>
      <c r="Q508" s="599"/>
      <c r="R508" s="599"/>
      <c r="S508" s="599"/>
      <c r="T508" s="599"/>
      <c r="U508" s="599"/>
      <c r="V508" s="600"/>
      <c r="W508" s="37" t="s">
        <v>68</v>
      </c>
      <c r="X508" s="559">
        <f>GrossWeightTotal+PalletQtyTotal*25</f>
        <v>4233.3242993626745</v>
      </c>
      <c r="Y508" s="559">
        <f>GrossWeightTotalR+PalletQtyTotalR*25</f>
        <v>4378.5349999999999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769</v>
      </c>
      <c r="Q509" s="599"/>
      <c r="R509" s="599"/>
      <c r="S509" s="599"/>
      <c r="T509" s="599"/>
      <c r="U509" s="599"/>
      <c r="V509" s="600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658.23121107287761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680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770</v>
      </c>
      <c r="Q510" s="599"/>
      <c r="R510" s="599"/>
      <c r="S510" s="599"/>
      <c r="T510" s="599"/>
      <c r="U510" s="599"/>
      <c r="V510" s="600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7.7102499999999985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9" t="s">
        <v>99</v>
      </c>
      <c r="D512" s="713"/>
      <c r="E512" s="713"/>
      <c r="F512" s="713"/>
      <c r="G512" s="713"/>
      <c r="H512" s="604"/>
      <c r="I512" s="579" t="s">
        <v>254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540</v>
      </c>
      <c r="U512" s="604"/>
      <c r="V512" s="579" t="s">
        <v>595</v>
      </c>
      <c r="W512" s="713"/>
      <c r="X512" s="713"/>
      <c r="Y512" s="604"/>
      <c r="Z512" s="554" t="s">
        <v>651</v>
      </c>
      <c r="AA512" s="579" t="s">
        <v>720</v>
      </c>
      <c r="AB512" s="604"/>
      <c r="AC512" s="52"/>
      <c r="AF512" s="555"/>
    </row>
    <row r="513" spans="1:32" ht="14.25" customHeight="1" thickTop="1" x14ac:dyDescent="0.2">
      <c r="A513" s="588" t="s">
        <v>773</v>
      </c>
      <c r="B513" s="579" t="s">
        <v>62</v>
      </c>
      <c r="C513" s="579" t="s">
        <v>100</v>
      </c>
      <c r="D513" s="579" t="s">
        <v>115</v>
      </c>
      <c r="E513" s="579" t="s">
        <v>175</v>
      </c>
      <c r="F513" s="579" t="s">
        <v>197</v>
      </c>
      <c r="G513" s="579" t="s">
        <v>230</v>
      </c>
      <c r="H513" s="579" t="s">
        <v>99</v>
      </c>
      <c r="I513" s="579" t="s">
        <v>255</v>
      </c>
      <c r="J513" s="579" t="s">
        <v>295</v>
      </c>
      <c r="K513" s="579" t="s">
        <v>356</v>
      </c>
      <c r="L513" s="579" t="s">
        <v>396</v>
      </c>
      <c r="M513" s="579" t="s">
        <v>412</v>
      </c>
      <c r="N513" s="555"/>
      <c r="O513" s="579" t="s">
        <v>426</v>
      </c>
      <c r="P513" s="579" t="s">
        <v>436</v>
      </c>
      <c r="Q513" s="579" t="s">
        <v>443</v>
      </c>
      <c r="R513" s="579" t="s">
        <v>448</v>
      </c>
      <c r="S513" s="579" t="s">
        <v>530</v>
      </c>
      <c r="T513" s="579" t="s">
        <v>541</v>
      </c>
      <c r="U513" s="579" t="s">
        <v>575</v>
      </c>
      <c r="V513" s="579" t="s">
        <v>596</v>
      </c>
      <c r="W513" s="579" t="s">
        <v>628</v>
      </c>
      <c r="X513" s="579" t="s">
        <v>643</v>
      </c>
      <c r="Y513" s="579" t="s">
        <v>647</v>
      </c>
      <c r="Z513" s="579" t="s">
        <v>651</v>
      </c>
      <c r="AA513" s="579" t="s">
        <v>720</v>
      </c>
      <c r="AB513" s="579" t="s">
        <v>759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96.2</v>
      </c>
      <c r="E515" s="46">
        <f>IFERROR(Y89*1,"0")+IFERROR(Y90*1,"0")+IFERROR(Y91*1,"0")+IFERROR(Y95*1,"0")+IFERROR(Y96*1,"0")+IFERROR(Y97*1,"0")+IFERROR(Y98*1,"0")+IFERROR(Y99*1,"0")</f>
        <v>468.9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264.60000000000002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139.80000000000004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578.40000000000009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146.39999999999998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126.00000000000001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1503</v>
      </c>
      <c r="U515" s="46">
        <f>IFERROR(Y369*1,"0")+IFERROR(Y370*1,"0")+IFERROR(Y371*1,"0")+IFERROR(Y375*1,"0")+IFERROR(Y379*1,"0")+IFERROR(Y380*1,"0")+IFERROR(Y384*1,"0")</f>
        <v>32.400000000000006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46.2</v>
      </c>
      <c r="W515" s="46">
        <f>IFERROR(Y409*1,"0")+IFERROR(Y413*1,"0")+IFERROR(Y414*1,"0")+IFERROR(Y415*1,"0")+IFERROR(Y416*1,"0")</f>
        <v>91.800000000000011</v>
      </c>
      <c r="X515" s="46">
        <f>IFERROR(Y421*1,"0")</f>
        <v>6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396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3"/>
        <filter val="1,00"/>
        <filter val="1,57"/>
        <filter val="10,00"/>
        <filter val="10,99"/>
        <filter val="100,00"/>
        <filter val="112,00"/>
        <filter val="112,50"/>
        <filter val="12,00"/>
        <filter val="122,00"/>
        <filter val="127,00"/>
        <filter val="13,00"/>
        <filter val="146,00"/>
        <filter val="150,00"/>
        <filter val="155,00"/>
        <filter val="16,85"/>
        <filter val="169,00"/>
        <filter val="17,00"/>
        <filter val="18,43"/>
        <filter val="19,00"/>
        <filter val="19,93"/>
        <filter val="199,00"/>
        <filter val="2,78"/>
        <filter val="20,00"/>
        <filter val="205,00"/>
        <filter val="21,11"/>
        <filter val="23,00"/>
        <filter val="23,11"/>
        <filter val="243,00"/>
        <filter val="25,00"/>
        <filter val="250,00"/>
        <filter val="257,00"/>
        <filter val="270,00"/>
        <filter val="3 852,00"/>
        <filter val="3,66"/>
        <filter val="3,97"/>
        <filter val="30,00"/>
        <filter val="304,00"/>
        <filter val="31,00"/>
        <filter val="33,00"/>
        <filter val="34,40"/>
        <filter val="35,00"/>
        <filter val="356,00"/>
        <filter val="391,00"/>
        <filter val="4 058,32"/>
        <filter val="4 233,32"/>
        <filter val="4,04"/>
        <filter val="4,17"/>
        <filter val="4,44"/>
        <filter val="40,00"/>
        <filter val="40,56"/>
        <filter val="42,00"/>
        <filter val="43,00"/>
        <filter val="48,00"/>
        <filter val="48,67"/>
        <filter val="5,00"/>
        <filter val="50,00"/>
        <filter val="50,86"/>
        <filter val="516,00"/>
        <filter val="53,00"/>
        <filter val="54,00"/>
        <filter val="56,00"/>
        <filter val="57,00"/>
        <filter val="59,07"/>
        <filter val="59,80"/>
        <filter val="6,67"/>
        <filter val="60,00"/>
        <filter val="60,83"/>
        <filter val="658,23"/>
        <filter val="7"/>
        <filter val="7,00"/>
        <filter val="72,00"/>
        <filter val="74,00"/>
        <filter val="8,00"/>
        <filter val="80,00"/>
        <filter val="84,00"/>
        <filter val="88,00"/>
        <filter val="897,00"/>
        <filter val="9,44"/>
        <filter val="91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2025-08-21T10:39:34Z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