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7EBE72-DC54-4C80-9A17-7BDBC5E921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N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X507" i="1" s="1"/>
  <c r="BM22" i="1"/>
  <c r="Y22" i="1"/>
  <c r="B515" i="1" s="1"/>
  <c r="P22" i="1"/>
  <c r="H10" i="1"/>
  <c r="A9" i="1"/>
  <c r="A10" i="1" s="1"/>
  <c r="D7" i="1"/>
  <c r="Q6" i="1"/>
  <c r="P2" i="1"/>
  <c r="BP135" i="1" l="1"/>
  <c r="BN135" i="1"/>
  <c r="Y159" i="1"/>
  <c r="BP158" i="1"/>
  <c r="BN158" i="1"/>
  <c r="Z158" i="1"/>
  <c r="Z159" i="1" s="1"/>
  <c r="BP162" i="1"/>
  <c r="BN162" i="1"/>
  <c r="Z162" i="1"/>
  <c r="BP191" i="1"/>
  <c r="BN191" i="1"/>
  <c r="Z191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Z28" i="1"/>
  <c r="BN28" i="1"/>
  <c r="Z55" i="1"/>
  <c r="BN55" i="1"/>
  <c r="Z69" i="1"/>
  <c r="BN69" i="1"/>
  <c r="Z83" i="1"/>
  <c r="BN83" i="1"/>
  <c r="Y86" i="1"/>
  <c r="E515" i="1"/>
  <c r="Z97" i="1"/>
  <c r="BN97" i="1"/>
  <c r="Z112" i="1"/>
  <c r="BN112" i="1"/>
  <c r="Z135" i="1"/>
  <c r="BP170" i="1"/>
  <c r="BN170" i="1"/>
  <c r="Z170" i="1"/>
  <c r="BP201" i="1"/>
  <c r="BN201" i="1"/>
  <c r="Z201" i="1"/>
  <c r="BP229" i="1"/>
  <c r="BN229" i="1"/>
  <c r="Z229" i="1"/>
  <c r="BP243" i="1"/>
  <c r="BN243" i="1"/>
  <c r="Z243" i="1"/>
  <c r="BP293" i="1"/>
  <c r="BN293" i="1"/>
  <c r="Z293" i="1"/>
  <c r="BP331" i="1"/>
  <c r="BN331" i="1"/>
  <c r="Z331" i="1"/>
  <c r="BP360" i="1"/>
  <c r="BN360" i="1"/>
  <c r="Z360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38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3" i="1"/>
  <c r="BN303" i="1"/>
  <c r="Z303" i="1"/>
  <c r="X506" i="1"/>
  <c r="X508" i="1" s="1"/>
  <c r="X509" i="1"/>
  <c r="Z26" i="1"/>
  <c r="BN26" i="1"/>
  <c r="BP26" i="1"/>
  <c r="Z30" i="1"/>
  <c r="BN30" i="1"/>
  <c r="Z53" i="1"/>
  <c r="BN53" i="1"/>
  <c r="Z57" i="1"/>
  <c r="BN57" i="1"/>
  <c r="Z63" i="1"/>
  <c r="BN63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BP141" i="1"/>
  <c r="BN141" i="1"/>
  <c r="Z141" i="1"/>
  <c r="Y171" i="1"/>
  <c r="BP164" i="1"/>
  <c r="BN164" i="1"/>
  <c r="Z164" i="1"/>
  <c r="Y178" i="1"/>
  <c r="BP174" i="1"/>
  <c r="BN174" i="1"/>
  <c r="Z174" i="1"/>
  <c r="Y203" i="1"/>
  <c r="BP195" i="1"/>
  <c r="BN195" i="1"/>
  <c r="Z195" i="1"/>
  <c r="Y216" i="1"/>
  <c r="BP207" i="1"/>
  <c r="BN207" i="1"/>
  <c r="Z207" i="1"/>
  <c r="Y220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Y305" i="1"/>
  <c r="BP299" i="1"/>
  <c r="BN299" i="1"/>
  <c r="Z299" i="1"/>
  <c r="BP317" i="1"/>
  <c r="BN317" i="1"/>
  <c r="Z317" i="1"/>
  <c r="BP323" i="1"/>
  <c r="BN323" i="1"/>
  <c r="Z323" i="1"/>
  <c r="S515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126" i="1"/>
  <c r="Y137" i="1"/>
  <c r="Y154" i="1"/>
  <c r="Y172" i="1"/>
  <c r="Y177" i="1"/>
  <c r="Y188" i="1"/>
  <c r="Y204" i="1"/>
  <c r="Y247" i="1"/>
  <c r="L515" i="1"/>
  <c r="M515" i="1"/>
  <c r="Y272" i="1"/>
  <c r="Y313" i="1"/>
  <c r="BP309" i="1"/>
  <c r="BN309" i="1"/>
  <c r="Z309" i="1"/>
  <c r="Y327" i="1"/>
  <c r="BP322" i="1"/>
  <c r="BN322" i="1"/>
  <c r="Z322" i="1"/>
  <c r="Y333" i="1"/>
  <c r="BP329" i="1"/>
  <c r="BN329" i="1"/>
  <c r="Z329" i="1"/>
  <c r="Y351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Y493" i="1"/>
  <c r="F9" i="1"/>
  <c r="J9" i="1"/>
  <c r="F10" i="1"/>
  <c r="Z22" i="1"/>
  <c r="Z23" i="1" s="1"/>
  <c r="BN22" i="1"/>
  <c r="BP22" i="1"/>
  <c r="Y23" i="1"/>
  <c r="Y33" i="1"/>
  <c r="Y37" i="1"/>
  <c r="C515" i="1"/>
  <c r="Y44" i="1"/>
  <c r="BP54" i="1"/>
  <c r="BN54" i="1"/>
  <c r="Z54" i="1"/>
  <c r="Y58" i="1"/>
  <c r="BP62" i="1"/>
  <c r="BN62" i="1"/>
  <c r="Z62" i="1"/>
  <c r="BP70" i="1"/>
  <c r="BN70" i="1"/>
  <c r="Z70" i="1"/>
  <c r="Y72" i="1"/>
  <c r="Y80" i="1"/>
  <c r="Y81" i="1"/>
  <c r="BP74" i="1"/>
  <c r="BN74" i="1"/>
  <c r="Z74" i="1"/>
  <c r="H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Z78" i="1"/>
  <c r="BN78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BN186" i="1"/>
  <c r="BP186" i="1"/>
  <c r="Y187" i="1"/>
  <c r="Z190" i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Y93" i="1"/>
  <c r="Y132" i="1"/>
  <c r="BP213" i="1"/>
  <c r="BN213" i="1"/>
  <c r="Z213" i="1"/>
  <c r="BP226" i="1"/>
  <c r="BN226" i="1"/>
  <c r="Z226" i="1"/>
  <c r="Y236" i="1"/>
  <c r="Y248" i="1"/>
  <c r="Y257" i="1"/>
  <c r="Y264" i="1"/>
  <c r="Y271" i="1"/>
  <c r="Y296" i="1"/>
  <c r="Y306" i="1"/>
  <c r="Y314" i="1"/>
  <c r="Y320" i="1"/>
  <c r="Y326" i="1"/>
  <c r="Y332" i="1"/>
  <c r="Y339" i="1"/>
  <c r="Y357" i="1"/>
  <c r="Y361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Z228" i="1"/>
  <c r="BN228" i="1"/>
  <c r="Z230" i="1"/>
  <c r="BN230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Z269" i="1"/>
  <c r="BN269" i="1"/>
  <c r="Y277" i="1"/>
  <c r="Y286" i="1"/>
  <c r="R515" i="1"/>
  <c r="Z290" i="1"/>
  <c r="BN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BN324" i="1"/>
  <c r="Z330" i="1"/>
  <c r="BN330" i="1"/>
  <c r="Z337" i="1"/>
  <c r="Z339" i="1" s="1"/>
  <c r="BN337" i="1"/>
  <c r="Y340" i="1"/>
  <c r="T515" i="1"/>
  <c r="Z345" i="1"/>
  <c r="BN345" i="1"/>
  <c r="Z347" i="1"/>
  <c r="BN347" i="1"/>
  <c r="Z349" i="1"/>
  <c r="BN349" i="1"/>
  <c r="Y352" i="1"/>
  <c r="Z355" i="1"/>
  <c r="Z356" i="1" s="1"/>
  <c r="BN355" i="1"/>
  <c r="Z359" i="1"/>
  <c r="BN359" i="1"/>
  <c r="BP359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83" i="1" l="1"/>
  <c r="Z381" i="1"/>
  <c r="Z361" i="1"/>
  <c r="Z271" i="1"/>
  <c r="Z203" i="1"/>
  <c r="Z192" i="1"/>
  <c r="Z187" i="1"/>
  <c r="Z121" i="1"/>
  <c r="Z114" i="1"/>
  <c r="Z108" i="1"/>
  <c r="Z100" i="1"/>
  <c r="Z92" i="1"/>
  <c r="Z446" i="1"/>
  <c r="Z247" i="1"/>
  <c r="Z498" i="1"/>
  <c r="Z468" i="1"/>
  <c r="Z351" i="1"/>
  <c r="Z332" i="1"/>
  <c r="Z326" i="1"/>
  <c r="Z295" i="1"/>
  <c r="Z171" i="1"/>
  <c r="Z71" i="1"/>
  <c r="Z58" i="1"/>
  <c r="Z32" i="1"/>
  <c r="Z65" i="1"/>
  <c r="Z400" i="1"/>
  <c r="Z313" i="1"/>
  <c r="Z417" i="1"/>
  <c r="Z231" i="1"/>
  <c r="Y507" i="1"/>
  <c r="Z477" i="1"/>
  <c r="Z462" i="1"/>
  <c r="Z319" i="1"/>
  <c r="Z305" i="1"/>
  <c r="Z264" i="1"/>
  <c r="Z256" i="1"/>
  <c r="Z215" i="1"/>
  <c r="Z44" i="1"/>
  <c r="Y505" i="1"/>
  <c r="Z80" i="1"/>
  <c r="Y509" i="1"/>
  <c r="Y506" i="1"/>
  <c r="Y508" i="1" s="1"/>
  <c r="Z510" i="1" l="1"/>
</calcChain>
</file>

<file path=xl/sharedStrings.xml><?xml version="1.0" encoding="utf-8"?>
<sst xmlns="http://schemas.openxmlformats.org/spreadsheetml/2006/main" count="2233" uniqueCount="796">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</sst>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795</v>
      </c>
      <c r="I5" s="785"/>
      <c r="J5" s="785"/>
      <c r="K5" s="785"/>
      <c r="L5" s="785"/>
      <c r="M5" s="657"/>
      <c r="N5" s="58"/>
      <c r="P5" s="24" t="s">
        <v>10</v>
      </c>
      <c r="Q5" s="865">
        <v>45893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Воскресенье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160</v>
      </c>
      <c r="Y42" s="55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40</v>
      </c>
      <c r="Y44" s="559">
        <f>IFERROR(Y41/H41,"0")+IFERROR(Y42/H42,"0")+IFERROR(Y43/H43,"0")</f>
        <v>40</v>
      </c>
      <c r="Z44" s="559">
        <f>IFERROR(IF(Z41="",0,Z41),"0")+IFERROR(IF(Z42="",0,Z42),"0")+IFERROR(IF(Z43="",0,Z43),"0")</f>
        <v>0.36080000000000001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160</v>
      </c>
      <c r="Y45" s="559">
        <f>IFERROR(SUM(Y41:Y43),"0")</f>
        <v>160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118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125</v>
      </c>
      <c r="B54" s="54" t="s">
        <v>126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128</v>
      </c>
      <c r="B55" s="54" t="s">
        <v>129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450</v>
      </c>
      <c r="Y57" s="55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118.51851851851852</v>
      </c>
      <c r="Y58" s="559">
        <f>IFERROR(Y52/H52,"0")+IFERROR(Y53/H53,"0")+IFERROR(Y54/H54,"0")+IFERROR(Y55/H55,"0")+IFERROR(Y56/H56,"0")+IFERROR(Y57/H57,"0")</f>
        <v>119</v>
      </c>
      <c r="Z58" s="559">
        <f>IFERROR(IF(Z52="",0,Z52),"0")+IFERROR(IF(Z53="",0,Z53),"0")+IFERROR(IF(Z54="",0,Z54),"0")+IFERROR(IF(Z55="",0,Z55),"0")+IFERROR(IF(Z56="",0,Z56),"0")+IFERROR(IF(Z57="",0,Z57),"0")</f>
        <v>1.2626200000000001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650</v>
      </c>
      <c r="Y59" s="559">
        <f>IFERROR(SUM(Y52:Y57),"0")</f>
        <v>655.20000000000005</v>
      </c>
      <c r="Z59" s="37"/>
      <c r="AA59" s="560"/>
      <c r="AB59" s="560"/>
      <c r="AC59" s="560"/>
    </row>
    <row r="60" spans="1:68" ht="14.25" hidden="1" customHeight="1" x14ac:dyDescent="0.25">
      <c r="A60" s="581" t="s">
        <v>136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143</v>
      </c>
      <c r="B63" s="54" t="s">
        <v>144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4.6296296296296298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50</v>
      </c>
      <c r="Y66" s="559">
        <f>IFERROR(SUM(Y61:Y64),"0")</f>
        <v>54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147</v>
      </c>
      <c r="B68" s="54" t="s">
        <v>148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150</v>
      </c>
      <c r="B69" s="54" t="s">
        <v>151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153</v>
      </c>
      <c r="B70" s="54" t="s">
        <v>154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156</v>
      </c>
      <c r="B74" s="54" t="s">
        <v>157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165</v>
      </c>
      <c r="B77" s="54" t="s">
        <v>166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167</v>
      </c>
      <c r="B78" s="54" t="s">
        <v>168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171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175</v>
      </c>
      <c r="B84" s="54" t="s">
        <v>176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hidden="1" customHeight="1" x14ac:dyDescent="0.25">
      <c r="A87" s="576" t="s">
        <v>178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182</v>
      </c>
      <c r="B90" s="54" t="s">
        <v>183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98.518518518518519</v>
      </c>
      <c r="Y92" s="559">
        <f>IFERROR(Y89/H89,"0")+IFERROR(Y90/H90,"0")+IFERROR(Y91/H91,"0")</f>
        <v>99</v>
      </c>
      <c r="Z92" s="559">
        <f>IFERROR(IF(Z89="",0,Z89),"0")+IFERROR(IF(Z90="",0,Z90),"0")+IFERROR(IF(Z91="",0,Z91),"0")</f>
        <v>1.08222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560</v>
      </c>
      <c r="Y93" s="559">
        <f>IFERROR(SUM(Y89:Y91),"0")</f>
        <v>565.20000000000005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400</v>
      </c>
      <c r="Y95" s="558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hidden="1" customHeight="1" x14ac:dyDescent="0.25">
      <c r="A96" s="54" t="s">
        <v>190</v>
      </c>
      <c r="B96" s="54" t="s">
        <v>191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193</v>
      </c>
      <c r="B97" s="54" t="s">
        <v>194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hidden="1" customHeight="1" x14ac:dyDescent="0.25">
      <c r="A99" s="54" t="s">
        <v>197</v>
      </c>
      <c r="B99" s="54" t="s">
        <v>198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282.71604938271605</v>
      </c>
      <c r="Y100" s="559">
        <f>IFERROR(Y95/H95,"0")+IFERROR(Y96/H96,"0")+IFERROR(Y97/H97,"0")+IFERROR(Y98/H98,"0")+IFERROR(Y99/H99,"0")</f>
        <v>284</v>
      </c>
      <c r="Z100" s="559">
        <f>IFERROR(IF(Z95="",0,Z95),"0")+IFERROR(IF(Z96="",0,Z96),"0")+IFERROR(IF(Z97="",0,Z97),"0")+IFERROR(IF(Z98="",0,Z98),"0")+IFERROR(IF(Z99="",0,Z99),"0")</f>
        <v>2.47234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1030</v>
      </c>
      <c r="Y101" s="559">
        <f>IFERROR(SUM(Y95:Y99),"0")</f>
        <v>1036.8000000000002</v>
      </c>
      <c r="Z101" s="37"/>
      <c r="AA101" s="560"/>
      <c r="AB101" s="560"/>
      <c r="AC101" s="560"/>
    </row>
    <row r="102" spans="1:68" ht="16.5" hidden="1" customHeight="1" x14ac:dyDescent="0.25">
      <c r="A102" s="576" t="s">
        <v>200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201</v>
      </c>
      <c r="B104" s="54" t="s">
        <v>202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204</v>
      </c>
      <c r="B105" s="54" t="s">
        <v>205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450</v>
      </c>
      <c r="Y106" s="558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100</v>
      </c>
      <c r="Y108" s="559">
        <f>IFERROR(Y104/H104,"0")+IFERROR(Y105/H105,"0")+IFERROR(Y106/H106,"0")+IFERROR(Y107/H107,"0")</f>
        <v>100</v>
      </c>
      <c r="Z108" s="559">
        <f>IFERROR(IF(Z104="",0,Z104),"0")+IFERROR(IF(Z105="",0,Z105),"0")+IFERROR(IF(Z106="",0,Z106),"0")+IFERROR(IF(Z107="",0,Z107),"0")</f>
        <v>0.90200000000000002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450</v>
      </c>
      <c r="Y109" s="559">
        <f>IFERROR(SUM(Y104:Y107),"0")</f>
        <v>450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136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210</v>
      </c>
      <c r="B111" s="54" t="s">
        <v>211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213</v>
      </c>
      <c r="B112" s="54" t="s">
        <v>214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220</v>
      </c>
      <c r="B118" s="54" t="s">
        <v>221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hidden="1" customHeight="1" x14ac:dyDescent="0.25">
      <c r="A120" s="54" t="s">
        <v>224</v>
      </c>
      <c r="B120" s="54" t="s">
        <v>225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191.35802469135803</v>
      </c>
      <c r="Y121" s="559">
        <f>IFERROR(Y117/H117,"0")+IFERROR(Y118/H118,"0")+IFERROR(Y119/H119,"0")+IFERROR(Y120/H120,"0")</f>
        <v>192</v>
      </c>
      <c r="Z121" s="559">
        <f>IFERROR(IF(Z117="",0,Z117),"0")+IFERROR(IF(Z118="",0,Z118),"0")+IFERROR(IF(Z119="",0,Z119),"0")+IFERROR(IF(Z120="",0,Z120),"0")</f>
        <v>1.5616699999999999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650</v>
      </c>
      <c r="Y122" s="559">
        <f>IFERROR(SUM(Y117:Y120),"0")</f>
        <v>653.40000000000009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171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227</v>
      </c>
      <c r="B124" s="54" t="s">
        <v>228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hidden="1" customHeight="1" x14ac:dyDescent="0.25">
      <c r="A128" s="576" t="s">
        <v>233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hidden="1" customHeight="1" x14ac:dyDescent="0.25">
      <c r="A131" s="54" t="s">
        <v>234</v>
      </c>
      <c r="B131" s="54" t="s">
        <v>237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238</v>
      </c>
      <c r="B135" s="54" t="s">
        <v>239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52.5</v>
      </c>
      <c r="Y136" s="558">
        <f>IFERROR(IF(X136="",0,CEILING((X136/$H136),1)*$H136),"")</f>
        <v>53.199999999999996</v>
      </c>
      <c r="Z136" s="36">
        <f>IFERROR(IF(Y136=0,"",ROUNDUP(Y136/H136,0)*0.00651),"")</f>
        <v>0.12369000000000001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57.524999999999999</v>
      </c>
      <c r="BN136" s="64">
        <f>IFERROR(Y136*I136/H136,"0")</f>
        <v>58.291999999999994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242</v>
      </c>
      <c r="B140" s="54" t="s">
        <v>243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245</v>
      </c>
      <c r="B146" s="54" t="s">
        <v>246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248</v>
      </c>
      <c r="B150" s="54" t="s">
        <v>249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251</v>
      </c>
      <c r="B151" s="54" t="s">
        <v>252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254</v>
      </c>
      <c r="B152" s="54" t="s">
        <v>255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257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258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136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259</v>
      </c>
      <c r="B158" s="54" t="s">
        <v>260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52.5</v>
      </c>
      <c r="Y165" s="558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55.75</v>
      </c>
      <c r="BN165" s="64">
        <f t="shared" si="18"/>
        <v>55.75</v>
      </c>
      <c r="BO165" s="64">
        <f t="shared" si="19"/>
        <v>0.10683760683760685</v>
      </c>
      <c r="BP165" s="64">
        <f t="shared" si="20"/>
        <v>0.10683760683760685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hidden="1" customHeight="1" x14ac:dyDescent="0.25">
      <c r="A169" s="54" t="s">
        <v>280</v>
      </c>
      <c r="B169" s="54" t="s">
        <v>281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253.57142857142856</v>
      </c>
      <c r="Y171" s="559">
        <f>IFERROR(Y162/H162,"0")+IFERROR(Y163/H163,"0")+IFERROR(Y164/H164,"0")+IFERROR(Y165/H165,"0")+IFERROR(Y166/H166,"0")+IFERROR(Y167/H167,"0")+IFERROR(Y168/H168,"0")+IFERROR(Y169/H169,"0")+IFERROR(Y170/H170,"0")</f>
        <v>255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1.6641000000000001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732.5</v>
      </c>
      <c r="Y172" s="559">
        <f>IFERROR(SUM(Y162:Y170),"0")</f>
        <v>737.1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285</v>
      </c>
      <c r="B174" s="54" t="s">
        <v>286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17.5</v>
      </c>
      <c r="Y175" s="558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30.555555555555557</v>
      </c>
      <c r="Y177" s="559">
        <f>IFERROR(Y174/H174,"0")+IFERROR(Y175/H175,"0")+IFERROR(Y176/H176,"0")</f>
        <v>31</v>
      </c>
      <c r="Z177" s="559">
        <f>IFERROR(IF(Z174="",0,Z174),"0")+IFERROR(IF(Z175="",0,Z175),"0")+IFERROR(IF(Z176="",0,Z176),"0")</f>
        <v>0.18290000000000001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38.5</v>
      </c>
      <c r="Y178" s="559">
        <f>IFERROR(SUM(Y174:Y176),"0")</f>
        <v>39.06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295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hidden="1" customHeight="1" x14ac:dyDescent="0.25">
      <c r="A183" s="576" t="s">
        <v>298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299</v>
      </c>
      <c r="B185" s="54" t="s">
        <v>300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136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304</v>
      </c>
      <c r="B190" s="54" t="s">
        <v>305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307</v>
      </c>
      <c r="B191" s="54" t="s">
        <v>308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70</v>
      </c>
      <c r="Y196" s="558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100</v>
      </c>
      <c r="Y197" s="558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110</v>
      </c>
      <c r="Y198" s="558">
        <f t="shared" si="21"/>
        <v>113.4</v>
      </c>
      <c r="Z198" s="36">
        <f>IFERROR(IF(Y198=0,"",ROUNDUP(Y198/H198,0)*0.00902),"")</f>
        <v>0.18942000000000001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114.27777777777777</v>
      </c>
      <c r="BN198" s="64">
        <f t="shared" si="23"/>
        <v>117.81</v>
      </c>
      <c r="BO198" s="64">
        <f t="shared" si="24"/>
        <v>0.15432098765432098</v>
      </c>
      <c r="BP198" s="64">
        <f t="shared" si="25"/>
        <v>0.15909090909090909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75</v>
      </c>
      <c r="Y199" s="558">
        <f t="shared" si="21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80.416666666666671</v>
      </c>
      <c r="BN199" s="64">
        <f t="shared" si="23"/>
        <v>81.06</v>
      </c>
      <c r="BO199" s="64">
        <f t="shared" si="24"/>
        <v>0.17806267806267806</v>
      </c>
      <c r="BP199" s="64">
        <f t="shared" si="25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75</v>
      </c>
      <c r="Y200" s="558">
        <f t="shared" si="21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79.166666666666671</v>
      </c>
      <c r="BN200" s="64">
        <f t="shared" si="23"/>
        <v>79.800000000000011</v>
      </c>
      <c r="BO200" s="64">
        <f t="shared" si="24"/>
        <v>0.17806267806267806</v>
      </c>
      <c r="BP200" s="64">
        <f t="shared" si="25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246.29629629629628</v>
      </c>
      <c r="Y203" s="559">
        <f>IFERROR(Y195/H195,"0")+IFERROR(Y196/H196,"0")+IFERROR(Y197/H197,"0")+IFERROR(Y198/H198,"0")+IFERROR(Y199/H199,"0")+IFERROR(Y200/H200,"0")+IFERROR(Y201/H201,"0")+IFERROR(Y202/H202,"0")</f>
        <v>249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1.5739800000000002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730</v>
      </c>
      <c r="Y204" s="559">
        <f>IFERROR(SUM(Y195:Y202),"0")</f>
        <v>739.80000000000018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329</v>
      </c>
      <c r="B206" s="54" t="s">
        <v>330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200</v>
      </c>
      <c r="Y208" s="558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440</v>
      </c>
      <c r="Y211" s="558">
        <f t="shared" si="26"/>
        <v>441.59999999999997</v>
      </c>
      <c r="Z211" s="36">
        <f t="shared" si="31"/>
        <v>1.19784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200</v>
      </c>
      <c r="Y213" s="558">
        <f t="shared" si="26"/>
        <v>201.6</v>
      </c>
      <c r="Z213" s="36">
        <f t="shared" si="31"/>
        <v>0.54683999999999999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506.32183908045988</v>
      </c>
      <c r="Y215" s="559">
        <f>IFERROR(Y206/H206,"0")+IFERROR(Y207/H207,"0")+IFERROR(Y208/H208,"0")+IFERROR(Y209/H209,"0")+IFERROR(Y210/H210,"0")+IFERROR(Y211/H211,"0")+IFERROR(Y212/H212,"0")+IFERROR(Y213/H213,"0")+IFERROR(Y214/H214,"0")</f>
        <v>509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3.6004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1360</v>
      </c>
      <c r="Y216" s="559">
        <f>IFERROR(SUM(Y206:Y214),"0")</f>
        <v>1366.4999999999998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171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56</v>
      </c>
      <c r="Y218" s="558">
        <f>IFERROR(IF(X218="",0,CEILING((X218/$H218),1)*$H218),"")</f>
        <v>57.599999999999994</v>
      </c>
      <c r="Z218" s="36">
        <f>IFERROR(IF(Y218=0,"",ROUNDUP(Y218/H218,0)*0.00651),"")</f>
        <v>0.15623999999999999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61.88</v>
      </c>
      <c r="BN218" s="64">
        <f>IFERROR(Y218*I218/H218,"0")</f>
        <v>63.648000000000003</v>
      </c>
      <c r="BO218" s="64">
        <f>IFERROR(1/J218*(X218/H218),"0")</f>
        <v>0.12820512820512822</v>
      </c>
      <c r="BP218" s="64">
        <f>IFERROR(1/J218*(Y218/H218),"0")</f>
        <v>0.13186813186813187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40</v>
      </c>
      <c r="Y220" s="559">
        <f>IFERROR(Y218/H218,"0")+IFERROR(Y219/H219,"0")</f>
        <v>41</v>
      </c>
      <c r="Z220" s="559">
        <f>IFERROR(IF(Z218="",0,Z218),"0")+IFERROR(IF(Z219="",0,Z219),"0")</f>
        <v>0.26690999999999998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96</v>
      </c>
      <c r="Y221" s="559">
        <f>IFERROR(SUM(Y218:Y219),"0")</f>
        <v>98.399999999999991</v>
      </c>
      <c r="Z221" s="37"/>
      <c r="AA221" s="560"/>
      <c r="AB221" s="560"/>
      <c r="AC221" s="560"/>
    </row>
    <row r="222" spans="1:68" ht="16.5" hidden="1" customHeight="1" x14ac:dyDescent="0.25">
      <c r="A222" s="576" t="s">
        <v>359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360</v>
      </c>
      <c r="B224" s="54" t="s">
        <v>361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20</v>
      </c>
      <c r="Y231" s="559">
        <f>IFERROR(Y224/H224,"0")+IFERROR(Y225/H225,"0")+IFERROR(Y226/H226,"0")+IFERROR(Y227/H227,"0")+IFERROR(Y228/H228,"0")+IFERROR(Y229/H229,"0")+IFERROR(Y230/H230,"0")</f>
        <v>20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0.1804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80</v>
      </c>
      <c r="Y232" s="559">
        <f>IFERROR(SUM(Y224:Y230),"0")</f>
        <v>80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136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381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7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386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58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5.6000000000000014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6.1444444444444466</v>
      </c>
      <c r="BN243" s="64">
        <f>IFERROR(Y243*I243/H243,"0")</f>
        <v>7.9</v>
      </c>
      <c r="BO243" s="64">
        <f>IFERROR(1/J243*(X243/H243),"0")</f>
        <v>1.4403292181069961E-2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8.25</v>
      </c>
      <c r="Y245" s="558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9.8333333333333321</v>
      </c>
      <c r="BN245" s="64">
        <f>IFERROR(Y245*I245/H245,"0")</f>
        <v>10.62</v>
      </c>
      <c r="BO245" s="64">
        <f>IFERROR(1/J245*(X245/H245),"0")</f>
        <v>3.8580246913580245E-2</v>
      </c>
      <c r="BP245" s="64">
        <f>IFERROR(1/J245*(Y245/H245),"0")</f>
        <v>4.1666666666666664E-2</v>
      </c>
    </row>
    <row r="246" spans="1:68" ht="27" hidden="1" customHeight="1" x14ac:dyDescent="0.25">
      <c r="A246" s="54" t="s">
        <v>397</v>
      </c>
      <c r="B246" s="54" t="s">
        <v>398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17.555555555555557</v>
      </c>
      <c r="Y247" s="559">
        <f>IFERROR(Y242/H242,"0")+IFERROR(Y243/H243,"0")+IFERROR(Y244/H244,"0")+IFERROR(Y245/H245,"0")+IFERROR(Y246/H246,"0")</f>
        <v>20</v>
      </c>
      <c r="Z247" s="559">
        <f>IFERROR(IF(Z242="",0,Z242),"0")+IFERROR(IF(Z243="",0,Z243),"0")+IFERROR(IF(Z244="",0,Z244),"0")+IFERROR(IF(Z245="",0,Z245),"0")+IFERROR(IF(Z246="",0,Z246),"0")</f>
        <v>0.11799999999999999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19.350000000000001</v>
      </c>
      <c r="Y248" s="559">
        <f>IFERROR(SUM(Y242:Y246),"0")</f>
        <v>22.41</v>
      </c>
      <c r="Z248" s="37"/>
      <c r="AA248" s="560"/>
      <c r="AB248" s="560"/>
      <c r="AC248" s="560"/>
    </row>
    <row r="249" spans="1:68" ht="16.5" hidden="1" customHeight="1" x14ac:dyDescent="0.25">
      <c r="A249" s="576" t="s">
        <v>399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400</v>
      </c>
      <c r="B251" s="54" t="s">
        <v>401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403</v>
      </c>
      <c r="B252" s="54" t="s">
        <v>404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406</v>
      </c>
      <c r="B253" s="54" t="s">
        <v>407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409</v>
      </c>
      <c r="B254" s="54" t="s">
        <v>410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412</v>
      </c>
      <c r="B255" s="54" t="s">
        <v>413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415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416</v>
      </c>
      <c r="B260" s="54" t="s">
        <v>417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429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160</v>
      </c>
      <c r="Y270" s="558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108.33333333333334</v>
      </c>
      <c r="Y271" s="559">
        <f>IFERROR(Y268/H268,"0")+IFERROR(Y269/H269,"0")+IFERROR(Y270/H270,"0")</f>
        <v>109</v>
      </c>
      <c r="Z271" s="559">
        <f>IFERROR(IF(Z268="",0,Z268),"0")+IFERROR(IF(Z269="",0,Z269),"0")+IFERROR(IF(Z270="",0,Z270),"0")</f>
        <v>0.70958999999999994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260</v>
      </c>
      <c r="Y272" s="559">
        <f>IFERROR(SUM(Y268:Y270),"0")</f>
        <v>261.59999999999997</v>
      </c>
      <c r="Z272" s="37"/>
      <c r="AA272" s="560"/>
      <c r="AB272" s="560"/>
      <c r="AC272" s="560"/>
    </row>
    <row r="273" spans="1:68" ht="16.5" hidden="1" customHeight="1" x14ac:dyDescent="0.25">
      <c r="A273" s="576" t="s">
        <v>439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446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451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70</v>
      </c>
      <c r="Y302" s="558">
        <f t="shared" si="42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73.333333333333329</v>
      </c>
      <c r="BN302" s="64">
        <f t="shared" si="44"/>
        <v>74.8</v>
      </c>
      <c r="BO302" s="64">
        <f t="shared" si="45"/>
        <v>0.14245014245014245</v>
      </c>
      <c r="BP302" s="64">
        <f t="shared" si="46"/>
        <v>0.14529914529914531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50</v>
      </c>
      <c r="Y305" s="559">
        <f>IFERROR(Y298/H298,"0")+IFERROR(Y299/H299,"0")+IFERROR(Y300/H300,"0")+IFERROR(Y301/H301,"0")+IFERROR(Y302/H302,"0")+IFERROR(Y303/H303,"0")+IFERROR(Y304/H304,"0")</f>
        <v>51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100</v>
      </c>
      <c r="Y306" s="559">
        <f>IFERROR(SUM(Y298:Y304),"0")</f>
        <v>102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171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511</v>
      </c>
      <c r="B318" s="54" t="s">
        <v>512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3.5714285714285712</v>
      </c>
      <c r="Y319" s="559">
        <f>IFERROR(Y316/H316,"0")+IFERROR(Y317/H317,"0")+IFERROR(Y318/H318,"0")</f>
        <v>4</v>
      </c>
      <c r="Z319" s="559">
        <f>IFERROR(IF(Z316="",0,Z316),"0")+IFERROR(IF(Z317="",0,Z317),"0")+IFERROR(IF(Z318="",0,Z318),"0")</f>
        <v>7.5920000000000001E-2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30</v>
      </c>
      <c r="Y320" s="559">
        <f>IFERROR(SUM(Y316:Y318),"0")</f>
        <v>33.6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85</v>
      </c>
      <c r="Y324" s="558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98.500000000000014</v>
      </c>
      <c r="BN324" s="64">
        <f>IFERROR(Y324*I324/H324,"0")</f>
        <v>100.47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425.00000000000011</v>
      </c>
      <c r="Y325" s="558">
        <f>IFERROR(IF(X325="",0,CEILING((X325/$H325),1)*$H325),"")</f>
        <v>425.84999999999997</v>
      </c>
      <c r="Z325" s="36">
        <f>IFERROR(IF(Y325=0,"",ROUNDUP(Y325/H325,0)*0.00651),"")</f>
        <v>1.08717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480.00000000000011</v>
      </c>
      <c r="BN325" s="64">
        <f>IFERROR(Y325*I325/H325,"0")</f>
        <v>480.96</v>
      </c>
      <c r="BO325" s="64">
        <f>IFERROR(1/J325*(X325/H325),"0")</f>
        <v>0.91575091575091605</v>
      </c>
      <c r="BP325" s="64">
        <f>IFERROR(1/J325*(Y325/H325),"0")</f>
        <v>0.91758241758241765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200.00000000000006</v>
      </c>
      <c r="Y326" s="559">
        <f>IFERROR(Y322/H322,"0")+IFERROR(Y323/H323,"0")+IFERROR(Y324/H324,"0")+IFERROR(Y325/H325,"0")</f>
        <v>201</v>
      </c>
      <c r="Z326" s="559">
        <f>IFERROR(IF(Z322="",0,Z322),"0")+IFERROR(IF(Z323="",0,Z323),"0")+IFERROR(IF(Z324="",0,Z324),"0")+IFERROR(IF(Z325="",0,Z325),"0")</f>
        <v>1.3085100000000001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510.00000000000011</v>
      </c>
      <c r="Y327" s="559">
        <f>IFERROR(SUM(Y322:Y325),"0")</f>
        <v>512.54999999999995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526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100</v>
      </c>
      <c r="Y329" s="558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150</v>
      </c>
      <c r="Y331" s="558">
        <f>IFERROR(IF(X331="",0,CEILING((X331/$H331),1)*$H331),"")</f>
        <v>150</v>
      </c>
      <c r="Z331" s="36">
        <f>IFERROR(IF(Y331=0,"",ROUNDUP(Y331/H331,0)*0.00474),"")</f>
        <v>0.35550000000000004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168.00000000000003</v>
      </c>
      <c r="BN331" s="64">
        <f>IFERROR(Y331*I331/H331,"0")</f>
        <v>168.00000000000003</v>
      </c>
      <c r="BO331" s="64">
        <f>IFERROR(1/J331*(X331/H331),"0")</f>
        <v>0.31512605042016806</v>
      </c>
      <c r="BP331" s="64">
        <f>IFERROR(1/J331*(Y331/H331),"0")</f>
        <v>0.31512605042016806</v>
      </c>
    </row>
    <row r="332" spans="1:68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125</v>
      </c>
      <c r="Y332" s="559">
        <f>IFERROR(Y329/H329,"0")+IFERROR(Y330/H330,"0")+IFERROR(Y331/H331,"0")</f>
        <v>125</v>
      </c>
      <c r="Z332" s="559">
        <f>IFERROR(IF(Z329="",0,Z329),"0")+IFERROR(IF(Z330="",0,Z330),"0")+IFERROR(IF(Z331="",0,Z331),"0")</f>
        <v>0.59250000000000003</v>
      </c>
      <c r="AA332" s="560"/>
      <c r="AB332" s="560"/>
      <c r="AC332" s="560"/>
    </row>
    <row r="333" spans="1:68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250</v>
      </c>
      <c r="Y333" s="559">
        <f>IFERROR(SUM(Y329:Y331),"0")</f>
        <v>250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535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420</v>
      </c>
      <c r="Y337" s="558">
        <f>IFERROR(IF(X337="",0,CEILING((X337/$H337),1)*$H337),"")</f>
        <v>420</v>
      </c>
      <c r="Z337" s="36">
        <f>IFERROR(IF(Y337=0,"",ROUNDUP(Y337/H337,0)*0.00651),"")</f>
        <v>1.302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470.39999999999992</v>
      </c>
      <c r="BN337" s="64">
        <f>IFERROR(Y337*I337/H337,"0")</f>
        <v>470.39999999999992</v>
      </c>
      <c r="BO337" s="64">
        <f>IFERROR(1/J337*(X337/H337),"0")</f>
        <v>1.098901098901099</v>
      </c>
      <c r="BP337" s="64">
        <f>IFERROR(1/J337*(Y337/H337),"0")</f>
        <v>1.098901098901099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280</v>
      </c>
      <c r="Y338" s="558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333.33333333333331</v>
      </c>
      <c r="Y339" s="559">
        <f>IFERROR(Y336/H336,"0")+IFERROR(Y337/H337,"0")+IFERROR(Y338/H338,"0")</f>
        <v>334</v>
      </c>
      <c r="Z339" s="559">
        <f>IFERROR(IF(Z336="",0,Z336),"0")+IFERROR(IF(Z337="",0,Z337),"0")+IFERROR(IF(Z338="",0,Z338),"0")</f>
        <v>2.1743399999999999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700</v>
      </c>
      <c r="Y340" s="559">
        <f>IFERROR(SUM(Y336:Y338),"0")</f>
        <v>701.40000000000009</v>
      </c>
      <c r="Z340" s="37"/>
      <c r="AA340" s="560"/>
      <c r="AB340" s="560"/>
      <c r="AC340" s="560"/>
    </row>
    <row r="341" spans="1:68" ht="27.75" hidden="1" customHeight="1" x14ac:dyDescent="0.2">
      <c r="A341" s="626" t="s">
        <v>545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546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400</v>
      </c>
      <c r="Y346" s="558">
        <f t="shared" si="47"/>
        <v>405</v>
      </c>
      <c r="Z346" s="36">
        <f>IFERROR(IF(Y346=0,"",ROUNDUP(Y346/H346,0)*0.02175),"")</f>
        <v>0.58724999999999994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412.8</v>
      </c>
      <c r="BN346" s="64">
        <f t="shared" si="49"/>
        <v>417.96000000000004</v>
      </c>
      <c r="BO346" s="64">
        <f t="shared" si="50"/>
        <v>0.55555555555555558</v>
      </c>
      <c r="BP346" s="64">
        <f t="shared" si="51"/>
        <v>0.5625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1200</v>
      </c>
      <c r="Y347" s="558">
        <f t="shared" si="47"/>
        <v>1200</v>
      </c>
      <c r="Z347" s="36">
        <f>IFERROR(IF(Y347=0,"",ROUNDUP(Y347/H347,0)*0.02175),"")</f>
        <v>1.7399999999999998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1238.4000000000001</v>
      </c>
      <c r="BN347" s="64">
        <f t="shared" si="49"/>
        <v>1238.4000000000001</v>
      </c>
      <c r="BO347" s="64">
        <f t="shared" si="50"/>
        <v>1.6666666666666665</v>
      </c>
      <c r="BP347" s="64">
        <f t="shared" si="51"/>
        <v>1.6666666666666665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280</v>
      </c>
      <c r="Y351" s="559">
        <f>IFERROR(Y344/H344,"0")+IFERROR(Y345/H345,"0")+IFERROR(Y346/H346,"0")+IFERROR(Y347/H347,"0")+IFERROR(Y348/H348,"0")+IFERROR(Y349/H349,"0")+IFERROR(Y350/H350,"0")</f>
        <v>281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6.1117499999999989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4200</v>
      </c>
      <c r="Y352" s="559">
        <f>IFERROR(SUM(Y344:Y350),"0")</f>
        <v>4215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136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171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70</v>
      </c>
      <c r="Y364" s="558">
        <f>IFERROR(IF(X364="",0,CEILING((X364/$H364),1)*$H364),"")</f>
        <v>72</v>
      </c>
      <c r="Z364" s="36">
        <f>IFERROR(IF(Y364=0,"",ROUNDUP(Y364/H364,0)*0.01898),"")</f>
        <v>0.15184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74.036666666666676</v>
      </c>
      <c r="BN364" s="64">
        <f>IFERROR(Y364*I364/H364,"0")</f>
        <v>76.152000000000001</v>
      </c>
      <c r="BO364" s="64">
        <f>IFERROR(1/J364*(X364/H364),"0")</f>
        <v>0.12152777777777778</v>
      </c>
      <c r="BP364" s="64">
        <f>IFERROR(1/J364*(Y364/H364),"0")</f>
        <v>0.125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7.7777777777777777</v>
      </c>
      <c r="Y365" s="559">
        <f>IFERROR(Y364/H364,"0")</f>
        <v>8</v>
      </c>
      <c r="Z365" s="559">
        <f>IFERROR(IF(Z364="",0,Z364),"0")</f>
        <v>0.15184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70</v>
      </c>
      <c r="Y366" s="559">
        <f>IFERROR(SUM(Y364:Y364),"0")</f>
        <v>72</v>
      </c>
      <c r="Z366" s="37"/>
      <c r="AA366" s="560"/>
      <c r="AB366" s="560"/>
      <c r="AC366" s="560"/>
    </row>
    <row r="367" spans="1:68" ht="16.5" hidden="1" customHeight="1" x14ac:dyDescent="0.25">
      <c r="A367" s="576" t="s">
        <v>580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589</v>
      </c>
      <c r="B375" s="54" t="s">
        <v>590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592</v>
      </c>
      <c r="B379" s="54" t="s">
        <v>593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171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600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601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602</v>
      </c>
      <c r="B390" s="54" t="s">
        <v>603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616</v>
      </c>
      <c r="B396" s="54" t="s">
        <v>617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633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136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648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20</v>
      </c>
      <c r="Y421" s="558">
        <f>IFERROR(IF(X421="",0,CEILING((X421/$H421),1)*$H421),"")</f>
        <v>20.399999999999999</v>
      </c>
      <c r="Z421" s="36">
        <f>IFERROR(IF(Y421=0,"",ROUNDUP(Y421/H421,0)*0.00651),"")</f>
        <v>0.11067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35</v>
      </c>
      <c r="BN421" s="64">
        <f>IFERROR(Y421*I421/H421,"0")</f>
        <v>35.699999999999996</v>
      </c>
      <c r="BO421" s="64">
        <f>IFERROR(1/J421*(X421/H421),"0")</f>
        <v>9.1575091575091583E-2</v>
      </c>
      <c r="BP421" s="64">
        <f>IFERROR(1/J421*(Y421/H421),"0")</f>
        <v>9.3406593406593408E-2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16.666666666666668</v>
      </c>
      <c r="Y422" s="559">
        <f>IFERROR(Y421/H421,"0")</f>
        <v>17</v>
      </c>
      <c r="Z422" s="559">
        <f>IFERROR(IF(Z421="",0,Z421),"0")</f>
        <v>0.11067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20</v>
      </c>
      <c r="Y423" s="559">
        <f>IFERROR(SUM(Y421:Y421),"0")</f>
        <v>20.399999999999999</v>
      </c>
      <c r="Z423" s="37"/>
      <c r="AA423" s="560"/>
      <c r="AB423" s="560"/>
      <c r="AC423" s="560"/>
    </row>
    <row r="424" spans="1:68" ht="16.5" hidden="1" customHeight="1" x14ac:dyDescent="0.25">
      <c r="A424" s="576" t="s">
        <v>652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656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656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60</v>
      </c>
      <c r="Y444" s="558">
        <f t="shared" si="58"/>
        <v>61.2</v>
      </c>
      <c r="Z444" s="36">
        <f>IFERROR(IF(Y444=0,"",ROUNDUP(Y444/H444,0)*0.00902),"")</f>
        <v>0.15334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63.5</v>
      </c>
      <c r="BN444" s="64">
        <f t="shared" si="61"/>
        <v>64.77000000000001</v>
      </c>
      <c r="BO444" s="64">
        <f t="shared" si="62"/>
        <v>0.12626262626262627</v>
      </c>
      <c r="BP444" s="64">
        <f t="shared" si="63"/>
        <v>0.12878787878787878</v>
      </c>
    </row>
    <row r="445" spans="1:68" ht="27" hidden="1" customHeight="1" x14ac:dyDescent="0.25">
      <c r="A445" s="54" t="s">
        <v>690</v>
      </c>
      <c r="B445" s="54" t="s">
        <v>692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57.575757575757578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0.61743999999999999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270</v>
      </c>
      <c r="Y447" s="559">
        <f>IFERROR(SUM(Y432:Y445),"0")</f>
        <v>276.72000000000003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136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696</v>
      </c>
      <c r="B450" s="54" t="s">
        <v>697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30</v>
      </c>
      <c r="Y456" s="558">
        <f t="shared" si="64"/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32.04545454545454</v>
      </c>
      <c r="BN456" s="64">
        <f t="shared" si="66"/>
        <v>33.839999999999996</v>
      </c>
      <c r="BO456" s="64">
        <f t="shared" si="67"/>
        <v>5.4632867132867136E-2</v>
      </c>
      <c r="BP456" s="64">
        <f t="shared" si="68"/>
        <v>5.7692307692307696E-2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709</v>
      </c>
      <c r="B459" s="54" t="s">
        <v>711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36</v>
      </c>
      <c r="Y460" s="558">
        <f t="shared" si="64"/>
        <v>38.4</v>
      </c>
      <c r="Z460" s="36">
        <f>IFERROR(IF(Y460=0,"",ROUNDUP(Y460/H460,0)*0.00902),"")</f>
        <v>7.2160000000000002E-2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50.175000000000004</v>
      </c>
      <c r="BN460" s="64">
        <f t="shared" si="66"/>
        <v>53.52</v>
      </c>
      <c r="BO460" s="64">
        <f t="shared" si="67"/>
        <v>5.6818181818181823E-2</v>
      </c>
      <c r="BP460" s="64">
        <f t="shared" si="68"/>
        <v>6.0606060606060608E-2</v>
      </c>
    </row>
    <row r="461" spans="1:68" ht="27" hidden="1" customHeight="1" x14ac:dyDescent="0.25">
      <c r="A461" s="54" t="s">
        <v>714</v>
      </c>
      <c r="B461" s="54" t="s">
        <v>715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41.590909090909086</v>
      </c>
      <c r="Y462" s="559">
        <f>IFERROR(Y455/H455,"0")+IFERROR(Y456/H456,"0")+IFERROR(Y457/H457,"0")+IFERROR(Y458/H458,"0")+IFERROR(Y459/H459,"0")+IFERROR(Y460/H460,"0")+IFERROR(Y461/H461,"0")</f>
        <v>43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0.49075999999999997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216</v>
      </c>
      <c r="Y463" s="559">
        <f>IFERROR(SUM(Y455:Y461),"0")</f>
        <v>223.20000000000002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716</v>
      </c>
      <c r="B465" s="54" t="s">
        <v>717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719</v>
      </c>
      <c r="B466" s="54" t="s">
        <v>720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725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725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726</v>
      </c>
      <c r="B473" s="54" t="s">
        <v>727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729</v>
      </c>
      <c r="B474" s="54" t="s">
        <v>730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136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740</v>
      </c>
      <c r="B481" s="54" t="s">
        <v>741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744</v>
      </c>
      <c r="B482" s="54" t="s">
        <v>745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747</v>
      </c>
      <c r="B486" s="54" t="s">
        <v>748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750</v>
      </c>
      <c r="B487" s="54" t="s">
        <v>751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753</v>
      </c>
      <c r="B491" s="54" t="s">
        <v>754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756</v>
      </c>
      <c r="B492" s="54" t="s">
        <v>757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171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10</v>
      </c>
      <c r="Y496" s="558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10.483333333333334</v>
      </c>
      <c r="BN496" s="64">
        <f>IFERROR(Y496*I496/H496,"0")</f>
        <v>18.87</v>
      </c>
      <c r="BO496" s="64">
        <f>IFERROR(1/J496*(X496/H496),"0")</f>
        <v>1.7361111111111112E-2</v>
      </c>
      <c r="BP496" s="64">
        <f>IFERROR(1/J496*(Y496/H496),"0")</f>
        <v>3.125E-2</v>
      </c>
    </row>
    <row r="497" spans="1:68" ht="27" hidden="1" customHeight="1" x14ac:dyDescent="0.25">
      <c r="A497" s="54" t="s">
        <v>761</v>
      </c>
      <c r="B497" s="54" t="s">
        <v>762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1.1111111111111112</v>
      </c>
      <c r="Y498" s="559">
        <f>IFERROR(Y496/H496,"0")+IFERROR(Y497/H497,"0")</f>
        <v>2</v>
      </c>
      <c r="Z498" s="559">
        <f>IFERROR(IF(Z496="",0,Z496),"0")+IFERROR(IF(Z497="",0,Z497),"0")</f>
        <v>3.7960000000000001E-2</v>
      </c>
      <c r="AA498" s="560"/>
      <c r="AB498" s="560"/>
      <c r="AC498" s="560"/>
    </row>
    <row r="499" spans="1:68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10</v>
      </c>
      <c r="Y499" s="559">
        <f>IFERROR(SUM(Y496:Y497),"0")</f>
        <v>18</v>
      </c>
      <c r="Z499" s="37"/>
      <c r="AA499" s="560"/>
      <c r="AB499" s="560"/>
      <c r="AC499" s="560"/>
    </row>
    <row r="500" spans="1:68" ht="16.5" hidden="1" customHeight="1" x14ac:dyDescent="0.25">
      <c r="A500" s="576" t="s">
        <v>764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136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765</v>
      </c>
      <c r="B502" s="54" t="s">
        <v>766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769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14676.650000000001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14803.18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770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15636.135845320068</v>
      </c>
      <c r="Y506" s="559">
        <f>IFERROR(SUM(BN22:BN502),"0")</f>
        <v>15772.319000000001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771</v>
      </c>
      <c r="Q507" s="599"/>
      <c r="R507" s="599"/>
      <c r="S507" s="599"/>
      <c r="T507" s="599"/>
      <c r="U507" s="599"/>
      <c r="V507" s="600"/>
      <c r="W507" s="37" t="s">
        <v>772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773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16311.135845320068</v>
      </c>
      <c r="Y508" s="559">
        <f>GrossWeightTotalR+PalletQtyTotalR*25</f>
        <v>16447.319000000003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774</v>
      </c>
      <c r="Q509" s="599"/>
      <c r="R509" s="599"/>
      <c r="S509" s="599"/>
      <c r="T509" s="599"/>
      <c r="U509" s="599"/>
      <c r="V509" s="600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3366.4304434390642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3393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775</v>
      </c>
      <c r="Q510" s="599"/>
      <c r="R510" s="599"/>
      <c r="S510" s="599"/>
      <c r="T510" s="599"/>
      <c r="U510" s="599"/>
      <c r="V510" s="600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30.505529999999997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9" t="s">
        <v>100</v>
      </c>
      <c r="D512" s="713"/>
      <c r="E512" s="713"/>
      <c r="F512" s="713"/>
      <c r="G512" s="713"/>
      <c r="H512" s="604"/>
      <c r="I512" s="579" t="s">
        <v>257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545</v>
      </c>
      <c r="U512" s="604"/>
      <c r="V512" s="579" t="s">
        <v>600</v>
      </c>
      <c r="W512" s="713"/>
      <c r="X512" s="713"/>
      <c r="Y512" s="604"/>
      <c r="Z512" s="554" t="s">
        <v>656</v>
      </c>
      <c r="AA512" s="579" t="s">
        <v>725</v>
      </c>
      <c r="AB512" s="604"/>
      <c r="AC512" s="52"/>
      <c r="AF512" s="555"/>
    </row>
    <row r="513" spans="1:32" ht="14.25" customHeight="1" thickTop="1" x14ac:dyDescent="0.2">
      <c r="A513" s="588" t="s">
        <v>778</v>
      </c>
      <c r="B513" s="579" t="s">
        <v>63</v>
      </c>
      <c r="C513" s="579" t="s">
        <v>101</v>
      </c>
      <c r="D513" s="579" t="s">
        <v>118</v>
      </c>
      <c r="E513" s="579" t="s">
        <v>178</v>
      </c>
      <c r="F513" s="579" t="s">
        <v>200</v>
      </c>
      <c r="G513" s="579" t="s">
        <v>233</v>
      </c>
      <c r="H513" s="579" t="s">
        <v>100</v>
      </c>
      <c r="I513" s="579" t="s">
        <v>258</v>
      </c>
      <c r="J513" s="579" t="s">
        <v>298</v>
      </c>
      <c r="K513" s="579" t="s">
        <v>359</v>
      </c>
      <c r="L513" s="579" t="s">
        <v>399</v>
      </c>
      <c r="M513" s="579" t="s">
        <v>415</v>
      </c>
      <c r="N513" s="555"/>
      <c r="O513" s="579" t="s">
        <v>429</v>
      </c>
      <c r="P513" s="579" t="s">
        <v>439</v>
      </c>
      <c r="Q513" s="579" t="s">
        <v>446</v>
      </c>
      <c r="R513" s="579" t="s">
        <v>451</v>
      </c>
      <c r="S513" s="579" t="s">
        <v>535</v>
      </c>
      <c r="T513" s="579" t="s">
        <v>546</v>
      </c>
      <c r="U513" s="579" t="s">
        <v>580</v>
      </c>
      <c r="V513" s="579" t="s">
        <v>601</v>
      </c>
      <c r="W513" s="579" t="s">
        <v>633</v>
      </c>
      <c r="X513" s="579" t="s">
        <v>648</v>
      </c>
      <c r="Y513" s="579" t="s">
        <v>652</v>
      </c>
      <c r="Z513" s="579" t="s">
        <v>656</v>
      </c>
      <c r="AA513" s="579" t="s">
        <v>725</v>
      </c>
      <c r="AB513" s="579" t="s">
        <v>764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160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756</v>
      </c>
      <c r="E515" s="46">
        <f>IFERROR(Y89*1,"0")+IFERROR(Y90*1,"0")+IFERROR(Y91*1,"0")+IFERROR(Y95*1,"0")+IFERROR(Y96*1,"0")+IFERROR(Y97*1,"0")+IFERROR(Y98*1,"0")+IFERROR(Y99*1,"0")</f>
        <v>1602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1123.2</v>
      </c>
      <c r="G515" s="46">
        <f>IFERROR(Y130*1,"0")+IFERROR(Y131*1,"0")+IFERROR(Y135*1,"0")+IFERROR(Y136*1,"0")+IFERROR(Y140*1,"0")+IFERROR(Y141*1,"0")</f>
        <v>199.2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791.28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2204.7000000000003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115.00999999999999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261.59999999999997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898.15</v>
      </c>
      <c r="S515" s="46">
        <f>IFERROR(Y336*1,"0")+IFERROR(Y337*1,"0")+IFERROR(Y338*1,"0")</f>
        <v>701.40000000000009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5292</v>
      </c>
      <c r="U515" s="46">
        <f>IFERROR(Y369*1,"0")+IFERROR(Y370*1,"0")+IFERROR(Y371*1,"0")+IFERROR(Y375*1,"0")+IFERROR(Y379*1,"0")+IFERROR(Y380*1,"0")+IFERROR(Y384*1,"0")</f>
        <v>60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20.399999999999999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600.24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0,00"/>
        <filter val="1 200,00"/>
        <filter val="1 360,00"/>
        <filter val="1 600,00"/>
        <filter val="1,11"/>
        <filter val="10,00"/>
        <filter val="100,00"/>
        <filter val="105,00"/>
        <filter val="108,33"/>
        <filter val="11,11"/>
        <filter val="110,00"/>
        <filter val="118,52"/>
        <filter val="12,00"/>
        <filter val="125,00"/>
        <filter val="14 676,65"/>
        <filter val="14,00"/>
        <filter val="15 636,14"/>
        <filter val="150,00"/>
        <filter val="16 311,14"/>
        <filter val="16,67"/>
        <filter val="160,00"/>
        <filter val="17,50"/>
        <filter val="17,56"/>
        <filter val="175,00"/>
        <filter val="18,75"/>
        <filter val="18,94"/>
        <filter val="19,35"/>
        <filter val="19,80"/>
        <filter val="191,36"/>
        <filter val="20,00"/>
        <filter val="200,00"/>
        <filter val="21,00"/>
        <filter val="216,00"/>
        <filter val="246,30"/>
        <filter val="25,00"/>
        <filter val="250,00"/>
        <filter val="253,57"/>
        <filter val="260,00"/>
        <filter val="27"/>
        <filter val="270,00"/>
        <filter val="280,00"/>
        <filter val="282,72"/>
        <filter val="3 366,43"/>
        <filter val="3,57"/>
        <filter val="30,00"/>
        <filter val="30,56"/>
        <filter val="320,00"/>
        <filter val="333,33"/>
        <filter val="36,00"/>
        <filter val="360,00"/>
        <filter val="38,50"/>
        <filter val="4 200,00"/>
        <filter val="4,17"/>
        <filter val="4,63"/>
        <filter val="40,00"/>
        <filter val="400,00"/>
        <filter val="41,59"/>
        <filter val="420,00"/>
        <filter val="425,00"/>
        <filter val="440,00"/>
        <filter val="450,00"/>
        <filter val="5,13"/>
        <filter val="5,50"/>
        <filter val="5,60"/>
        <filter val="50,00"/>
        <filter val="506,32"/>
        <filter val="510,00"/>
        <filter val="52,50"/>
        <filter val="56,00"/>
        <filter val="560,00"/>
        <filter val="57,58"/>
        <filter val="6,67"/>
        <filter val="60,00"/>
        <filter val="630,00"/>
        <filter val="650,00"/>
        <filter val="66,00"/>
        <filter val="66,67"/>
        <filter val="7,78"/>
        <filter val="70,00"/>
        <filter val="700,00"/>
        <filter val="730,00"/>
        <filter val="732,50"/>
        <filter val="75,00"/>
        <filter val="8,25"/>
        <filter val="80,00"/>
        <filter val="85,00"/>
        <filter val="90,00"/>
        <filter val="96,00"/>
        <filter val="98,52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