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8191333-4D07-4478-B6F1-54717C2A35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P498" i="1"/>
  <c r="BO497" i="1"/>
  <c r="BM497" i="1"/>
  <c r="Y497" i="1"/>
  <c r="Y499" i="1" s="1"/>
  <c r="P497" i="1"/>
  <c r="X495" i="1"/>
  <c r="X494" i="1"/>
  <c r="BO493" i="1"/>
  <c r="BM493" i="1"/>
  <c r="Y493" i="1"/>
  <c r="P493" i="1"/>
  <c r="BO492" i="1"/>
  <c r="BM492" i="1"/>
  <c r="Y492" i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BO481" i="1"/>
  <c r="BM481" i="1"/>
  <c r="Y481" i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W516" i="1" s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X341" i="1"/>
  <c r="X340" i="1"/>
  <c r="BO339" i="1"/>
  <c r="BM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P151" i="1"/>
  <c r="BP150" i="1"/>
  <c r="BO150" i="1"/>
  <c r="BN150" i="1"/>
  <c r="BM150" i="1"/>
  <c r="Z150" i="1"/>
  <c r="Y150" i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Y132" i="1" s="1"/>
  <c r="P130" i="1"/>
  <c r="X127" i="1"/>
  <c r="X126" i="1"/>
  <c r="BO125" i="1"/>
  <c r="BM125" i="1"/>
  <c r="Y125" i="1"/>
  <c r="P125" i="1"/>
  <c r="BO124" i="1"/>
  <c r="BM124" i="1"/>
  <c r="Y124" i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Z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112" i="1" l="1"/>
  <c r="BN112" i="1"/>
  <c r="Z112" i="1"/>
  <c r="BP164" i="1"/>
  <c r="BN164" i="1"/>
  <c r="Z164" i="1"/>
  <c r="BP197" i="1"/>
  <c r="BN197" i="1"/>
  <c r="Z197" i="1"/>
  <c r="BP226" i="1"/>
  <c r="BN226" i="1"/>
  <c r="Z226" i="1"/>
  <c r="BP260" i="1"/>
  <c r="BN260" i="1"/>
  <c r="Z260" i="1"/>
  <c r="BP269" i="1"/>
  <c r="BN269" i="1"/>
  <c r="Z269" i="1"/>
  <c r="BP312" i="1"/>
  <c r="BN312" i="1"/>
  <c r="Z312" i="1"/>
  <c r="BP347" i="1"/>
  <c r="BN347" i="1"/>
  <c r="Z347" i="1"/>
  <c r="BP394" i="1"/>
  <c r="BN394" i="1"/>
  <c r="Z394" i="1"/>
  <c r="BP435" i="1"/>
  <c r="BN435" i="1"/>
  <c r="Z435" i="1"/>
  <c r="BP451" i="1"/>
  <c r="BN451" i="1"/>
  <c r="Z451" i="1"/>
  <c r="BP498" i="1"/>
  <c r="BN498" i="1"/>
  <c r="Z498" i="1"/>
  <c r="X507" i="1"/>
  <c r="X510" i="1"/>
  <c r="Z27" i="1"/>
  <c r="BN27" i="1"/>
  <c r="Z43" i="1"/>
  <c r="BN43" i="1"/>
  <c r="Z62" i="1"/>
  <c r="BN62" i="1"/>
  <c r="Z74" i="1"/>
  <c r="BN74" i="1"/>
  <c r="BP78" i="1"/>
  <c r="BN78" i="1"/>
  <c r="BP131" i="1"/>
  <c r="BN131" i="1"/>
  <c r="Z131" i="1"/>
  <c r="BP135" i="1"/>
  <c r="BN135" i="1"/>
  <c r="Z135" i="1"/>
  <c r="BP174" i="1"/>
  <c r="BN174" i="1"/>
  <c r="Z174" i="1"/>
  <c r="BP209" i="1"/>
  <c r="BN209" i="1"/>
  <c r="Z209" i="1"/>
  <c r="BP246" i="1"/>
  <c r="BN246" i="1"/>
  <c r="Z246" i="1"/>
  <c r="BP261" i="1"/>
  <c r="BN261" i="1"/>
  <c r="Z261" i="1"/>
  <c r="BP300" i="1"/>
  <c r="BN300" i="1"/>
  <c r="Z300" i="1"/>
  <c r="BP330" i="1"/>
  <c r="BN330" i="1"/>
  <c r="Z330" i="1"/>
  <c r="Z333" i="1" s="1"/>
  <c r="BP361" i="1"/>
  <c r="BN361" i="1"/>
  <c r="Z361" i="1"/>
  <c r="Y367" i="1"/>
  <c r="Y366" i="1"/>
  <c r="BP365" i="1"/>
  <c r="BN365" i="1"/>
  <c r="Z365" i="1"/>
  <c r="Z366" i="1" s="1"/>
  <c r="BP370" i="1"/>
  <c r="BN370" i="1"/>
  <c r="Z370" i="1"/>
  <c r="BP404" i="1"/>
  <c r="BN404" i="1"/>
  <c r="Z404" i="1"/>
  <c r="BP436" i="1"/>
  <c r="BN436" i="1"/>
  <c r="Z436" i="1"/>
  <c r="BP467" i="1"/>
  <c r="BN467" i="1"/>
  <c r="Z467" i="1"/>
  <c r="BP118" i="1"/>
  <c r="BN118" i="1"/>
  <c r="Z118" i="1"/>
  <c r="BP141" i="1"/>
  <c r="BN141" i="1"/>
  <c r="Z141" i="1"/>
  <c r="BP166" i="1"/>
  <c r="BN166" i="1"/>
  <c r="Z166" i="1"/>
  <c r="BP176" i="1"/>
  <c r="BN176" i="1"/>
  <c r="Z176" i="1"/>
  <c r="BP199" i="1"/>
  <c r="BN199" i="1"/>
  <c r="Z199" i="1"/>
  <c r="BP211" i="1"/>
  <c r="BN211" i="1"/>
  <c r="Z211" i="1"/>
  <c r="BP228" i="1"/>
  <c r="BN228" i="1"/>
  <c r="Z228" i="1"/>
  <c r="BP251" i="1"/>
  <c r="BN251" i="1"/>
  <c r="Z251" i="1"/>
  <c r="BP290" i="1"/>
  <c r="BN290" i="1"/>
  <c r="Z290" i="1"/>
  <c r="B516" i="1"/>
  <c r="X508" i="1"/>
  <c r="X509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Y72" i="1"/>
  <c r="Z70" i="1"/>
  <c r="BN70" i="1"/>
  <c r="Z76" i="1"/>
  <c r="BN76" i="1"/>
  <c r="Z83" i="1"/>
  <c r="BN83" i="1"/>
  <c r="Y101" i="1"/>
  <c r="Z97" i="1"/>
  <c r="BN97" i="1"/>
  <c r="BP99" i="1"/>
  <c r="BN99" i="1"/>
  <c r="BP106" i="1"/>
  <c r="BN106" i="1"/>
  <c r="Z106" i="1"/>
  <c r="Y126" i="1"/>
  <c r="BP124" i="1"/>
  <c r="BN124" i="1"/>
  <c r="Z124" i="1"/>
  <c r="BP152" i="1"/>
  <c r="BN152" i="1"/>
  <c r="Z152" i="1"/>
  <c r="Y159" i="1"/>
  <c r="BP158" i="1"/>
  <c r="BN158" i="1"/>
  <c r="Z158" i="1"/>
  <c r="Z159" i="1" s="1"/>
  <c r="BP162" i="1"/>
  <c r="BN162" i="1"/>
  <c r="Z162" i="1"/>
  <c r="BP170" i="1"/>
  <c r="BN170" i="1"/>
  <c r="Z170" i="1"/>
  <c r="BP191" i="1"/>
  <c r="BN191" i="1"/>
  <c r="Z191" i="1"/>
  <c r="BP195" i="1"/>
  <c r="BN195" i="1"/>
  <c r="Z195" i="1"/>
  <c r="BP207" i="1"/>
  <c r="BN207" i="1"/>
  <c r="Z207" i="1"/>
  <c r="BP219" i="1"/>
  <c r="BN219" i="1"/>
  <c r="Z219" i="1"/>
  <c r="BP224" i="1"/>
  <c r="BN224" i="1"/>
  <c r="Z224" i="1"/>
  <c r="Y236" i="1"/>
  <c r="Y235" i="1"/>
  <c r="BP234" i="1"/>
  <c r="BN234" i="1"/>
  <c r="Z234" i="1"/>
  <c r="Z235" i="1" s="1"/>
  <c r="BP244" i="1"/>
  <c r="BN244" i="1"/>
  <c r="Z244" i="1"/>
  <c r="BP255" i="1"/>
  <c r="BN255" i="1"/>
  <c r="Z255" i="1"/>
  <c r="BP294" i="1"/>
  <c r="BN294" i="1"/>
  <c r="Z294" i="1"/>
  <c r="BP310" i="1"/>
  <c r="BN310" i="1"/>
  <c r="Z310" i="1"/>
  <c r="Y328" i="1"/>
  <c r="BP323" i="1"/>
  <c r="BN323" i="1"/>
  <c r="Z323" i="1"/>
  <c r="Y327" i="1"/>
  <c r="BP332" i="1"/>
  <c r="BN332" i="1"/>
  <c r="Z332" i="1"/>
  <c r="BP349" i="1"/>
  <c r="BN349" i="1"/>
  <c r="Z349" i="1"/>
  <c r="BP372" i="1"/>
  <c r="BN372" i="1"/>
  <c r="Z372" i="1"/>
  <c r="BP396" i="1"/>
  <c r="BN396" i="1"/>
  <c r="Z396" i="1"/>
  <c r="BP415" i="1"/>
  <c r="BN415" i="1"/>
  <c r="Z415" i="1"/>
  <c r="BP438" i="1"/>
  <c r="BN438" i="1"/>
  <c r="Z438" i="1"/>
  <c r="BP457" i="1"/>
  <c r="BN457" i="1"/>
  <c r="Z457" i="1"/>
  <c r="BP475" i="1"/>
  <c r="BN475" i="1"/>
  <c r="Z475" i="1"/>
  <c r="BP482" i="1"/>
  <c r="BN482" i="1"/>
  <c r="Z482" i="1"/>
  <c r="Y108" i="1"/>
  <c r="Y154" i="1"/>
  <c r="Y153" i="1"/>
  <c r="BP302" i="1"/>
  <c r="BN302" i="1"/>
  <c r="Z302" i="1"/>
  <c r="BP318" i="1"/>
  <c r="BN318" i="1"/>
  <c r="Z318" i="1"/>
  <c r="BP324" i="1"/>
  <c r="BN324" i="1"/>
  <c r="Z324" i="1"/>
  <c r="BP339" i="1"/>
  <c r="BN339" i="1"/>
  <c r="Z339" i="1"/>
  <c r="BP345" i="1"/>
  <c r="BN345" i="1"/>
  <c r="Z345" i="1"/>
  <c r="Y357" i="1"/>
  <c r="BP355" i="1"/>
  <c r="BN355" i="1"/>
  <c r="Z355" i="1"/>
  <c r="BP392" i="1"/>
  <c r="BN392" i="1"/>
  <c r="Z392" i="1"/>
  <c r="BP400" i="1"/>
  <c r="BN400" i="1"/>
  <c r="Z400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61" i="1"/>
  <c r="BN461" i="1"/>
  <c r="Z461" i="1"/>
  <c r="BP481" i="1"/>
  <c r="BN481" i="1"/>
  <c r="Z481" i="1"/>
  <c r="Y494" i="1"/>
  <c r="BP492" i="1"/>
  <c r="BN492" i="1"/>
  <c r="Z492" i="1"/>
  <c r="S516" i="1"/>
  <c r="Y340" i="1"/>
  <c r="Y382" i="1"/>
  <c r="H9" i="1"/>
  <c r="A10" i="1"/>
  <c r="Y24" i="1"/>
  <c r="Y32" i="1"/>
  <c r="Y44" i="1"/>
  <c r="Y59" i="1"/>
  <c r="Y65" i="1"/>
  <c r="Y71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BP163" i="1"/>
  <c r="BN163" i="1"/>
  <c r="Z163" i="1"/>
  <c r="BP167" i="1"/>
  <c r="BN167" i="1"/>
  <c r="Z167" i="1"/>
  <c r="Y171" i="1"/>
  <c r="BP175" i="1"/>
  <c r="BN175" i="1"/>
  <c r="Z175" i="1"/>
  <c r="BP196" i="1"/>
  <c r="BN196" i="1"/>
  <c r="Z196" i="1"/>
  <c r="BP200" i="1"/>
  <c r="BN200" i="1"/>
  <c r="Z200" i="1"/>
  <c r="BP208" i="1"/>
  <c r="BN208" i="1"/>
  <c r="Z208" i="1"/>
  <c r="BP212" i="1"/>
  <c r="BN212" i="1"/>
  <c r="Z212" i="1"/>
  <c r="BP225" i="1"/>
  <c r="BN225" i="1"/>
  <c r="Z225" i="1"/>
  <c r="Y231" i="1"/>
  <c r="BP229" i="1"/>
  <c r="BN229" i="1"/>
  <c r="Z229" i="1"/>
  <c r="BP346" i="1"/>
  <c r="BN346" i="1"/>
  <c r="Z346" i="1"/>
  <c r="Y352" i="1"/>
  <c r="BP350" i="1"/>
  <c r="BN350" i="1"/>
  <c r="Z350" i="1"/>
  <c r="F516" i="1"/>
  <c r="F9" i="1"/>
  <c r="J9" i="1"/>
  <c r="Z22" i="1"/>
  <c r="Z23" i="1" s="1"/>
  <c r="BN22" i="1"/>
  <c r="BP22" i="1"/>
  <c r="Y23" i="1"/>
  <c r="X506" i="1"/>
  <c r="Z26" i="1"/>
  <c r="BN26" i="1"/>
  <c r="BP26" i="1"/>
  <c r="Z28" i="1"/>
  <c r="BN28" i="1"/>
  <c r="Z30" i="1"/>
  <c r="BN30" i="1"/>
  <c r="C516" i="1"/>
  <c r="Z42" i="1"/>
  <c r="BN42" i="1"/>
  <c r="Y45" i="1"/>
  <c r="D516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BN69" i="1"/>
  <c r="Y81" i="1"/>
  <c r="Z75" i="1"/>
  <c r="BN75" i="1"/>
  <c r="Z77" i="1"/>
  <c r="BN77" i="1"/>
  <c r="Z79" i="1"/>
  <c r="BN79" i="1"/>
  <c r="Y80" i="1"/>
  <c r="Y85" i="1"/>
  <c r="BP91" i="1"/>
  <c r="BN91" i="1"/>
  <c r="Z91" i="1"/>
  <c r="Y93" i="1"/>
  <c r="BP96" i="1"/>
  <c r="BN96" i="1"/>
  <c r="Z96" i="1"/>
  <c r="Z100" i="1" s="1"/>
  <c r="Y100" i="1"/>
  <c r="BP105" i="1"/>
  <c r="BN105" i="1"/>
  <c r="Z105" i="1"/>
  <c r="BP113" i="1"/>
  <c r="BN113" i="1"/>
  <c r="Z113" i="1"/>
  <c r="Y115" i="1"/>
  <c r="Y122" i="1"/>
  <c r="BP117" i="1"/>
  <c r="BN117" i="1"/>
  <c r="Z117" i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7" i="1"/>
  <c r="Y142" i="1"/>
  <c r="BP151" i="1"/>
  <c r="BN151" i="1"/>
  <c r="Z151" i="1"/>
  <c r="Z153" i="1" s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Y203" i="1"/>
  <c r="BP198" i="1"/>
  <c r="BN198" i="1"/>
  <c r="Z198" i="1"/>
  <c r="BP202" i="1"/>
  <c r="BN202" i="1"/>
  <c r="Z202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BP243" i="1"/>
  <c r="BN243" i="1"/>
  <c r="Z243" i="1"/>
  <c r="Y247" i="1"/>
  <c r="BP252" i="1"/>
  <c r="BN252" i="1"/>
  <c r="Z252" i="1"/>
  <c r="Y256" i="1"/>
  <c r="BP262" i="1"/>
  <c r="BN262" i="1"/>
  <c r="Z262" i="1"/>
  <c r="Y265" i="1"/>
  <c r="BP270" i="1"/>
  <c r="BN270" i="1"/>
  <c r="Z270" i="1"/>
  <c r="Y272" i="1"/>
  <c r="P516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6" i="1"/>
  <c r="Y285" i="1"/>
  <c r="BP284" i="1"/>
  <c r="BN284" i="1"/>
  <c r="Z284" i="1"/>
  <c r="Z285" i="1" s="1"/>
  <c r="Y286" i="1"/>
  <c r="R516" i="1"/>
  <c r="Y296" i="1"/>
  <c r="BP289" i="1"/>
  <c r="BN289" i="1"/>
  <c r="Z289" i="1"/>
  <c r="Y297" i="1"/>
  <c r="BP293" i="1"/>
  <c r="BN293" i="1"/>
  <c r="Z293" i="1"/>
  <c r="BP301" i="1"/>
  <c r="BN301" i="1"/>
  <c r="Z301" i="1"/>
  <c r="BP305" i="1"/>
  <c r="BN305" i="1"/>
  <c r="Z305" i="1"/>
  <c r="Y307" i="1"/>
  <c r="Y314" i="1"/>
  <c r="BP309" i="1"/>
  <c r="BN309" i="1"/>
  <c r="Z309" i="1"/>
  <c r="BP313" i="1"/>
  <c r="BN313" i="1"/>
  <c r="Z313" i="1"/>
  <c r="Y315" i="1"/>
  <c r="Y320" i="1"/>
  <c r="BP317" i="1"/>
  <c r="BN317" i="1"/>
  <c r="Z317" i="1"/>
  <c r="Y321" i="1"/>
  <c r="BP331" i="1"/>
  <c r="BN331" i="1"/>
  <c r="Z331" i="1"/>
  <c r="Y333" i="1"/>
  <c r="BP371" i="1"/>
  <c r="BN371" i="1"/>
  <c r="Z371" i="1"/>
  <c r="AB516" i="1"/>
  <c r="Y504" i="1"/>
  <c r="BP503" i="1"/>
  <c r="BN503" i="1"/>
  <c r="Z503" i="1"/>
  <c r="Z504" i="1" s="1"/>
  <c r="Y505" i="1"/>
  <c r="H516" i="1"/>
  <c r="Y148" i="1"/>
  <c r="I516" i="1"/>
  <c r="Y160" i="1"/>
  <c r="J516" i="1"/>
  <c r="Y187" i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71" i="1"/>
  <c r="BP268" i="1"/>
  <c r="BN268" i="1"/>
  <c r="Z268" i="1"/>
  <c r="BP291" i="1"/>
  <c r="BN291" i="1"/>
  <c r="Z291" i="1"/>
  <c r="BP295" i="1"/>
  <c r="BN295" i="1"/>
  <c r="Z295" i="1"/>
  <c r="Y306" i="1"/>
  <c r="BP299" i="1"/>
  <c r="BN299" i="1"/>
  <c r="Z299" i="1"/>
  <c r="BP303" i="1"/>
  <c r="BN303" i="1"/>
  <c r="Z303" i="1"/>
  <c r="BP311" i="1"/>
  <c r="BN311" i="1"/>
  <c r="Z311" i="1"/>
  <c r="BP319" i="1"/>
  <c r="BN319" i="1"/>
  <c r="Z319" i="1"/>
  <c r="BP325" i="1"/>
  <c r="BN325" i="1"/>
  <c r="Z325" i="1"/>
  <c r="Z327" i="1" s="1"/>
  <c r="Y334" i="1"/>
  <c r="BP338" i="1"/>
  <c r="BN338" i="1"/>
  <c r="Z338" i="1"/>
  <c r="Z340" i="1" s="1"/>
  <c r="BP348" i="1"/>
  <c r="BN348" i="1"/>
  <c r="Z348" i="1"/>
  <c r="BP356" i="1"/>
  <c r="BN356" i="1"/>
  <c r="Z356" i="1"/>
  <c r="Y358" i="1"/>
  <c r="Y363" i="1"/>
  <c r="BP360" i="1"/>
  <c r="BN360" i="1"/>
  <c r="Z360" i="1"/>
  <c r="Z362" i="1" s="1"/>
  <c r="BP393" i="1"/>
  <c r="BN393" i="1"/>
  <c r="Z393" i="1"/>
  <c r="BP397" i="1"/>
  <c r="BN397" i="1"/>
  <c r="Z397" i="1"/>
  <c r="Y401" i="1"/>
  <c r="BP405" i="1"/>
  <c r="BN405" i="1"/>
  <c r="Z405" i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O516" i="1"/>
  <c r="K516" i="1"/>
  <c r="Y232" i="1"/>
  <c r="L516" i="1"/>
  <c r="Y257" i="1"/>
  <c r="M516" i="1"/>
  <c r="Y264" i="1"/>
  <c r="Y341" i="1"/>
  <c r="T516" i="1"/>
  <c r="Y353" i="1"/>
  <c r="U516" i="1"/>
  <c r="Y374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79" i="1"/>
  <c r="BP474" i="1"/>
  <c r="BN474" i="1"/>
  <c r="Z474" i="1"/>
  <c r="Y478" i="1"/>
  <c r="BP483" i="1"/>
  <c r="BN483" i="1"/>
  <c r="Z483" i="1"/>
  <c r="Z484" i="1" s="1"/>
  <c r="Y485" i="1"/>
  <c r="Y490" i="1"/>
  <c r="BP487" i="1"/>
  <c r="BN487" i="1"/>
  <c r="Z487" i="1"/>
  <c r="Z489" i="1" s="1"/>
  <c r="Y489" i="1"/>
  <c r="AA516" i="1"/>
  <c r="Y424" i="1"/>
  <c r="Y429" i="1"/>
  <c r="Z516" i="1"/>
  <c r="Y447" i="1"/>
  <c r="BP446" i="1"/>
  <c r="BN446" i="1"/>
  <c r="Z446" i="1"/>
  <c r="Y448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76" i="1"/>
  <c r="BN476" i="1"/>
  <c r="Z476" i="1"/>
  <c r="Y484" i="1"/>
  <c r="BP493" i="1"/>
  <c r="BN493" i="1"/>
  <c r="Z493" i="1"/>
  <c r="Z494" i="1" s="1"/>
  <c r="Y495" i="1"/>
  <c r="Y500" i="1"/>
  <c r="BP497" i="1"/>
  <c r="BN497" i="1"/>
  <c r="Z497" i="1"/>
  <c r="Z499" i="1" s="1"/>
  <c r="Z406" i="1" l="1"/>
  <c r="Z306" i="1"/>
  <c r="Z271" i="1"/>
  <c r="Z192" i="1"/>
  <c r="Z65" i="1"/>
  <c r="Z177" i="1"/>
  <c r="Z142" i="1"/>
  <c r="Z447" i="1"/>
  <c r="Z264" i="1"/>
  <c r="Z80" i="1"/>
  <c r="Z352" i="1"/>
  <c r="Z357" i="1"/>
  <c r="Z256" i="1"/>
  <c r="Z373" i="1"/>
  <c r="Z220" i="1"/>
  <c r="Z121" i="1"/>
  <c r="Z108" i="1"/>
  <c r="Z71" i="1"/>
  <c r="Z58" i="1"/>
  <c r="Z44" i="1"/>
  <c r="Z231" i="1"/>
  <c r="Z203" i="1"/>
  <c r="Z171" i="1"/>
  <c r="Z401" i="1"/>
  <c r="Z296" i="1"/>
  <c r="Z32" i="1"/>
  <c r="Y510" i="1"/>
  <c r="Y507" i="1"/>
  <c r="Z92" i="1"/>
  <c r="Y506" i="1"/>
  <c r="Z478" i="1"/>
  <c r="Z463" i="1"/>
  <c r="Z418" i="1"/>
  <c r="Z247" i="1"/>
  <c r="Z320" i="1"/>
  <c r="Z314" i="1"/>
  <c r="Z215" i="1"/>
  <c r="Y508" i="1"/>
  <c r="Z114" i="1"/>
  <c r="Z511" i="1" l="1"/>
  <c r="Y509" i="1"/>
</calcChain>
</file>

<file path=xl/sharedStrings.xml><?xml version="1.0" encoding="utf-8"?>
<sst xmlns="http://schemas.openxmlformats.org/spreadsheetml/2006/main" count="2234" uniqueCount="799">
  <si>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</si>
  <si>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</si>
  <si>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</si>
  <si>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</si>
  <si>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</si>
  <si>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</si>
  <si>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</si>
  <si>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</si>
  <si>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</si>
  <si>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</si>
  <si>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</si>
  <si>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</si>
  <si>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</si>
  <si>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</si>
  <si>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</si>
  <si>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</si>
  <si>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</si>
  <si>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</si>
  <si>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</si>
  <si>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</si>
  <si>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</si>
  <si>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</si>
  <si>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</si>
  <si>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</si>
  <si>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</si>
  <si>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</si>
  <si>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</si>
  <si>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</si>
  <si>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</si>
  <si>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</si>
  <si>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</si>
  <si>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</si>
  <si>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</si>
  <si>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</si>
  <si>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</si>
  <si>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</si>
  <si>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</si>
  <si>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</si>
  <si>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</si>
  <si>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</si>
  <si>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</si>
  <si>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</si>
  <si>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</si>
  <si>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</si>
  <si>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</si>
  <si>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</si>
  <si>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</si>
  <si>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</si>
  <si>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</si>
  <si>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</si>
  <si>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</si>
  <si>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</si>
  <si>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</si>
  <si>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</si>
  <si>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</si>
  <si>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</si>
  <si>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</si>
  <si>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</si>
  <si>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</si>
  <si>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</si>
  <si>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</si>
  <si>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</si>
  <si>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</si>
  <si>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</si>
  <si>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</si>
  <si>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</si>
  <si>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</si>
  <si>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</si>
  <si>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</si>
  <si>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</si>
  <si>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</si>
  <si>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</si>
  <si>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</si>
  <si>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</si>
  <si>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</si>
  <si>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</si>
  <si>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</si>
  <si>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</si>
  <si>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</si>
  <si>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</si>
  <si>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</si>
  <si>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</si>
  <si>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</si>
  <si>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</si>
  <si>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</si>
  <si>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</si>
  <si>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</si>
  <si>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</si>
  <si>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</si>
  <si>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</si>
  <si>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</si>
  <si>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</si>
  <si>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</si>
  <si>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</si>
  <si>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</si>
  <si>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</si>
  <si>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</si>
  <si>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</si>
  <si>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</si>
  <si>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</si>
  <si>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</si>
  <si>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</si>
  <si>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</si>
  <si>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</si>
  <si>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</si>
  <si>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</si>
  <si>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</si>
  <si>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</si>
  <si>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</si>
  <si>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</si>
  <si>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</si>
  <si>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</si>
  <si>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</si>
  <si>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</si>
  <si>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</si>
  <si>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</si>
  <si>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</si>
  <si>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</si>
  <si>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</si>
  <si>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</si>
  <si>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</si>
  <si>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</si>
  <si>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</si>
  <si>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</si>
  <si>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</si>
  <si>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</si>
  <si>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</si>
  <si>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</si>
  <si>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</si>
  <si>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</si>
  <si>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</si>
  <si>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</si>
  <si>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</si>
  <si>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</si>
  <si>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</si>
  <si>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</si>
  <si>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</si>
  <si>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</si>
  <si>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</si>
  <si>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</si>
  <si>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</si>
  <si>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</si>
  <si>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</si>
  <si>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</si>
  <si>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</si>
  <si>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</si>
  <si>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</si>
  <si>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Слой, мин. 1</t>
  </si>
  <si>
    <t>Слой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</si>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</sst>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29" t="s">
        <v>0</v>
      </c>
      <c r="E1" s="592"/>
      <c r="F1" s="592"/>
      <c r="G1" s="12" t="s">
        <v>1</v>
      </c>
      <c r="H1" s="629" t="s">
        <v>2</v>
      </c>
      <c r="I1" s="592"/>
      <c r="J1" s="592"/>
      <c r="K1" s="592"/>
      <c r="L1" s="592"/>
      <c r="M1" s="592"/>
      <c r="N1" s="592"/>
      <c r="O1" s="592"/>
      <c r="P1" s="592"/>
      <c r="Q1" s="592"/>
      <c r="R1" s="591" t="s">
        <v>3</v>
      </c>
      <c r="S1" s="592"/>
      <c r="T1" s="5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8" t="s">
        <v>8</v>
      </c>
      <c r="B5" s="588"/>
      <c r="C5" s="589"/>
      <c r="D5" s="634"/>
      <c r="E5" s="635"/>
      <c r="F5" s="851" t="s">
        <v>9</v>
      </c>
      <c r="G5" s="589"/>
      <c r="H5" s="634" t="s">
        <v>798</v>
      </c>
      <c r="I5" s="794"/>
      <c r="J5" s="794"/>
      <c r="K5" s="794"/>
      <c r="L5" s="794"/>
      <c r="M5" s="635"/>
      <c r="N5" s="58"/>
      <c r="P5" s="24" t="s">
        <v>10</v>
      </c>
      <c r="Q5" s="857">
        <v>45893</v>
      </c>
      <c r="R5" s="668"/>
      <c r="T5" s="719" t="s">
        <v>11</v>
      </c>
      <c r="U5" s="720"/>
      <c r="V5" s="722" t="s">
        <v>12</v>
      </c>
      <c r="W5" s="668"/>
      <c r="AB5" s="51"/>
      <c r="AC5" s="51"/>
      <c r="AD5" s="51"/>
      <c r="AE5" s="51"/>
    </row>
    <row r="6" spans="1:32" s="553" customFormat="1" ht="24" customHeight="1" x14ac:dyDescent="0.2">
      <c r="A6" s="678" t="s">
        <v>13</v>
      </c>
      <c r="B6" s="588"/>
      <c r="C6" s="589"/>
      <c r="D6" s="799" t="s">
        <v>14</v>
      </c>
      <c r="E6" s="800"/>
      <c r="F6" s="800"/>
      <c r="G6" s="800"/>
      <c r="H6" s="800"/>
      <c r="I6" s="800"/>
      <c r="J6" s="800"/>
      <c r="K6" s="800"/>
      <c r="L6" s="800"/>
      <c r="M6" s="668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Воскресенье</v>
      </c>
      <c r="R6" s="578"/>
      <c r="T6" s="728" t="s">
        <v>16</v>
      </c>
      <c r="U6" s="720"/>
      <c r="V6" s="783" t="s">
        <v>17</v>
      </c>
      <c r="W6" s="576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20"/>
      <c r="V7" s="784"/>
      <c r="W7" s="785"/>
      <c r="AB7" s="51"/>
      <c r="AC7" s="51"/>
      <c r="AD7" s="51"/>
      <c r="AE7" s="51"/>
    </row>
    <row r="8" spans="1:32" s="553" customFormat="1" ht="25.5" customHeight="1" x14ac:dyDescent="0.2">
      <c r="A8" s="893" t="s">
        <v>18</v>
      </c>
      <c r="B8" s="566"/>
      <c r="C8" s="567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5">
        <v>0.375</v>
      </c>
      <c r="R8" s="619"/>
      <c r="T8" s="569"/>
      <c r="U8" s="720"/>
      <c r="V8" s="784"/>
      <c r="W8" s="785"/>
      <c r="AB8" s="51"/>
      <c r="AC8" s="51"/>
      <c r="AD8" s="51"/>
      <c r="AE8" s="51"/>
    </row>
    <row r="9" spans="1:32" s="553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64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51"/>
      <c r="P9" s="26" t="s">
        <v>21</v>
      </c>
      <c r="Q9" s="663"/>
      <c r="R9" s="664"/>
      <c r="T9" s="569"/>
      <c r="U9" s="720"/>
      <c r="V9" s="786"/>
      <c r="W9" s="787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64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4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22</v>
      </c>
      <c r="Q10" s="729"/>
      <c r="R10" s="730"/>
      <c r="U10" s="24" t="s">
        <v>23</v>
      </c>
      <c r="V10" s="575" t="s">
        <v>24</v>
      </c>
      <c r="W10" s="576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7"/>
      <c r="R11" s="668"/>
      <c r="U11" s="24" t="s">
        <v>27</v>
      </c>
      <c r="V11" s="818" t="s">
        <v>28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3" t="s">
        <v>29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30</v>
      </c>
      <c r="Q12" s="685"/>
      <c r="R12" s="619"/>
      <c r="S12" s="23"/>
      <c r="U12" s="24"/>
      <c r="V12" s="592"/>
      <c r="W12" s="569"/>
      <c r="AB12" s="51"/>
      <c r="AC12" s="51"/>
      <c r="AD12" s="51"/>
      <c r="AE12" s="51"/>
    </row>
    <row r="13" spans="1:32" s="553" customFormat="1" ht="23.25" customHeight="1" x14ac:dyDescent="0.2">
      <c r="A13" s="713" t="s">
        <v>31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32</v>
      </c>
      <c r="Q13" s="818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3" t="s">
        <v>33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706" t="s">
        <v>35</v>
      </c>
      <c r="Q15" s="592"/>
      <c r="R15" s="592"/>
      <c r="S15" s="592"/>
      <c r="T15" s="5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1" t="s">
        <v>36</v>
      </c>
      <c r="B17" s="581" t="s">
        <v>37</v>
      </c>
      <c r="C17" s="692" t="s">
        <v>38</v>
      </c>
      <c r="D17" s="581" t="s">
        <v>39</v>
      </c>
      <c r="E17" s="658"/>
      <c r="F17" s="581" t="s">
        <v>40</v>
      </c>
      <c r="G17" s="581" t="s">
        <v>41</v>
      </c>
      <c r="H17" s="581" t="s">
        <v>42</v>
      </c>
      <c r="I17" s="581" t="s">
        <v>43</v>
      </c>
      <c r="J17" s="581" t="s">
        <v>44</v>
      </c>
      <c r="K17" s="581" t="s">
        <v>45</v>
      </c>
      <c r="L17" s="581" t="s">
        <v>46</v>
      </c>
      <c r="M17" s="581" t="s">
        <v>47</v>
      </c>
      <c r="N17" s="581" t="s">
        <v>48</v>
      </c>
      <c r="O17" s="581" t="s">
        <v>49</v>
      </c>
      <c r="P17" s="581" t="s">
        <v>50</v>
      </c>
      <c r="Q17" s="657"/>
      <c r="R17" s="657"/>
      <c r="S17" s="657"/>
      <c r="T17" s="658"/>
      <c r="U17" s="886" t="s">
        <v>51</v>
      </c>
      <c r="V17" s="589"/>
      <c r="W17" s="581" t="s">
        <v>52</v>
      </c>
      <c r="X17" s="581" t="s">
        <v>53</v>
      </c>
      <c r="Y17" s="877" t="s">
        <v>54</v>
      </c>
      <c r="Z17" s="791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5"/>
      <c r="AF17" s="846"/>
      <c r="AG17" s="66"/>
      <c r="BD17" s="65" t="s">
        <v>60</v>
      </c>
    </row>
    <row r="18" spans="1:68" ht="14.25" customHeight="1" x14ac:dyDescent="0.2">
      <c r="A18" s="582"/>
      <c r="B18" s="582"/>
      <c r="C18" s="582"/>
      <c r="D18" s="659"/>
      <c r="E18" s="661"/>
      <c r="F18" s="582"/>
      <c r="G18" s="582"/>
      <c r="H18" s="582"/>
      <c r="I18" s="582"/>
      <c r="J18" s="582"/>
      <c r="K18" s="582"/>
      <c r="L18" s="582"/>
      <c r="M18" s="582"/>
      <c r="N18" s="582"/>
      <c r="O18" s="582"/>
      <c r="P18" s="659"/>
      <c r="Q18" s="660"/>
      <c r="R18" s="660"/>
      <c r="S18" s="660"/>
      <c r="T18" s="661"/>
      <c r="U18" s="67" t="s">
        <v>61</v>
      </c>
      <c r="V18" s="67" t="s">
        <v>62</v>
      </c>
      <c r="W18" s="582"/>
      <c r="X18" s="582"/>
      <c r="Y18" s="878"/>
      <c r="Z18" s="792"/>
      <c r="AA18" s="773"/>
      <c r="AB18" s="773"/>
      <c r="AC18" s="773"/>
      <c r="AD18" s="847"/>
      <c r="AE18" s="848"/>
      <c r="AF18" s="849"/>
      <c r="AG18" s="66"/>
      <c r="BD18" s="65"/>
    </row>
    <row r="19" spans="1:68" ht="27.75" hidden="1" customHeight="1" x14ac:dyDescent="0.2">
      <c r="A19" s="653" t="s">
        <v>63</v>
      </c>
      <c r="B19" s="654"/>
      <c r="C19" s="654"/>
      <c r="D19" s="654"/>
      <c r="E19" s="654"/>
      <c r="F19" s="654"/>
      <c r="G19" s="654"/>
      <c r="H19" s="654"/>
      <c r="I19" s="654"/>
      <c r="J19" s="654"/>
      <c r="K19" s="654"/>
      <c r="L19" s="654"/>
      <c r="M19" s="654"/>
      <c r="N19" s="654"/>
      <c r="O19" s="654"/>
      <c r="P19" s="654"/>
      <c r="Q19" s="654"/>
      <c r="R19" s="654"/>
      <c r="S19" s="654"/>
      <c r="T19" s="654"/>
      <c r="U19" s="654"/>
      <c r="V19" s="654"/>
      <c r="W19" s="654"/>
      <c r="X19" s="654"/>
      <c r="Y19" s="654"/>
      <c r="Z19" s="654"/>
      <c r="AA19" s="48"/>
      <c r="AB19" s="48"/>
      <c r="AC19" s="48"/>
    </row>
    <row r="20" spans="1:68" ht="16.5" hidden="1" customHeight="1" x14ac:dyDescent="0.25">
      <c r="A20" s="571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hidden="1" customHeight="1" x14ac:dyDescent="0.25">
      <c r="A21" s="585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7">
        <v>4680115886643</v>
      </c>
      <c r="E22" s="578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73"/>
      <c r="R22" s="573"/>
      <c r="S22" s="573"/>
      <c r="T22" s="574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65" t="s">
        <v>71</v>
      </c>
      <c r="Q23" s="566"/>
      <c r="R23" s="566"/>
      <c r="S23" s="566"/>
      <c r="T23" s="566"/>
      <c r="U23" s="566"/>
      <c r="V23" s="567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65" t="s">
        <v>71</v>
      </c>
      <c r="Q24" s="566"/>
      <c r="R24" s="566"/>
      <c r="S24" s="566"/>
      <c r="T24" s="566"/>
      <c r="U24" s="566"/>
      <c r="V24" s="567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85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7">
        <v>4680115885912</v>
      </c>
      <c r="E26" s="578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3"/>
      <c r="R26" s="573"/>
      <c r="S26" s="573"/>
      <c r="T26" s="574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7">
        <v>4607091388237</v>
      </c>
      <c r="E27" s="578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3"/>
      <c r="R27" s="573"/>
      <c r="S27" s="573"/>
      <c r="T27" s="574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7">
        <v>4680115886230</v>
      </c>
      <c r="E28" s="578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3"/>
      <c r="R28" s="573"/>
      <c r="S28" s="573"/>
      <c r="T28" s="574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7">
        <v>4680115886247</v>
      </c>
      <c r="E29" s="578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3"/>
      <c r="R29" s="573"/>
      <c r="S29" s="573"/>
      <c r="T29" s="574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7">
        <v>4680115885905</v>
      </c>
      <c r="E30" s="578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6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3"/>
      <c r="R30" s="573"/>
      <c r="S30" s="573"/>
      <c r="T30" s="574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7">
        <v>4607091388244</v>
      </c>
      <c r="E31" s="578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3"/>
      <c r="R31" s="573"/>
      <c r="S31" s="573"/>
      <c r="T31" s="574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65" t="s">
        <v>71</v>
      </c>
      <c r="Q32" s="566"/>
      <c r="R32" s="566"/>
      <c r="S32" s="566"/>
      <c r="T32" s="566"/>
      <c r="U32" s="566"/>
      <c r="V32" s="567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65" t="s">
        <v>71</v>
      </c>
      <c r="Q33" s="566"/>
      <c r="R33" s="566"/>
      <c r="S33" s="566"/>
      <c r="T33" s="566"/>
      <c r="U33" s="566"/>
      <c r="V33" s="567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85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7">
        <v>4607091388503</v>
      </c>
      <c r="E35" s="578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3"/>
      <c r="R35" s="573"/>
      <c r="S35" s="573"/>
      <c r="T35" s="574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65" t="s">
        <v>71</v>
      </c>
      <c r="Q36" s="566"/>
      <c r="R36" s="566"/>
      <c r="S36" s="566"/>
      <c r="T36" s="566"/>
      <c r="U36" s="566"/>
      <c r="V36" s="567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65" t="s">
        <v>71</v>
      </c>
      <c r="Q37" s="566"/>
      <c r="R37" s="566"/>
      <c r="S37" s="566"/>
      <c r="T37" s="566"/>
      <c r="U37" s="566"/>
      <c r="V37" s="567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3" t="s">
        <v>100</v>
      </c>
      <c r="B38" s="654"/>
      <c r="C38" s="654"/>
      <c r="D38" s="654"/>
      <c r="E38" s="654"/>
      <c r="F38" s="654"/>
      <c r="G38" s="654"/>
      <c r="H38" s="654"/>
      <c r="I38" s="654"/>
      <c r="J38" s="654"/>
      <c r="K38" s="654"/>
      <c r="L38" s="654"/>
      <c r="M38" s="654"/>
      <c r="N38" s="654"/>
      <c r="O38" s="654"/>
      <c r="P38" s="654"/>
      <c r="Q38" s="654"/>
      <c r="R38" s="654"/>
      <c r="S38" s="654"/>
      <c r="T38" s="654"/>
      <c r="U38" s="654"/>
      <c r="V38" s="654"/>
      <c r="W38" s="654"/>
      <c r="X38" s="654"/>
      <c r="Y38" s="654"/>
      <c r="Z38" s="654"/>
      <c r="AA38" s="48"/>
      <c r="AB38" s="48"/>
      <c r="AC38" s="48"/>
    </row>
    <row r="39" spans="1:68" ht="16.5" hidden="1" customHeight="1" x14ac:dyDescent="0.25">
      <c r="A39" s="571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hidden="1" customHeight="1" x14ac:dyDescent="0.25">
      <c r="A40" s="585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7">
        <v>4607091385670</v>
      </c>
      <c r="E41" s="578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3"/>
      <c r="R41" s="573"/>
      <c r="S41" s="573"/>
      <c r="T41" s="574"/>
      <c r="U41" s="34"/>
      <c r="V41" s="34"/>
      <c r="W41" s="35" t="s">
        <v>69</v>
      </c>
      <c r="X41" s="559">
        <v>20</v>
      </c>
      <c r="Y41" s="560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20.805555555555554</v>
      </c>
      <c r="BN41" s="64">
        <f>IFERROR(Y41*I41/H41,"0")</f>
        <v>22.47</v>
      </c>
      <c r="BO41" s="64">
        <f>IFERROR(1/J41*(X41/H41),"0")</f>
        <v>2.8935185185185182E-2</v>
      </c>
      <c r="BP41" s="64">
        <f>IFERROR(1/J41*(Y41/H41),"0")</f>
        <v>3.125E-2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7">
        <v>4607091385687</v>
      </c>
      <c r="E42" s="578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6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3"/>
      <c r="R42" s="573"/>
      <c r="S42" s="573"/>
      <c r="T42" s="574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 t="s">
        <v>112</v>
      </c>
      <c r="AK42" s="68">
        <v>528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113</v>
      </c>
      <c r="B43" s="54" t="s">
        <v>114</v>
      </c>
      <c r="C43" s="31">
        <v>4301011565</v>
      </c>
      <c r="D43" s="577">
        <v>4680115882539</v>
      </c>
      <c r="E43" s="578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3"/>
      <c r="R43" s="573"/>
      <c r="S43" s="573"/>
      <c r="T43" s="574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65" t="s">
        <v>71</v>
      </c>
      <c r="Q44" s="566"/>
      <c r="R44" s="566"/>
      <c r="S44" s="566"/>
      <c r="T44" s="566"/>
      <c r="U44" s="566"/>
      <c r="V44" s="567"/>
      <c r="W44" s="37" t="s">
        <v>72</v>
      </c>
      <c r="X44" s="561">
        <f>IFERROR(X41/H41,"0")+IFERROR(X42/H42,"0")+IFERROR(X43/H43,"0")</f>
        <v>1.8518518518518516</v>
      </c>
      <c r="Y44" s="561">
        <f>IFERROR(Y41/H41,"0")+IFERROR(Y42/H42,"0")+IFERROR(Y43/H43,"0")</f>
        <v>2</v>
      </c>
      <c r="Z44" s="561">
        <f>IFERROR(IF(Z41="",0,Z41),"0")+IFERROR(IF(Z42="",0,Z42),"0")+IFERROR(IF(Z43="",0,Z43),"0")</f>
        <v>3.7960000000000001E-2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65" t="s">
        <v>71</v>
      </c>
      <c r="Q45" s="566"/>
      <c r="R45" s="566"/>
      <c r="S45" s="566"/>
      <c r="T45" s="566"/>
      <c r="U45" s="566"/>
      <c r="V45" s="567"/>
      <c r="W45" s="37" t="s">
        <v>69</v>
      </c>
      <c r="X45" s="561">
        <f>IFERROR(SUM(X41:X43),"0")</f>
        <v>20</v>
      </c>
      <c r="Y45" s="561">
        <f>IFERROR(SUM(Y41:Y43),"0")</f>
        <v>21.6</v>
      </c>
      <c r="Z45" s="37"/>
      <c r="AA45" s="562"/>
      <c r="AB45" s="562"/>
      <c r="AC45" s="562"/>
    </row>
    <row r="46" spans="1:68" ht="14.25" hidden="1" customHeight="1" x14ac:dyDescent="0.25">
      <c r="A46" s="585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hidden="1" customHeight="1" x14ac:dyDescent="0.25">
      <c r="A47" s="54" t="s">
        <v>115</v>
      </c>
      <c r="B47" s="54" t="s">
        <v>116</v>
      </c>
      <c r="C47" s="31">
        <v>4301051820</v>
      </c>
      <c r="D47" s="577">
        <v>4680115884915</v>
      </c>
      <c r="E47" s="578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1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3"/>
      <c r="R47" s="573"/>
      <c r="S47" s="573"/>
      <c r="T47" s="574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65" t="s">
        <v>71</v>
      </c>
      <c r="Q48" s="566"/>
      <c r="R48" s="566"/>
      <c r="S48" s="566"/>
      <c r="T48" s="566"/>
      <c r="U48" s="566"/>
      <c r="V48" s="567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65" t="s">
        <v>71</v>
      </c>
      <c r="Q49" s="566"/>
      <c r="R49" s="566"/>
      <c r="S49" s="566"/>
      <c r="T49" s="566"/>
      <c r="U49" s="566"/>
      <c r="V49" s="567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71" t="s">
        <v>118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hidden="1" customHeight="1" x14ac:dyDescent="0.25">
      <c r="A51" s="585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hidden="1" customHeight="1" x14ac:dyDescent="0.25">
      <c r="A52" s="54" t="s">
        <v>119</v>
      </c>
      <c r="B52" s="54" t="s">
        <v>120</v>
      </c>
      <c r="C52" s="31">
        <v>4301012030</v>
      </c>
      <c r="D52" s="577">
        <v>4680115885882</v>
      </c>
      <c r="E52" s="578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58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3"/>
      <c r="R52" s="573"/>
      <c r="S52" s="573"/>
      <c r="T52" s="574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4301011816</v>
      </c>
      <c r="D53" s="577">
        <v>4680115881426</v>
      </c>
      <c r="E53" s="578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 t="s">
        <v>111</v>
      </c>
      <c r="M53" s="33" t="s">
        <v>106</v>
      </c>
      <c r="N53" s="33"/>
      <c r="O53" s="32">
        <v>50</v>
      </c>
      <c r="P53" s="67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3"/>
      <c r="R53" s="573"/>
      <c r="S53" s="573"/>
      <c r="T53" s="574"/>
      <c r="U53" s="34"/>
      <c r="V53" s="34"/>
      <c r="W53" s="35" t="s">
        <v>69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124</v>
      </c>
      <c r="AG53" s="64"/>
      <c r="AJ53" s="68" t="s">
        <v>112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125</v>
      </c>
      <c r="B54" s="54" t="s">
        <v>126</v>
      </c>
      <c r="C54" s="31">
        <v>4301011386</v>
      </c>
      <c r="D54" s="577">
        <v>4680115880283</v>
      </c>
      <c r="E54" s="578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3"/>
      <c r="R54" s="573"/>
      <c r="S54" s="573"/>
      <c r="T54" s="574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127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128</v>
      </c>
      <c r="B55" s="54" t="s">
        <v>129</v>
      </c>
      <c r="C55" s="31">
        <v>4301011806</v>
      </c>
      <c r="D55" s="577">
        <v>4680115881525</v>
      </c>
      <c r="E55" s="578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3"/>
      <c r="R55" s="573"/>
      <c r="S55" s="573"/>
      <c r="T55" s="574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124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130</v>
      </c>
      <c r="B56" s="54" t="s">
        <v>131</v>
      </c>
      <c r="C56" s="31">
        <v>4301011589</v>
      </c>
      <c r="D56" s="577">
        <v>4680115885899</v>
      </c>
      <c r="E56" s="578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3"/>
      <c r="R56" s="573"/>
      <c r="S56" s="573"/>
      <c r="T56" s="574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132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133</v>
      </c>
      <c r="B57" s="54" t="s">
        <v>134</v>
      </c>
      <c r="C57" s="31">
        <v>4301011801</v>
      </c>
      <c r="D57" s="577">
        <v>4680115881419</v>
      </c>
      <c r="E57" s="578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 t="s">
        <v>111</v>
      </c>
      <c r="M57" s="33" t="s">
        <v>106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3"/>
      <c r="R57" s="573"/>
      <c r="S57" s="573"/>
      <c r="T57" s="574"/>
      <c r="U57" s="34"/>
      <c r="V57" s="34"/>
      <c r="W57" s="35" t="s">
        <v>69</v>
      </c>
      <c r="X57" s="559">
        <v>63</v>
      </c>
      <c r="Y57" s="560">
        <f t="shared" si="6"/>
        <v>63</v>
      </c>
      <c r="Z57" s="36">
        <f>IFERROR(IF(Y57=0,"",ROUNDUP(Y57/H57,0)*0.00902),"")</f>
        <v>0.12628</v>
      </c>
      <c r="AA57" s="56"/>
      <c r="AB57" s="57"/>
      <c r="AC57" s="103" t="s">
        <v>135</v>
      </c>
      <c r="AG57" s="64"/>
      <c r="AJ57" s="68" t="s">
        <v>112</v>
      </c>
      <c r="AK57" s="68">
        <v>594</v>
      </c>
      <c r="BB57" s="104" t="s">
        <v>1</v>
      </c>
      <c r="BM57" s="64">
        <f t="shared" si="7"/>
        <v>65.94</v>
      </c>
      <c r="BN57" s="64">
        <f t="shared" si="8"/>
        <v>65.94</v>
      </c>
      <c r="BO57" s="64">
        <f t="shared" si="9"/>
        <v>0.10606060606060606</v>
      </c>
      <c r="BP57" s="64">
        <f t="shared" si="10"/>
        <v>0.10606060606060606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65" t="s">
        <v>71</v>
      </c>
      <c r="Q58" s="566"/>
      <c r="R58" s="566"/>
      <c r="S58" s="566"/>
      <c r="T58" s="566"/>
      <c r="U58" s="566"/>
      <c r="V58" s="567"/>
      <c r="W58" s="37" t="s">
        <v>72</v>
      </c>
      <c r="X58" s="561">
        <f>IFERROR(X52/H52,"0")+IFERROR(X53/H53,"0")+IFERROR(X54/H54,"0")+IFERROR(X55/H55,"0")+IFERROR(X56/H56,"0")+IFERROR(X57/H57,"0")</f>
        <v>14</v>
      </c>
      <c r="Y58" s="561">
        <f>IFERROR(Y52/H52,"0")+IFERROR(Y53/H53,"0")+IFERROR(Y54/H54,"0")+IFERROR(Y55/H55,"0")+IFERROR(Y56/H56,"0")+IFERROR(Y57/H57,"0")</f>
        <v>14</v>
      </c>
      <c r="Z58" s="561">
        <f>IFERROR(IF(Z52="",0,Z52),"0")+IFERROR(IF(Z53="",0,Z53),"0")+IFERROR(IF(Z54="",0,Z54),"0")+IFERROR(IF(Z55="",0,Z55),"0")+IFERROR(IF(Z56="",0,Z56),"0")+IFERROR(IF(Z57="",0,Z57),"0")</f>
        <v>0.12628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65" t="s">
        <v>71</v>
      </c>
      <c r="Q59" s="566"/>
      <c r="R59" s="566"/>
      <c r="S59" s="566"/>
      <c r="T59" s="566"/>
      <c r="U59" s="566"/>
      <c r="V59" s="567"/>
      <c r="W59" s="37" t="s">
        <v>69</v>
      </c>
      <c r="X59" s="561">
        <f>IFERROR(SUM(X52:X57),"0")</f>
        <v>63</v>
      </c>
      <c r="Y59" s="561">
        <f>IFERROR(SUM(Y52:Y57),"0")</f>
        <v>63</v>
      </c>
      <c r="Z59" s="37"/>
      <c r="AA59" s="562"/>
      <c r="AB59" s="562"/>
      <c r="AC59" s="562"/>
    </row>
    <row r="60" spans="1:68" ht="14.25" hidden="1" customHeight="1" x14ac:dyDescent="0.25">
      <c r="A60" s="585" t="s">
        <v>136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hidden="1" customHeight="1" x14ac:dyDescent="0.25">
      <c r="A61" s="54" t="s">
        <v>137</v>
      </c>
      <c r="B61" s="54" t="s">
        <v>138</v>
      </c>
      <c r="C61" s="31">
        <v>4301020298</v>
      </c>
      <c r="D61" s="577">
        <v>4680115881440</v>
      </c>
      <c r="E61" s="578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3"/>
      <c r="R61" s="573"/>
      <c r="S61" s="573"/>
      <c r="T61" s="574"/>
      <c r="U61" s="34"/>
      <c r="V61" s="34"/>
      <c r="W61" s="35" t="s">
        <v>69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140</v>
      </c>
      <c r="B62" s="54" t="s">
        <v>141</v>
      </c>
      <c r="C62" s="31">
        <v>4301020228</v>
      </c>
      <c r="D62" s="577">
        <v>4680115882751</v>
      </c>
      <c r="E62" s="578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3"/>
      <c r="R62" s="573"/>
      <c r="S62" s="573"/>
      <c r="T62" s="574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143</v>
      </c>
      <c r="B63" s="54" t="s">
        <v>144</v>
      </c>
      <c r="C63" s="31">
        <v>4301020358</v>
      </c>
      <c r="D63" s="577">
        <v>4680115885950</v>
      </c>
      <c r="E63" s="578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3"/>
      <c r="R63" s="573"/>
      <c r="S63" s="573"/>
      <c r="T63" s="574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139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4301020296</v>
      </c>
      <c r="D64" s="577">
        <v>4680115881433</v>
      </c>
      <c r="E64" s="578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 t="s">
        <v>147</v>
      </c>
      <c r="M64" s="33" t="s">
        <v>106</v>
      </c>
      <c r="N64" s="33"/>
      <c r="O64" s="32">
        <v>50</v>
      </c>
      <c r="P64" s="8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3"/>
      <c r="R64" s="573"/>
      <c r="S64" s="573"/>
      <c r="T64" s="574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139</v>
      </c>
      <c r="AG64" s="64"/>
      <c r="AJ64" s="68" t="s">
        <v>148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65" t="s">
        <v>71</v>
      </c>
      <c r="Q65" s="566"/>
      <c r="R65" s="566"/>
      <c r="S65" s="566"/>
      <c r="T65" s="566"/>
      <c r="U65" s="566"/>
      <c r="V65" s="567"/>
      <c r="W65" s="37" t="s">
        <v>72</v>
      </c>
      <c r="X65" s="561">
        <f>IFERROR(X61/H61,"0")+IFERROR(X62/H62,"0")+IFERROR(X63/H63,"0")+IFERROR(X64/H64,"0")</f>
        <v>0</v>
      </c>
      <c r="Y65" s="561">
        <f>IFERROR(Y61/H61,"0")+IFERROR(Y62/H62,"0")+IFERROR(Y63/H63,"0")+IFERROR(Y64/H64,"0")</f>
        <v>0</v>
      </c>
      <c r="Z65" s="561">
        <f>IFERROR(IF(Z61="",0,Z61),"0")+IFERROR(IF(Z62="",0,Z62),"0")+IFERROR(IF(Z63="",0,Z63),"0")+IFERROR(IF(Z64="",0,Z64),"0")</f>
        <v>0</v>
      </c>
      <c r="AA65" s="562"/>
      <c r="AB65" s="562"/>
      <c r="AC65" s="562"/>
    </row>
    <row r="66" spans="1:68" hidden="1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65" t="s">
        <v>71</v>
      </c>
      <c r="Q66" s="566"/>
      <c r="R66" s="566"/>
      <c r="S66" s="566"/>
      <c r="T66" s="566"/>
      <c r="U66" s="566"/>
      <c r="V66" s="567"/>
      <c r="W66" s="37" t="s">
        <v>69</v>
      </c>
      <c r="X66" s="561">
        <f>IFERROR(SUM(X61:X64),"0")</f>
        <v>0</v>
      </c>
      <c r="Y66" s="561">
        <f>IFERROR(SUM(Y61:Y64),"0")</f>
        <v>0</v>
      </c>
      <c r="Z66" s="37"/>
      <c r="AA66" s="562"/>
      <c r="AB66" s="562"/>
      <c r="AC66" s="562"/>
    </row>
    <row r="67" spans="1:68" ht="14.25" hidden="1" customHeight="1" x14ac:dyDescent="0.25">
      <c r="A67" s="585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hidden="1" customHeight="1" x14ac:dyDescent="0.25">
      <c r="A68" s="54" t="s">
        <v>149</v>
      </c>
      <c r="B68" s="54" t="s">
        <v>150</v>
      </c>
      <c r="C68" s="31">
        <v>4301031243</v>
      </c>
      <c r="D68" s="577">
        <v>4680115885073</v>
      </c>
      <c r="E68" s="578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3"/>
      <c r="R68" s="573"/>
      <c r="S68" s="573"/>
      <c r="T68" s="574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152</v>
      </c>
      <c r="B69" s="54" t="s">
        <v>153</v>
      </c>
      <c r="C69" s="31">
        <v>4301031241</v>
      </c>
      <c r="D69" s="577">
        <v>4680115885059</v>
      </c>
      <c r="E69" s="578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3"/>
      <c r="R69" s="573"/>
      <c r="S69" s="573"/>
      <c r="T69" s="574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155</v>
      </c>
      <c r="B70" s="54" t="s">
        <v>156</v>
      </c>
      <c r="C70" s="31">
        <v>4301031316</v>
      </c>
      <c r="D70" s="577">
        <v>4680115885097</v>
      </c>
      <c r="E70" s="578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3"/>
      <c r="R70" s="573"/>
      <c r="S70" s="573"/>
      <c r="T70" s="574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65" t="s">
        <v>71</v>
      </c>
      <c r="Q71" s="566"/>
      <c r="R71" s="566"/>
      <c r="S71" s="566"/>
      <c r="T71" s="566"/>
      <c r="U71" s="566"/>
      <c r="V71" s="567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65" t="s">
        <v>71</v>
      </c>
      <c r="Q72" s="566"/>
      <c r="R72" s="566"/>
      <c r="S72" s="566"/>
      <c r="T72" s="566"/>
      <c r="U72" s="566"/>
      <c r="V72" s="567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85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hidden="1" customHeight="1" x14ac:dyDescent="0.25">
      <c r="A74" s="54" t="s">
        <v>158</v>
      </c>
      <c r="B74" s="54" t="s">
        <v>159</v>
      </c>
      <c r="C74" s="31">
        <v>4301051838</v>
      </c>
      <c r="D74" s="577">
        <v>4680115881891</v>
      </c>
      <c r="E74" s="578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3"/>
      <c r="R74" s="573"/>
      <c r="S74" s="573"/>
      <c r="T74" s="574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160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4301051846</v>
      </c>
      <c r="D75" s="577">
        <v>4680115885769</v>
      </c>
      <c r="E75" s="578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3"/>
      <c r="R75" s="573"/>
      <c r="S75" s="573"/>
      <c r="T75" s="574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4301051927</v>
      </c>
      <c r="D76" s="577">
        <v>4680115884410</v>
      </c>
      <c r="E76" s="578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3"/>
      <c r="R76" s="573"/>
      <c r="S76" s="573"/>
      <c r="T76" s="574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167</v>
      </c>
      <c r="B77" s="54" t="s">
        <v>168</v>
      </c>
      <c r="C77" s="31">
        <v>4301051837</v>
      </c>
      <c r="D77" s="577">
        <v>4680115884311</v>
      </c>
      <c r="E77" s="578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3"/>
      <c r="R77" s="573"/>
      <c r="S77" s="573"/>
      <c r="T77" s="574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169</v>
      </c>
      <c r="B78" s="54" t="s">
        <v>170</v>
      </c>
      <c r="C78" s="31">
        <v>4301051844</v>
      </c>
      <c r="D78" s="577">
        <v>4680115885929</v>
      </c>
      <c r="E78" s="578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3"/>
      <c r="R78" s="573"/>
      <c r="S78" s="573"/>
      <c r="T78" s="574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171</v>
      </c>
      <c r="B79" s="54" t="s">
        <v>172</v>
      </c>
      <c r="C79" s="31">
        <v>4301051929</v>
      </c>
      <c r="D79" s="577">
        <v>4680115884403</v>
      </c>
      <c r="E79" s="578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3"/>
      <c r="R79" s="573"/>
      <c r="S79" s="573"/>
      <c r="T79" s="574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65" t="s">
        <v>71</v>
      </c>
      <c r="Q80" s="566"/>
      <c r="R80" s="566"/>
      <c r="S80" s="566"/>
      <c r="T80" s="566"/>
      <c r="U80" s="566"/>
      <c r="V80" s="567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65" t="s">
        <v>71</v>
      </c>
      <c r="Q81" s="566"/>
      <c r="R81" s="566"/>
      <c r="S81" s="566"/>
      <c r="T81" s="566"/>
      <c r="U81" s="566"/>
      <c r="V81" s="567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85" t="s">
        <v>173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hidden="1" customHeight="1" x14ac:dyDescent="0.25">
      <c r="A83" s="54" t="s">
        <v>174</v>
      </c>
      <c r="B83" s="54" t="s">
        <v>175</v>
      </c>
      <c r="C83" s="31">
        <v>4301060455</v>
      </c>
      <c r="D83" s="577">
        <v>4680115881532</v>
      </c>
      <c r="E83" s="578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3"/>
      <c r="R83" s="573"/>
      <c r="S83" s="573"/>
      <c r="T83" s="574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176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177</v>
      </c>
      <c r="B84" s="54" t="s">
        <v>178</v>
      </c>
      <c r="C84" s="31">
        <v>4301060351</v>
      </c>
      <c r="D84" s="577">
        <v>4680115881464</v>
      </c>
      <c r="E84" s="578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3"/>
      <c r="R84" s="573"/>
      <c r="S84" s="573"/>
      <c r="T84" s="574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65" t="s">
        <v>71</v>
      </c>
      <c r="Q85" s="566"/>
      <c r="R85" s="566"/>
      <c r="S85" s="566"/>
      <c r="T85" s="566"/>
      <c r="U85" s="566"/>
      <c r="V85" s="567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65" t="s">
        <v>71</v>
      </c>
      <c r="Q86" s="566"/>
      <c r="R86" s="566"/>
      <c r="S86" s="566"/>
      <c r="T86" s="566"/>
      <c r="U86" s="566"/>
      <c r="V86" s="567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71" t="s">
        <v>180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hidden="1" customHeight="1" x14ac:dyDescent="0.25">
      <c r="A88" s="585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customHeight="1" x14ac:dyDescent="0.25">
      <c r="A89" s="54" t="s">
        <v>181</v>
      </c>
      <c r="B89" s="54" t="s">
        <v>182</v>
      </c>
      <c r="C89" s="31">
        <v>4301011468</v>
      </c>
      <c r="D89" s="577">
        <v>4680115881327</v>
      </c>
      <c r="E89" s="578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3"/>
      <c r="R89" s="573"/>
      <c r="S89" s="573"/>
      <c r="T89" s="574"/>
      <c r="U89" s="34"/>
      <c r="V89" s="34"/>
      <c r="W89" s="35" t="s">
        <v>69</v>
      </c>
      <c r="X89" s="559">
        <v>30</v>
      </c>
      <c r="Y89" s="560">
        <f>IFERROR(IF(X89="",0,CEILING((X89/$H89),1)*$H89),"")</f>
        <v>32.400000000000006</v>
      </c>
      <c r="Z89" s="36">
        <f>IFERROR(IF(Y89=0,"",ROUNDUP(Y89/H89,0)*0.01898),"")</f>
        <v>5.6940000000000004E-2</v>
      </c>
      <c r="AA89" s="56"/>
      <c r="AB89" s="57"/>
      <c r="AC89" s="135" t="s">
        <v>183</v>
      </c>
      <c r="AG89" s="64"/>
      <c r="AJ89" s="68"/>
      <c r="AK89" s="68">
        <v>0</v>
      </c>
      <c r="BB89" s="136" t="s">
        <v>1</v>
      </c>
      <c r="BM89" s="64">
        <f>IFERROR(X89*I89/H89,"0")</f>
        <v>31.208333333333329</v>
      </c>
      <c r="BN89" s="64">
        <f>IFERROR(Y89*I89/H89,"0")</f>
        <v>33.705000000000005</v>
      </c>
      <c r="BO89" s="64">
        <f>IFERROR(1/J89*(X89/H89),"0")</f>
        <v>4.3402777777777776E-2</v>
      </c>
      <c r="BP89" s="64">
        <f>IFERROR(1/J89*(Y89/H89),"0")</f>
        <v>4.6875000000000007E-2</v>
      </c>
    </row>
    <row r="90" spans="1:68" ht="27" hidden="1" customHeight="1" x14ac:dyDescent="0.25">
      <c r="A90" s="54" t="s">
        <v>184</v>
      </c>
      <c r="B90" s="54" t="s">
        <v>185</v>
      </c>
      <c r="C90" s="31">
        <v>4301011476</v>
      </c>
      <c r="D90" s="577">
        <v>4680115881518</v>
      </c>
      <c r="E90" s="578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3"/>
      <c r="R90" s="573"/>
      <c r="S90" s="573"/>
      <c r="T90" s="574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186</v>
      </c>
      <c r="B91" s="54" t="s">
        <v>187</v>
      </c>
      <c r="C91" s="31">
        <v>4301011443</v>
      </c>
      <c r="D91" s="577">
        <v>4680115881303</v>
      </c>
      <c r="E91" s="578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8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3"/>
      <c r="R91" s="573"/>
      <c r="S91" s="573"/>
      <c r="T91" s="574"/>
      <c r="U91" s="34"/>
      <c r="V91" s="34"/>
      <c r="W91" s="35" t="s">
        <v>69</v>
      </c>
      <c r="X91" s="559">
        <v>18</v>
      </c>
      <c r="Y91" s="560">
        <f>IFERROR(IF(X91="",0,CEILING((X91/$H91),1)*$H91),"")</f>
        <v>18</v>
      </c>
      <c r="Z91" s="36">
        <f>IFERROR(IF(Y91=0,"",ROUNDUP(Y91/H91,0)*0.00902),"")</f>
        <v>3.6080000000000001E-2</v>
      </c>
      <c r="AA91" s="56"/>
      <c r="AB91" s="57"/>
      <c r="AC91" s="139" t="s">
        <v>183</v>
      </c>
      <c r="AG91" s="64"/>
      <c r="AJ91" s="68" t="s">
        <v>112</v>
      </c>
      <c r="AK91" s="68">
        <v>594</v>
      </c>
      <c r="BB91" s="140" t="s">
        <v>1</v>
      </c>
      <c r="BM91" s="64">
        <f>IFERROR(X91*I91/H91,"0")</f>
        <v>18.84</v>
      </c>
      <c r="BN91" s="64">
        <f>IFERROR(Y91*I91/H91,"0")</f>
        <v>18.84</v>
      </c>
      <c r="BO91" s="64">
        <f>IFERROR(1/J91*(X91/H91),"0")</f>
        <v>3.0303030303030304E-2</v>
      </c>
      <c r="BP91" s="64">
        <f>IFERROR(1/J91*(Y91/H91),"0")</f>
        <v>3.0303030303030304E-2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65" t="s">
        <v>71</v>
      </c>
      <c r="Q92" s="566"/>
      <c r="R92" s="566"/>
      <c r="S92" s="566"/>
      <c r="T92" s="566"/>
      <c r="U92" s="566"/>
      <c r="V92" s="567"/>
      <c r="W92" s="37" t="s">
        <v>72</v>
      </c>
      <c r="X92" s="561">
        <f>IFERROR(X89/H89,"0")+IFERROR(X90/H90,"0")+IFERROR(X91/H91,"0")</f>
        <v>6.7777777777777777</v>
      </c>
      <c r="Y92" s="561">
        <f>IFERROR(Y89/H89,"0")+IFERROR(Y90/H90,"0")+IFERROR(Y91/H91,"0")</f>
        <v>7</v>
      </c>
      <c r="Z92" s="561">
        <f>IFERROR(IF(Z89="",0,Z89),"0")+IFERROR(IF(Z90="",0,Z90),"0")+IFERROR(IF(Z91="",0,Z91),"0")</f>
        <v>9.3020000000000005E-2</v>
      </c>
      <c r="AA92" s="562"/>
      <c r="AB92" s="562"/>
      <c r="AC92" s="562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65" t="s">
        <v>71</v>
      </c>
      <c r="Q93" s="566"/>
      <c r="R93" s="566"/>
      <c r="S93" s="566"/>
      <c r="T93" s="566"/>
      <c r="U93" s="566"/>
      <c r="V93" s="567"/>
      <c r="W93" s="37" t="s">
        <v>69</v>
      </c>
      <c r="X93" s="561">
        <f>IFERROR(SUM(X89:X91),"0")</f>
        <v>48</v>
      </c>
      <c r="Y93" s="561">
        <f>IFERROR(SUM(Y89:Y91),"0")</f>
        <v>50.400000000000006</v>
      </c>
      <c r="Z93" s="37"/>
      <c r="AA93" s="562"/>
      <c r="AB93" s="562"/>
      <c r="AC93" s="562"/>
    </row>
    <row r="94" spans="1:68" ht="14.25" hidden="1" customHeight="1" x14ac:dyDescent="0.25">
      <c r="A94" s="585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hidden="1" customHeight="1" x14ac:dyDescent="0.25">
      <c r="A95" s="54" t="s">
        <v>188</v>
      </c>
      <c r="B95" s="54" t="s">
        <v>189</v>
      </c>
      <c r="C95" s="31">
        <v>4301051712</v>
      </c>
      <c r="D95" s="577">
        <v>4607091386967</v>
      </c>
      <c r="E95" s="578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8" t="s">
        <v>190</v>
      </c>
      <c r="Q95" s="573"/>
      <c r="R95" s="573"/>
      <c r="S95" s="573"/>
      <c r="T95" s="574"/>
      <c r="U95" s="34"/>
      <c r="V95" s="34"/>
      <c r="W95" s="35" t="s">
        <v>69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191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192</v>
      </c>
      <c r="B96" s="54" t="s">
        <v>193</v>
      </c>
      <c r="C96" s="31">
        <v>4301051788</v>
      </c>
      <c r="D96" s="577">
        <v>4680115884953</v>
      </c>
      <c r="E96" s="578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3"/>
      <c r="R96" s="573"/>
      <c r="S96" s="573"/>
      <c r="T96" s="574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195</v>
      </c>
      <c r="B97" s="54" t="s">
        <v>196</v>
      </c>
      <c r="C97" s="31">
        <v>4301051718</v>
      </c>
      <c r="D97" s="577">
        <v>4607091385731</v>
      </c>
      <c r="E97" s="578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4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3"/>
      <c r="R97" s="573"/>
      <c r="S97" s="573"/>
      <c r="T97" s="574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195</v>
      </c>
      <c r="B98" s="54" t="s">
        <v>197</v>
      </c>
      <c r="C98" s="31">
        <v>4301052039</v>
      </c>
      <c r="D98" s="577">
        <v>4607091385731</v>
      </c>
      <c r="E98" s="578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9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3"/>
      <c r="R98" s="573"/>
      <c r="S98" s="573"/>
      <c r="T98" s="574"/>
      <c r="U98" s="34"/>
      <c r="V98" s="34"/>
      <c r="W98" s="35" t="s">
        <v>69</v>
      </c>
      <c r="X98" s="559">
        <v>8.1</v>
      </c>
      <c r="Y98" s="560">
        <f>IFERROR(IF(X98="",0,CEILING((X98/$H98),1)*$H98),"")</f>
        <v>8.1000000000000014</v>
      </c>
      <c r="Z98" s="36">
        <f>IFERROR(IF(Y98=0,"",ROUNDUP(Y98/H98,0)*0.00651),"")</f>
        <v>1.9529999999999999E-2</v>
      </c>
      <c r="AA98" s="56"/>
      <c r="AB98" s="57"/>
      <c r="AC98" s="147" t="s">
        <v>198</v>
      </c>
      <c r="AG98" s="64"/>
      <c r="AJ98" s="68"/>
      <c r="AK98" s="68">
        <v>0</v>
      </c>
      <c r="BB98" s="148" t="s">
        <v>1</v>
      </c>
      <c r="BM98" s="64">
        <f>IFERROR(X98*I98/H98,"0")</f>
        <v>8.8559999999999981</v>
      </c>
      <c r="BN98" s="64">
        <f>IFERROR(Y98*I98/H98,"0")</f>
        <v>8.8560000000000016</v>
      </c>
      <c r="BO98" s="64">
        <f>IFERROR(1/J98*(X98/H98),"0")</f>
        <v>1.6483516483516484E-2</v>
      </c>
      <c r="BP98" s="64">
        <f>IFERROR(1/J98*(Y98/H98),"0")</f>
        <v>1.6483516483516487E-2</v>
      </c>
    </row>
    <row r="99" spans="1:68" ht="16.5" hidden="1" customHeight="1" x14ac:dyDescent="0.25">
      <c r="A99" s="54" t="s">
        <v>199</v>
      </c>
      <c r="B99" s="54" t="s">
        <v>200</v>
      </c>
      <c r="C99" s="31">
        <v>4301051438</v>
      </c>
      <c r="D99" s="577">
        <v>4680115880894</v>
      </c>
      <c r="E99" s="578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3"/>
      <c r="R99" s="573"/>
      <c r="S99" s="573"/>
      <c r="T99" s="574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201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65" t="s">
        <v>71</v>
      </c>
      <c r="Q100" s="566"/>
      <c r="R100" s="566"/>
      <c r="S100" s="566"/>
      <c r="T100" s="566"/>
      <c r="U100" s="566"/>
      <c r="V100" s="567"/>
      <c r="W100" s="37" t="s">
        <v>72</v>
      </c>
      <c r="X100" s="561">
        <f>IFERROR(X95/H95,"0")+IFERROR(X96/H96,"0")+IFERROR(X97/H97,"0")+IFERROR(X98/H98,"0")+IFERROR(X99/H99,"0")</f>
        <v>2.9999999999999996</v>
      </c>
      <c r="Y100" s="561">
        <f>IFERROR(Y95/H95,"0")+IFERROR(Y96/H96,"0")+IFERROR(Y97/H97,"0")+IFERROR(Y98/H98,"0")+IFERROR(Y99/H99,"0")</f>
        <v>3.0000000000000004</v>
      </c>
      <c r="Z100" s="561">
        <f>IFERROR(IF(Z95="",0,Z95),"0")+IFERROR(IF(Z96="",0,Z96),"0")+IFERROR(IF(Z97="",0,Z97),"0")+IFERROR(IF(Z98="",0,Z98),"0")+IFERROR(IF(Z99="",0,Z99),"0")</f>
        <v>1.9529999999999999E-2</v>
      </c>
      <c r="AA100" s="562"/>
      <c r="AB100" s="562"/>
      <c r="AC100" s="562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65" t="s">
        <v>71</v>
      </c>
      <c r="Q101" s="566"/>
      <c r="R101" s="566"/>
      <c r="S101" s="566"/>
      <c r="T101" s="566"/>
      <c r="U101" s="566"/>
      <c r="V101" s="567"/>
      <c r="W101" s="37" t="s">
        <v>69</v>
      </c>
      <c r="X101" s="561">
        <f>IFERROR(SUM(X95:X99),"0")</f>
        <v>8.1</v>
      </c>
      <c r="Y101" s="561">
        <f>IFERROR(SUM(Y95:Y99),"0")</f>
        <v>8.1000000000000014</v>
      </c>
      <c r="Z101" s="37"/>
      <c r="AA101" s="562"/>
      <c r="AB101" s="562"/>
      <c r="AC101" s="562"/>
    </row>
    <row r="102" spans="1:68" ht="16.5" hidden="1" customHeight="1" x14ac:dyDescent="0.25">
      <c r="A102" s="571" t="s">
        <v>202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hidden="1" customHeight="1" x14ac:dyDescent="0.25">
      <c r="A103" s="585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hidden="1" customHeight="1" x14ac:dyDescent="0.25">
      <c r="A104" s="54" t="s">
        <v>203</v>
      </c>
      <c r="B104" s="54" t="s">
        <v>204</v>
      </c>
      <c r="C104" s="31">
        <v>4301011514</v>
      </c>
      <c r="D104" s="577">
        <v>4680115882133</v>
      </c>
      <c r="E104" s="578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3"/>
      <c r="R104" s="573"/>
      <c r="S104" s="573"/>
      <c r="T104" s="574"/>
      <c r="U104" s="34"/>
      <c r="V104" s="34"/>
      <c r="W104" s="35" t="s">
        <v>69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206</v>
      </c>
      <c r="B105" s="54" t="s">
        <v>207</v>
      </c>
      <c r="C105" s="31">
        <v>4301011417</v>
      </c>
      <c r="D105" s="577">
        <v>4680115880269</v>
      </c>
      <c r="E105" s="578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3"/>
      <c r="R105" s="573"/>
      <c r="S105" s="573"/>
      <c r="T105" s="574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4301011415</v>
      </c>
      <c r="D106" s="577">
        <v>4680115880429</v>
      </c>
      <c r="E106" s="578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3"/>
      <c r="R106" s="573"/>
      <c r="S106" s="573"/>
      <c r="T106" s="574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4301011462</v>
      </c>
      <c r="D107" s="577">
        <v>4680115881457</v>
      </c>
      <c r="E107" s="578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3"/>
      <c r="R107" s="573"/>
      <c r="S107" s="573"/>
      <c r="T107" s="574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65" t="s">
        <v>71</v>
      </c>
      <c r="Q108" s="566"/>
      <c r="R108" s="566"/>
      <c r="S108" s="566"/>
      <c r="T108" s="566"/>
      <c r="U108" s="566"/>
      <c r="V108" s="567"/>
      <c r="W108" s="37" t="s">
        <v>72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hidden="1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65" t="s">
        <v>71</v>
      </c>
      <c r="Q109" s="566"/>
      <c r="R109" s="566"/>
      <c r="S109" s="566"/>
      <c r="T109" s="566"/>
      <c r="U109" s="566"/>
      <c r="V109" s="567"/>
      <c r="W109" s="37" t="s">
        <v>69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hidden="1" customHeight="1" x14ac:dyDescent="0.25">
      <c r="A110" s="585" t="s">
        <v>136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hidden="1" customHeight="1" x14ac:dyDescent="0.25">
      <c r="A111" s="54" t="s">
        <v>212</v>
      </c>
      <c r="B111" s="54" t="s">
        <v>213</v>
      </c>
      <c r="C111" s="31">
        <v>4301020345</v>
      </c>
      <c r="D111" s="577">
        <v>4680115881488</v>
      </c>
      <c r="E111" s="578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3"/>
      <c r="R111" s="573"/>
      <c r="S111" s="573"/>
      <c r="T111" s="574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214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215</v>
      </c>
      <c r="B112" s="54" t="s">
        <v>216</v>
      </c>
      <c r="C112" s="31">
        <v>4301020346</v>
      </c>
      <c r="D112" s="577">
        <v>4680115882775</v>
      </c>
      <c r="E112" s="578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3"/>
      <c r="R112" s="573"/>
      <c r="S112" s="573"/>
      <c r="T112" s="574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4301020344</v>
      </c>
      <c r="D113" s="577">
        <v>4680115880658</v>
      </c>
      <c r="E113" s="578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3"/>
      <c r="R113" s="573"/>
      <c r="S113" s="573"/>
      <c r="T113" s="574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65" t="s">
        <v>71</v>
      </c>
      <c r="Q114" s="566"/>
      <c r="R114" s="566"/>
      <c r="S114" s="566"/>
      <c r="T114" s="566"/>
      <c r="U114" s="566"/>
      <c r="V114" s="567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65" t="s">
        <v>71</v>
      </c>
      <c r="Q115" s="566"/>
      <c r="R115" s="566"/>
      <c r="S115" s="566"/>
      <c r="T115" s="566"/>
      <c r="U115" s="566"/>
      <c r="V115" s="567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85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customHeight="1" x14ac:dyDescent="0.25">
      <c r="A117" s="54" t="s">
        <v>219</v>
      </c>
      <c r="B117" s="54" t="s">
        <v>220</v>
      </c>
      <c r="C117" s="31">
        <v>4301051724</v>
      </c>
      <c r="D117" s="577">
        <v>4607091385168</v>
      </c>
      <c r="E117" s="578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3"/>
      <c r="R117" s="573"/>
      <c r="S117" s="573"/>
      <c r="T117" s="574"/>
      <c r="U117" s="34"/>
      <c r="V117" s="34"/>
      <c r="W117" s="35" t="s">
        <v>69</v>
      </c>
      <c r="X117" s="559">
        <v>150</v>
      </c>
      <c r="Y117" s="560">
        <f>IFERROR(IF(X117="",0,CEILING((X117/$H117),1)*$H117),"")</f>
        <v>153.9</v>
      </c>
      <c r="Z117" s="36">
        <f>IFERROR(IF(Y117=0,"",ROUNDUP(Y117/H117,0)*0.01898),"")</f>
        <v>0.36062</v>
      </c>
      <c r="AA117" s="56"/>
      <c r="AB117" s="57"/>
      <c r="AC117" s="165" t="s">
        <v>221</v>
      </c>
      <c r="AG117" s="64"/>
      <c r="AJ117" s="68"/>
      <c r="AK117" s="68">
        <v>0</v>
      </c>
      <c r="BB117" s="166" t="s">
        <v>1</v>
      </c>
      <c r="BM117" s="64">
        <f>IFERROR(X117*I117/H117,"0")</f>
        <v>159.49999999999997</v>
      </c>
      <c r="BN117" s="64">
        <f>IFERROR(Y117*I117/H117,"0")</f>
        <v>163.64700000000002</v>
      </c>
      <c r="BO117" s="64">
        <f>IFERROR(1/J117*(X117/H117),"0")</f>
        <v>0.28935185185185186</v>
      </c>
      <c r="BP117" s="64">
        <f>IFERROR(1/J117*(Y117/H117),"0")</f>
        <v>0.296875</v>
      </c>
    </row>
    <row r="118" spans="1:68" ht="27" hidden="1" customHeight="1" x14ac:dyDescent="0.25">
      <c r="A118" s="54" t="s">
        <v>222</v>
      </c>
      <c r="B118" s="54" t="s">
        <v>223</v>
      </c>
      <c r="C118" s="31">
        <v>4301051730</v>
      </c>
      <c r="D118" s="577">
        <v>4607091383256</v>
      </c>
      <c r="E118" s="578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3"/>
      <c r="R118" s="573"/>
      <c r="S118" s="573"/>
      <c r="T118" s="574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4301051721</v>
      </c>
      <c r="D119" s="577">
        <v>4607091385748</v>
      </c>
      <c r="E119" s="578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3"/>
      <c r="R119" s="573"/>
      <c r="S119" s="573"/>
      <c r="T119" s="574"/>
      <c r="U119" s="34"/>
      <c r="V119" s="34"/>
      <c r="W119" s="35" t="s">
        <v>69</v>
      </c>
      <c r="X119" s="559">
        <v>13.5</v>
      </c>
      <c r="Y119" s="560">
        <f>IFERROR(IF(X119="",0,CEILING((X119/$H119),1)*$H119),"")</f>
        <v>13.5</v>
      </c>
      <c r="Z119" s="36">
        <f>IFERROR(IF(Y119=0,"",ROUNDUP(Y119/H119,0)*0.00651),"")</f>
        <v>3.2550000000000003E-2</v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14.759999999999998</v>
      </c>
      <c r="BN119" s="64">
        <f>IFERROR(Y119*I119/H119,"0")</f>
        <v>14.759999999999998</v>
      </c>
      <c r="BO119" s="64">
        <f>IFERROR(1/J119*(X119/H119),"0")</f>
        <v>2.7472527472527476E-2</v>
      </c>
      <c r="BP119" s="64">
        <f>IFERROR(1/J119*(Y119/H119),"0")</f>
        <v>2.7472527472527476E-2</v>
      </c>
    </row>
    <row r="120" spans="1:68" ht="16.5" hidden="1" customHeight="1" x14ac:dyDescent="0.25">
      <c r="A120" s="54" t="s">
        <v>226</v>
      </c>
      <c r="B120" s="54" t="s">
        <v>227</v>
      </c>
      <c r="C120" s="31">
        <v>4301051740</v>
      </c>
      <c r="D120" s="577">
        <v>4680115884533</v>
      </c>
      <c r="E120" s="578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3"/>
      <c r="R120" s="573"/>
      <c r="S120" s="573"/>
      <c r="T120" s="574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65" t="s">
        <v>71</v>
      </c>
      <c r="Q121" s="566"/>
      <c r="R121" s="566"/>
      <c r="S121" s="566"/>
      <c r="T121" s="566"/>
      <c r="U121" s="566"/>
      <c r="V121" s="567"/>
      <c r="W121" s="37" t="s">
        <v>72</v>
      </c>
      <c r="X121" s="561">
        <f>IFERROR(X117/H117,"0")+IFERROR(X118/H118,"0")+IFERROR(X119/H119,"0")+IFERROR(X120/H120,"0")</f>
        <v>23.518518518518519</v>
      </c>
      <c r="Y121" s="561">
        <f>IFERROR(Y117/H117,"0")+IFERROR(Y118/H118,"0")+IFERROR(Y119/H119,"0")+IFERROR(Y120/H120,"0")</f>
        <v>24</v>
      </c>
      <c r="Z121" s="561">
        <f>IFERROR(IF(Z117="",0,Z117),"0")+IFERROR(IF(Z118="",0,Z118),"0")+IFERROR(IF(Z119="",0,Z119),"0")+IFERROR(IF(Z120="",0,Z120),"0")</f>
        <v>0.39317000000000002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65" t="s">
        <v>71</v>
      </c>
      <c r="Q122" s="566"/>
      <c r="R122" s="566"/>
      <c r="S122" s="566"/>
      <c r="T122" s="566"/>
      <c r="U122" s="566"/>
      <c r="V122" s="567"/>
      <c r="W122" s="37" t="s">
        <v>69</v>
      </c>
      <c r="X122" s="561">
        <f>IFERROR(SUM(X117:X120),"0")</f>
        <v>163.5</v>
      </c>
      <c r="Y122" s="561">
        <f>IFERROR(SUM(Y117:Y120),"0")</f>
        <v>167.4</v>
      </c>
      <c r="Z122" s="37"/>
      <c r="AA122" s="562"/>
      <c r="AB122" s="562"/>
      <c r="AC122" s="562"/>
    </row>
    <row r="123" spans="1:68" ht="14.25" hidden="1" customHeight="1" x14ac:dyDescent="0.25">
      <c r="A123" s="585" t="s">
        <v>173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hidden="1" customHeight="1" x14ac:dyDescent="0.25">
      <c r="A124" s="54" t="s">
        <v>229</v>
      </c>
      <c r="B124" s="54" t="s">
        <v>230</v>
      </c>
      <c r="C124" s="31">
        <v>4301060357</v>
      </c>
      <c r="D124" s="577">
        <v>4680115882652</v>
      </c>
      <c r="E124" s="578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3"/>
      <c r="R124" s="573"/>
      <c r="S124" s="573"/>
      <c r="T124" s="574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231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232</v>
      </c>
      <c r="B125" s="54" t="s">
        <v>233</v>
      </c>
      <c r="C125" s="31">
        <v>4301060317</v>
      </c>
      <c r="D125" s="577">
        <v>4680115880238</v>
      </c>
      <c r="E125" s="578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3"/>
      <c r="R125" s="573"/>
      <c r="S125" s="573"/>
      <c r="T125" s="574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234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65" t="s">
        <v>71</v>
      </c>
      <c r="Q126" s="566"/>
      <c r="R126" s="566"/>
      <c r="S126" s="566"/>
      <c r="T126" s="566"/>
      <c r="U126" s="566"/>
      <c r="V126" s="567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65" t="s">
        <v>71</v>
      </c>
      <c r="Q127" s="566"/>
      <c r="R127" s="566"/>
      <c r="S127" s="566"/>
      <c r="T127" s="566"/>
      <c r="U127" s="566"/>
      <c r="V127" s="567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71" t="s">
        <v>235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hidden="1" customHeight="1" x14ac:dyDescent="0.25">
      <c r="A129" s="585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hidden="1" customHeight="1" x14ac:dyDescent="0.25">
      <c r="A130" s="54" t="s">
        <v>236</v>
      </c>
      <c r="B130" s="54" t="s">
        <v>237</v>
      </c>
      <c r="C130" s="31">
        <v>4301011564</v>
      </c>
      <c r="D130" s="577">
        <v>4680115882577</v>
      </c>
      <c r="E130" s="578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6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73"/>
      <c r="R130" s="573"/>
      <c r="S130" s="573"/>
      <c r="T130" s="574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238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236</v>
      </c>
      <c r="B131" s="54" t="s">
        <v>239</v>
      </c>
      <c r="C131" s="31">
        <v>4301011562</v>
      </c>
      <c r="D131" s="577">
        <v>4680115882577</v>
      </c>
      <c r="E131" s="578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5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73"/>
      <c r="R131" s="573"/>
      <c r="S131" s="573"/>
      <c r="T131" s="574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65" t="s">
        <v>71</v>
      </c>
      <c r="Q132" s="566"/>
      <c r="R132" s="566"/>
      <c r="S132" s="566"/>
      <c r="T132" s="566"/>
      <c r="U132" s="566"/>
      <c r="V132" s="567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65" t="s">
        <v>71</v>
      </c>
      <c r="Q133" s="566"/>
      <c r="R133" s="566"/>
      <c r="S133" s="566"/>
      <c r="T133" s="566"/>
      <c r="U133" s="566"/>
      <c r="V133" s="567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85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hidden="1" customHeight="1" x14ac:dyDescent="0.25">
      <c r="A135" s="54" t="s">
        <v>240</v>
      </c>
      <c r="B135" s="54" t="s">
        <v>241</v>
      </c>
      <c r="C135" s="31">
        <v>4301031234</v>
      </c>
      <c r="D135" s="577">
        <v>4680115883444</v>
      </c>
      <c r="E135" s="578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73"/>
      <c r="R135" s="573"/>
      <c r="S135" s="573"/>
      <c r="T135" s="574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242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240</v>
      </c>
      <c r="B136" s="54" t="s">
        <v>243</v>
      </c>
      <c r="C136" s="31">
        <v>4301031235</v>
      </c>
      <c r="D136" s="577">
        <v>4680115883444</v>
      </c>
      <c r="E136" s="578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73"/>
      <c r="R136" s="573"/>
      <c r="S136" s="573"/>
      <c r="T136" s="574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65" t="s">
        <v>71</v>
      </c>
      <c r="Q137" s="566"/>
      <c r="R137" s="566"/>
      <c r="S137" s="566"/>
      <c r="T137" s="566"/>
      <c r="U137" s="566"/>
      <c r="V137" s="567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65" t="s">
        <v>71</v>
      </c>
      <c r="Q138" s="566"/>
      <c r="R138" s="566"/>
      <c r="S138" s="566"/>
      <c r="T138" s="566"/>
      <c r="U138" s="566"/>
      <c r="V138" s="567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85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hidden="1" customHeight="1" x14ac:dyDescent="0.25">
      <c r="A140" s="54" t="s">
        <v>244</v>
      </c>
      <c r="B140" s="54" t="s">
        <v>245</v>
      </c>
      <c r="C140" s="31">
        <v>4301051477</v>
      </c>
      <c r="D140" s="577">
        <v>4680115882584</v>
      </c>
      <c r="E140" s="578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3"/>
      <c r="R140" s="573"/>
      <c r="S140" s="573"/>
      <c r="T140" s="574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238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244</v>
      </c>
      <c r="B141" s="54" t="s">
        <v>246</v>
      </c>
      <c r="C141" s="31">
        <v>4301051476</v>
      </c>
      <c r="D141" s="577">
        <v>4680115882584</v>
      </c>
      <c r="E141" s="578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3"/>
      <c r="R141" s="573"/>
      <c r="S141" s="573"/>
      <c r="T141" s="574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65" t="s">
        <v>71</v>
      </c>
      <c r="Q142" s="566"/>
      <c r="R142" s="566"/>
      <c r="S142" s="566"/>
      <c r="T142" s="566"/>
      <c r="U142" s="566"/>
      <c r="V142" s="567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65" t="s">
        <v>71</v>
      </c>
      <c r="Q143" s="566"/>
      <c r="R143" s="566"/>
      <c r="S143" s="566"/>
      <c r="T143" s="566"/>
      <c r="U143" s="566"/>
      <c r="V143" s="567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71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hidden="1" customHeight="1" x14ac:dyDescent="0.25">
      <c r="A145" s="585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hidden="1" customHeight="1" x14ac:dyDescent="0.25">
      <c r="A146" s="54" t="s">
        <v>247</v>
      </c>
      <c r="B146" s="54" t="s">
        <v>248</v>
      </c>
      <c r="C146" s="31">
        <v>4301011705</v>
      </c>
      <c r="D146" s="577">
        <v>4607091384604</v>
      </c>
      <c r="E146" s="578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3"/>
      <c r="R146" s="573"/>
      <c r="S146" s="573"/>
      <c r="T146" s="574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65" t="s">
        <v>71</v>
      </c>
      <c r="Q147" s="566"/>
      <c r="R147" s="566"/>
      <c r="S147" s="566"/>
      <c r="T147" s="566"/>
      <c r="U147" s="566"/>
      <c r="V147" s="567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65" t="s">
        <v>71</v>
      </c>
      <c r="Q148" s="566"/>
      <c r="R148" s="566"/>
      <c r="S148" s="566"/>
      <c r="T148" s="566"/>
      <c r="U148" s="566"/>
      <c r="V148" s="567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85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hidden="1" customHeight="1" x14ac:dyDescent="0.25">
      <c r="A150" s="54" t="s">
        <v>250</v>
      </c>
      <c r="B150" s="54" t="s">
        <v>251</v>
      </c>
      <c r="C150" s="31">
        <v>4301030895</v>
      </c>
      <c r="D150" s="577">
        <v>4607091387667</v>
      </c>
      <c r="E150" s="578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3"/>
      <c r="R150" s="573"/>
      <c r="S150" s="573"/>
      <c r="T150" s="574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253</v>
      </c>
      <c r="B151" s="54" t="s">
        <v>254</v>
      </c>
      <c r="C151" s="31">
        <v>4301030961</v>
      </c>
      <c r="D151" s="577">
        <v>4607091387636</v>
      </c>
      <c r="E151" s="578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3"/>
      <c r="R151" s="573"/>
      <c r="S151" s="573"/>
      <c r="T151" s="574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256</v>
      </c>
      <c r="B152" s="54" t="s">
        <v>257</v>
      </c>
      <c r="C152" s="31">
        <v>4301030963</v>
      </c>
      <c r="D152" s="577">
        <v>4607091382426</v>
      </c>
      <c r="E152" s="578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3"/>
      <c r="R152" s="573"/>
      <c r="S152" s="573"/>
      <c r="T152" s="574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65" t="s">
        <v>71</v>
      </c>
      <c r="Q153" s="566"/>
      <c r="R153" s="566"/>
      <c r="S153" s="566"/>
      <c r="T153" s="566"/>
      <c r="U153" s="566"/>
      <c r="V153" s="567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65" t="s">
        <v>71</v>
      </c>
      <c r="Q154" s="566"/>
      <c r="R154" s="566"/>
      <c r="S154" s="566"/>
      <c r="T154" s="566"/>
      <c r="U154" s="566"/>
      <c r="V154" s="567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53" t="s">
        <v>259</v>
      </c>
      <c r="B155" s="654"/>
      <c r="C155" s="654"/>
      <c r="D155" s="654"/>
      <c r="E155" s="654"/>
      <c r="F155" s="654"/>
      <c r="G155" s="654"/>
      <c r="H155" s="654"/>
      <c r="I155" s="654"/>
      <c r="J155" s="654"/>
      <c r="K155" s="654"/>
      <c r="L155" s="654"/>
      <c r="M155" s="654"/>
      <c r="N155" s="654"/>
      <c r="O155" s="654"/>
      <c r="P155" s="654"/>
      <c r="Q155" s="654"/>
      <c r="R155" s="654"/>
      <c r="S155" s="654"/>
      <c r="T155" s="654"/>
      <c r="U155" s="654"/>
      <c r="V155" s="654"/>
      <c r="W155" s="654"/>
      <c r="X155" s="654"/>
      <c r="Y155" s="654"/>
      <c r="Z155" s="654"/>
      <c r="AA155" s="48"/>
      <c r="AB155" s="48"/>
      <c r="AC155" s="48"/>
    </row>
    <row r="156" spans="1:68" ht="16.5" hidden="1" customHeight="1" x14ac:dyDescent="0.25">
      <c r="A156" s="571" t="s">
        <v>260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hidden="1" customHeight="1" x14ac:dyDescent="0.25">
      <c r="A157" s="585" t="s">
        <v>136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hidden="1" customHeight="1" x14ac:dyDescent="0.25">
      <c r="A158" s="54" t="s">
        <v>261</v>
      </c>
      <c r="B158" s="54" t="s">
        <v>262</v>
      </c>
      <c r="C158" s="31">
        <v>4301020323</v>
      </c>
      <c r="D158" s="577">
        <v>4680115886223</v>
      </c>
      <c r="E158" s="578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3"/>
      <c r="R158" s="573"/>
      <c r="S158" s="573"/>
      <c r="T158" s="574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65" t="s">
        <v>71</v>
      </c>
      <c r="Q159" s="566"/>
      <c r="R159" s="566"/>
      <c r="S159" s="566"/>
      <c r="T159" s="566"/>
      <c r="U159" s="566"/>
      <c r="V159" s="567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65" t="s">
        <v>71</v>
      </c>
      <c r="Q160" s="566"/>
      <c r="R160" s="566"/>
      <c r="S160" s="566"/>
      <c r="T160" s="566"/>
      <c r="U160" s="566"/>
      <c r="V160" s="567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85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hidden="1" customHeight="1" x14ac:dyDescent="0.25">
      <c r="A162" s="54" t="s">
        <v>264</v>
      </c>
      <c r="B162" s="54" t="s">
        <v>265</v>
      </c>
      <c r="C162" s="31">
        <v>4301031191</v>
      </c>
      <c r="D162" s="577">
        <v>4680115880993</v>
      </c>
      <c r="E162" s="578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8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3"/>
      <c r="R162" s="573"/>
      <c r="S162" s="573"/>
      <c r="T162" s="574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4301031204</v>
      </c>
      <c r="D163" s="577">
        <v>4680115881761</v>
      </c>
      <c r="E163" s="578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3"/>
      <c r="R163" s="573"/>
      <c r="S163" s="573"/>
      <c r="T163" s="574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270</v>
      </c>
      <c r="B164" s="54" t="s">
        <v>271</v>
      </c>
      <c r="C164" s="31">
        <v>4301031201</v>
      </c>
      <c r="D164" s="577">
        <v>4680115881563</v>
      </c>
      <c r="E164" s="578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3"/>
      <c r="R164" s="573"/>
      <c r="S164" s="573"/>
      <c r="T164" s="574"/>
      <c r="U164" s="34"/>
      <c r="V164" s="34"/>
      <c r="W164" s="35" t="s">
        <v>69</v>
      </c>
      <c r="X164" s="559">
        <v>15</v>
      </c>
      <c r="Y164" s="560">
        <f t="shared" si="16"/>
        <v>16.8</v>
      </c>
      <c r="Z164" s="36">
        <f>IFERROR(IF(Y164=0,"",ROUNDUP(Y164/H164,0)*0.00902),"")</f>
        <v>3.6080000000000001E-2</v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17"/>
        <v>15.75</v>
      </c>
      <c r="BN164" s="64">
        <f t="shared" si="18"/>
        <v>17.64</v>
      </c>
      <c r="BO164" s="64">
        <f t="shared" si="19"/>
        <v>2.7056277056277056E-2</v>
      </c>
      <c r="BP164" s="64">
        <f t="shared" si="20"/>
        <v>3.0303030303030304E-2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4301031199</v>
      </c>
      <c r="D165" s="577">
        <v>4680115880986</v>
      </c>
      <c r="E165" s="578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3"/>
      <c r="R165" s="573"/>
      <c r="S165" s="573"/>
      <c r="T165" s="574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4301031205</v>
      </c>
      <c r="D166" s="577">
        <v>4680115881785</v>
      </c>
      <c r="E166" s="578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3"/>
      <c r="R166" s="573"/>
      <c r="S166" s="573"/>
      <c r="T166" s="574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4301031399</v>
      </c>
      <c r="D167" s="577">
        <v>4680115886537</v>
      </c>
      <c r="E167" s="578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3"/>
      <c r="R167" s="573"/>
      <c r="S167" s="573"/>
      <c r="T167" s="574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280</v>
      </c>
      <c r="B168" s="54" t="s">
        <v>281</v>
      </c>
      <c r="C168" s="31">
        <v>4301031202</v>
      </c>
      <c r="D168" s="577">
        <v>4680115881679</v>
      </c>
      <c r="E168" s="578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3"/>
      <c r="R168" s="573"/>
      <c r="S168" s="573"/>
      <c r="T168" s="574"/>
      <c r="U168" s="34"/>
      <c r="V168" s="34"/>
      <c r="W168" s="35" t="s">
        <v>69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272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4301031158</v>
      </c>
      <c r="D169" s="577">
        <v>4680115880191</v>
      </c>
      <c r="E169" s="578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3"/>
      <c r="R169" s="573"/>
      <c r="S169" s="573"/>
      <c r="T169" s="574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4301031245</v>
      </c>
      <c r="D170" s="577">
        <v>4680115883963</v>
      </c>
      <c r="E170" s="578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3"/>
      <c r="R170" s="573"/>
      <c r="S170" s="573"/>
      <c r="T170" s="574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65" t="s">
        <v>71</v>
      </c>
      <c r="Q171" s="566"/>
      <c r="R171" s="566"/>
      <c r="S171" s="566"/>
      <c r="T171" s="566"/>
      <c r="U171" s="566"/>
      <c r="V171" s="567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3.5714285714285712</v>
      </c>
      <c r="Y171" s="561">
        <f>IFERROR(Y162/H162,"0")+IFERROR(Y163/H163,"0")+IFERROR(Y164/H164,"0")+IFERROR(Y165/H165,"0")+IFERROR(Y166/H166,"0")+IFERROR(Y167/H167,"0")+IFERROR(Y168/H168,"0")+IFERROR(Y169/H169,"0")+IFERROR(Y170/H170,"0")</f>
        <v>4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3.6080000000000001E-2</v>
      </c>
      <c r="AA171" s="562"/>
      <c r="AB171" s="562"/>
      <c r="AC171" s="562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65" t="s">
        <v>71</v>
      </c>
      <c r="Q172" s="566"/>
      <c r="R172" s="566"/>
      <c r="S172" s="566"/>
      <c r="T172" s="566"/>
      <c r="U172" s="566"/>
      <c r="V172" s="567"/>
      <c r="W172" s="37" t="s">
        <v>69</v>
      </c>
      <c r="X172" s="561">
        <f>IFERROR(SUM(X162:X170),"0")</f>
        <v>15</v>
      </c>
      <c r="Y172" s="561">
        <f>IFERROR(SUM(Y162:Y170),"0")</f>
        <v>16.8</v>
      </c>
      <c r="Z172" s="37"/>
      <c r="AA172" s="562"/>
      <c r="AB172" s="562"/>
      <c r="AC172" s="562"/>
    </row>
    <row r="173" spans="1:68" ht="14.25" hidden="1" customHeight="1" x14ac:dyDescent="0.25">
      <c r="A173" s="585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hidden="1" customHeight="1" x14ac:dyDescent="0.25">
      <c r="A174" s="54" t="s">
        <v>287</v>
      </c>
      <c r="B174" s="54" t="s">
        <v>288</v>
      </c>
      <c r="C174" s="31">
        <v>4301032053</v>
      </c>
      <c r="D174" s="577">
        <v>4680115886780</v>
      </c>
      <c r="E174" s="578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289</v>
      </c>
      <c r="L174" s="32"/>
      <c r="M174" s="33" t="s">
        <v>290</v>
      </c>
      <c r="N174" s="33"/>
      <c r="O174" s="32">
        <v>60</v>
      </c>
      <c r="P174" s="88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3"/>
      <c r="R174" s="573"/>
      <c r="S174" s="573"/>
      <c r="T174" s="574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291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292</v>
      </c>
      <c r="B175" s="54" t="s">
        <v>293</v>
      </c>
      <c r="C175" s="31">
        <v>4301032051</v>
      </c>
      <c r="D175" s="577">
        <v>4680115886742</v>
      </c>
      <c r="E175" s="578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90</v>
      </c>
      <c r="P175" s="80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3"/>
      <c r="R175" s="573"/>
      <c r="S175" s="573"/>
      <c r="T175" s="574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295</v>
      </c>
      <c r="B176" s="54" t="s">
        <v>296</v>
      </c>
      <c r="C176" s="31">
        <v>4301032052</v>
      </c>
      <c r="D176" s="577">
        <v>4680115886766</v>
      </c>
      <c r="E176" s="578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3"/>
      <c r="R176" s="573"/>
      <c r="S176" s="573"/>
      <c r="T176" s="574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65" t="s">
        <v>71</v>
      </c>
      <c r="Q177" s="566"/>
      <c r="R177" s="566"/>
      <c r="S177" s="566"/>
      <c r="T177" s="566"/>
      <c r="U177" s="566"/>
      <c r="V177" s="567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65" t="s">
        <v>71</v>
      </c>
      <c r="Q178" s="566"/>
      <c r="R178" s="566"/>
      <c r="S178" s="566"/>
      <c r="T178" s="566"/>
      <c r="U178" s="566"/>
      <c r="V178" s="567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85" t="s">
        <v>297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hidden="1" customHeight="1" x14ac:dyDescent="0.25">
      <c r="A180" s="54" t="s">
        <v>298</v>
      </c>
      <c r="B180" s="54" t="s">
        <v>299</v>
      </c>
      <c r="C180" s="31">
        <v>4301170013</v>
      </c>
      <c r="D180" s="577">
        <v>4680115886797</v>
      </c>
      <c r="E180" s="578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289</v>
      </c>
      <c r="L180" s="32"/>
      <c r="M180" s="33" t="s">
        <v>290</v>
      </c>
      <c r="N180" s="33"/>
      <c r="O180" s="32">
        <v>90</v>
      </c>
      <c r="P180" s="6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3"/>
      <c r="R180" s="573"/>
      <c r="S180" s="573"/>
      <c r="T180" s="574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294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65" t="s">
        <v>71</v>
      </c>
      <c r="Q181" s="566"/>
      <c r="R181" s="566"/>
      <c r="S181" s="566"/>
      <c r="T181" s="566"/>
      <c r="U181" s="566"/>
      <c r="V181" s="567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65" t="s">
        <v>71</v>
      </c>
      <c r="Q182" s="566"/>
      <c r="R182" s="566"/>
      <c r="S182" s="566"/>
      <c r="T182" s="566"/>
      <c r="U182" s="566"/>
      <c r="V182" s="567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71" t="s">
        <v>300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hidden="1" customHeight="1" x14ac:dyDescent="0.25">
      <c r="A184" s="585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hidden="1" customHeight="1" x14ac:dyDescent="0.25">
      <c r="A185" s="54" t="s">
        <v>301</v>
      </c>
      <c r="B185" s="54" t="s">
        <v>302</v>
      </c>
      <c r="C185" s="31">
        <v>4301011450</v>
      </c>
      <c r="D185" s="577">
        <v>4680115881402</v>
      </c>
      <c r="E185" s="578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3"/>
      <c r="R185" s="573"/>
      <c r="S185" s="573"/>
      <c r="T185" s="574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303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304</v>
      </c>
      <c r="B186" s="54" t="s">
        <v>305</v>
      </c>
      <c r="C186" s="31">
        <v>4301011768</v>
      </c>
      <c r="D186" s="577">
        <v>4680115881396</v>
      </c>
      <c r="E186" s="578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3"/>
      <c r="R186" s="573"/>
      <c r="S186" s="573"/>
      <c r="T186" s="574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65" t="s">
        <v>71</v>
      </c>
      <c r="Q187" s="566"/>
      <c r="R187" s="566"/>
      <c r="S187" s="566"/>
      <c r="T187" s="566"/>
      <c r="U187" s="566"/>
      <c r="V187" s="567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65" t="s">
        <v>71</v>
      </c>
      <c r="Q188" s="566"/>
      <c r="R188" s="566"/>
      <c r="S188" s="566"/>
      <c r="T188" s="566"/>
      <c r="U188" s="566"/>
      <c r="V188" s="567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85" t="s">
        <v>136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hidden="1" customHeight="1" x14ac:dyDescent="0.25">
      <c r="A190" s="54" t="s">
        <v>306</v>
      </c>
      <c r="B190" s="54" t="s">
        <v>307</v>
      </c>
      <c r="C190" s="31">
        <v>4301020262</v>
      </c>
      <c r="D190" s="577">
        <v>4680115882935</v>
      </c>
      <c r="E190" s="578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3"/>
      <c r="R190" s="573"/>
      <c r="S190" s="573"/>
      <c r="T190" s="574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308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309</v>
      </c>
      <c r="B191" s="54" t="s">
        <v>310</v>
      </c>
      <c r="C191" s="31">
        <v>4301020220</v>
      </c>
      <c r="D191" s="577">
        <v>4680115880764</v>
      </c>
      <c r="E191" s="578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3"/>
      <c r="R191" s="573"/>
      <c r="S191" s="573"/>
      <c r="T191" s="574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65" t="s">
        <v>71</v>
      </c>
      <c r="Q192" s="566"/>
      <c r="R192" s="566"/>
      <c r="S192" s="566"/>
      <c r="T192" s="566"/>
      <c r="U192" s="566"/>
      <c r="V192" s="567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65" t="s">
        <v>71</v>
      </c>
      <c r="Q193" s="566"/>
      <c r="R193" s="566"/>
      <c r="S193" s="566"/>
      <c r="T193" s="566"/>
      <c r="U193" s="566"/>
      <c r="V193" s="567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85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customHeight="1" x14ac:dyDescent="0.25">
      <c r="A195" s="54" t="s">
        <v>311</v>
      </c>
      <c r="B195" s="54" t="s">
        <v>312</v>
      </c>
      <c r="C195" s="31">
        <v>4301031224</v>
      </c>
      <c r="D195" s="577">
        <v>4680115882683</v>
      </c>
      <c r="E195" s="578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6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3"/>
      <c r="R195" s="573"/>
      <c r="S195" s="573"/>
      <c r="T195" s="574"/>
      <c r="U195" s="34"/>
      <c r="V195" s="34"/>
      <c r="W195" s="35" t="s">
        <v>69</v>
      </c>
      <c r="X195" s="559">
        <v>100</v>
      </c>
      <c r="Y195" s="560">
        <f t="shared" ref="Y195:Y202" si="21">IFERROR(IF(X195="",0,CEILING((X195/$H195),1)*$H195),"")</f>
        <v>102.60000000000001</v>
      </c>
      <c r="Z195" s="36">
        <f>IFERROR(IF(Y195=0,"",ROUNDUP(Y195/H195,0)*0.00902),"")</f>
        <v>0.17138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103.88888888888889</v>
      </c>
      <c r="BN195" s="64">
        <f t="shared" ref="BN195:BN202" si="23">IFERROR(Y195*I195/H195,"0")</f>
        <v>106.59000000000002</v>
      </c>
      <c r="BO195" s="64">
        <f t="shared" ref="BO195:BO202" si="24">IFERROR(1/J195*(X195/H195),"0")</f>
        <v>0.14029180695847362</v>
      </c>
      <c r="BP195" s="64">
        <f t="shared" ref="BP195:BP202" si="25">IFERROR(1/J195*(Y195/H195),"0")</f>
        <v>0.14393939393939395</v>
      </c>
    </row>
    <row r="196" spans="1:68" ht="27" customHeight="1" x14ac:dyDescent="0.25">
      <c r="A196" s="54" t="s">
        <v>314</v>
      </c>
      <c r="B196" s="54" t="s">
        <v>315</v>
      </c>
      <c r="C196" s="31">
        <v>4301031230</v>
      </c>
      <c r="D196" s="577">
        <v>4680115882690</v>
      </c>
      <c r="E196" s="578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8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3"/>
      <c r="R196" s="573"/>
      <c r="S196" s="573"/>
      <c r="T196" s="574"/>
      <c r="U196" s="34"/>
      <c r="V196" s="34"/>
      <c r="W196" s="35" t="s">
        <v>69</v>
      </c>
      <c r="X196" s="559">
        <v>100</v>
      </c>
      <c r="Y196" s="560">
        <f t="shared" si="21"/>
        <v>102.60000000000001</v>
      </c>
      <c r="Z196" s="36">
        <f>IFERROR(IF(Y196=0,"",ROUNDUP(Y196/H196,0)*0.00902),"")</f>
        <v>0.17138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22"/>
        <v>103.88888888888889</v>
      </c>
      <c r="BN196" s="64">
        <f t="shared" si="23"/>
        <v>106.59000000000002</v>
      </c>
      <c r="BO196" s="64">
        <f t="shared" si="24"/>
        <v>0.14029180695847362</v>
      </c>
      <c r="BP196" s="64">
        <f t="shared" si="25"/>
        <v>0.14393939393939395</v>
      </c>
    </row>
    <row r="197" spans="1:68" ht="27" customHeight="1" x14ac:dyDescent="0.25">
      <c r="A197" s="54" t="s">
        <v>317</v>
      </c>
      <c r="B197" s="54" t="s">
        <v>318</v>
      </c>
      <c r="C197" s="31">
        <v>4301031220</v>
      </c>
      <c r="D197" s="577">
        <v>4680115882669</v>
      </c>
      <c r="E197" s="578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6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3"/>
      <c r="R197" s="573"/>
      <c r="S197" s="573"/>
      <c r="T197" s="574"/>
      <c r="U197" s="34"/>
      <c r="V197" s="34"/>
      <c r="W197" s="35" t="s">
        <v>69</v>
      </c>
      <c r="X197" s="559">
        <v>70</v>
      </c>
      <c r="Y197" s="560">
        <f t="shared" si="21"/>
        <v>70.2</v>
      </c>
      <c r="Z197" s="36">
        <f>IFERROR(IF(Y197=0,"",ROUNDUP(Y197/H197,0)*0.00902),"")</f>
        <v>0.11726</v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2"/>
        <v>72.722222222222229</v>
      </c>
      <c r="BN197" s="64">
        <f t="shared" si="23"/>
        <v>72.930000000000007</v>
      </c>
      <c r="BO197" s="64">
        <f t="shared" si="24"/>
        <v>9.8204264870931535E-2</v>
      </c>
      <c r="BP197" s="64">
        <f t="shared" si="25"/>
        <v>9.8484848484848481E-2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4301031221</v>
      </c>
      <c r="D198" s="577">
        <v>4680115882676</v>
      </c>
      <c r="E198" s="578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3"/>
      <c r="R198" s="573"/>
      <c r="S198" s="573"/>
      <c r="T198" s="574"/>
      <c r="U198" s="34"/>
      <c r="V198" s="34"/>
      <c r="W198" s="35" t="s">
        <v>69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4301031223</v>
      </c>
      <c r="D199" s="577">
        <v>4680115884014</v>
      </c>
      <c r="E199" s="578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3"/>
      <c r="R199" s="573"/>
      <c r="S199" s="573"/>
      <c r="T199" s="574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4301031222</v>
      </c>
      <c r="D200" s="577">
        <v>4680115884007</v>
      </c>
      <c r="E200" s="578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3"/>
      <c r="R200" s="573"/>
      <c r="S200" s="573"/>
      <c r="T200" s="574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4301031229</v>
      </c>
      <c r="D201" s="577">
        <v>4680115884038</v>
      </c>
      <c r="E201" s="578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3"/>
      <c r="R201" s="573"/>
      <c r="S201" s="573"/>
      <c r="T201" s="574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4301031225</v>
      </c>
      <c r="D202" s="577">
        <v>4680115884021</v>
      </c>
      <c r="E202" s="578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3"/>
      <c r="R202" s="573"/>
      <c r="S202" s="573"/>
      <c r="T202" s="574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65" t="s">
        <v>71</v>
      </c>
      <c r="Q203" s="566"/>
      <c r="R203" s="566"/>
      <c r="S203" s="566"/>
      <c r="T203" s="566"/>
      <c r="U203" s="566"/>
      <c r="V203" s="567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50</v>
      </c>
      <c r="Y203" s="561">
        <f>IFERROR(Y195/H195,"0")+IFERROR(Y196/H196,"0")+IFERROR(Y197/H197,"0")+IFERROR(Y198/H198,"0")+IFERROR(Y199/H199,"0")+IFERROR(Y200/H200,"0")+IFERROR(Y201/H201,"0")+IFERROR(Y202/H202,"0")</f>
        <v>51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0.46001999999999998</v>
      </c>
      <c r="AA203" s="562"/>
      <c r="AB203" s="562"/>
      <c r="AC203" s="562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65" t="s">
        <v>71</v>
      </c>
      <c r="Q204" s="566"/>
      <c r="R204" s="566"/>
      <c r="S204" s="566"/>
      <c r="T204" s="566"/>
      <c r="U204" s="566"/>
      <c r="V204" s="567"/>
      <c r="W204" s="37" t="s">
        <v>69</v>
      </c>
      <c r="X204" s="561">
        <f>IFERROR(SUM(X195:X202),"0")</f>
        <v>270</v>
      </c>
      <c r="Y204" s="561">
        <f>IFERROR(SUM(Y195:Y202),"0")</f>
        <v>275.40000000000003</v>
      </c>
      <c r="Z204" s="37"/>
      <c r="AA204" s="562"/>
      <c r="AB204" s="562"/>
      <c r="AC204" s="562"/>
    </row>
    <row r="205" spans="1:68" ht="14.25" hidden="1" customHeight="1" x14ac:dyDescent="0.25">
      <c r="A205" s="585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customHeight="1" x14ac:dyDescent="0.25">
      <c r="A206" s="54" t="s">
        <v>331</v>
      </c>
      <c r="B206" s="54" t="s">
        <v>332</v>
      </c>
      <c r="C206" s="31">
        <v>4301051408</v>
      </c>
      <c r="D206" s="577">
        <v>4680115881594</v>
      </c>
      <c r="E206" s="578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3"/>
      <c r="R206" s="573"/>
      <c r="S206" s="573"/>
      <c r="T206" s="574"/>
      <c r="U206" s="34"/>
      <c r="V206" s="34"/>
      <c r="W206" s="35" t="s">
        <v>69</v>
      </c>
      <c r="X206" s="559">
        <v>25</v>
      </c>
      <c r="Y206" s="560">
        <f t="shared" ref="Y206:Y214" si="26">IFERROR(IF(X206="",0,CEILING((X206/$H206),1)*$H206),"")</f>
        <v>32.4</v>
      </c>
      <c r="Z206" s="36">
        <f>IFERROR(IF(Y206=0,"",ROUNDUP(Y206/H206,0)*0.01898),"")</f>
        <v>7.5920000000000001E-2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26.601851851851851</v>
      </c>
      <c r="BN206" s="64">
        <f t="shared" ref="BN206:BN214" si="28">IFERROR(Y206*I206/H206,"0")</f>
        <v>34.475999999999999</v>
      </c>
      <c r="BO206" s="64">
        <f t="shared" ref="BO206:BO214" si="29">IFERROR(1/J206*(X206/H206),"0")</f>
        <v>4.8225308641975308E-2</v>
      </c>
      <c r="BP206" s="64">
        <f t="shared" ref="BP206:BP214" si="30">IFERROR(1/J206*(Y206/H206),"0")</f>
        <v>6.25E-2</v>
      </c>
    </row>
    <row r="207" spans="1:68" ht="27" customHeight="1" x14ac:dyDescent="0.25">
      <c r="A207" s="54" t="s">
        <v>334</v>
      </c>
      <c r="B207" s="54" t="s">
        <v>335</v>
      </c>
      <c r="C207" s="31">
        <v>4301051411</v>
      </c>
      <c r="D207" s="577">
        <v>4680115881617</v>
      </c>
      <c r="E207" s="578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3"/>
      <c r="R207" s="573"/>
      <c r="S207" s="573"/>
      <c r="T207" s="574"/>
      <c r="U207" s="34"/>
      <c r="V207" s="34"/>
      <c r="W207" s="35" t="s">
        <v>69</v>
      </c>
      <c r="X207" s="559">
        <v>25</v>
      </c>
      <c r="Y207" s="560">
        <f t="shared" si="26"/>
        <v>32.4</v>
      </c>
      <c r="Z207" s="36">
        <f>IFERROR(IF(Y207=0,"",ROUNDUP(Y207/H207,0)*0.01898),"")</f>
        <v>7.5920000000000001E-2</v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7"/>
        <v>26.546296296296301</v>
      </c>
      <c r="BN207" s="64">
        <f t="shared" si="28"/>
        <v>34.404000000000003</v>
      </c>
      <c r="BO207" s="64">
        <f t="shared" si="29"/>
        <v>4.8225308641975308E-2</v>
      </c>
      <c r="BP207" s="64">
        <f t="shared" si="30"/>
        <v>6.25E-2</v>
      </c>
    </row>
    <row r="208" spans="1:68" ht="16.5" hidden="1" customHeight="1" x14ac:dyDescent="0.25">
      <c r="A208" s="54" t="s">
        <v>337</v>
      </c>
      <c r="B208" s="54" t="s">
        <v>338</v>
      </c>
      <c r="C208" s="31">
        <v>4301051656</v>
      </c>
      <c r="D208" s="577">
        <v>4680115880573</v>
      </c>
      <c r="E208" s="578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3"/>
      <c r="R208" s="573"/>
      <c r="S208" s="573"/>
      <c r="T208" s="574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4301051407</v>
      </c>
      <c r="D209" s="577">
        <v>4680115882195</v>
      </c>
      <c r="E209" s="578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3"/>
      <c r="R209" s="573"/>
      <c r="S209" s="573"/>
      <c r="T209" s="574"/>
      <c r="U209" s="34"/>
      <c r="V209" s="34"/>
      <c r="W209" s="35" t="s">
        <v>69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342</v>
      </c>
      <c r="B210" s="54" t="s">
        <v>343</v>
      </c>
      <c r="C210" s="31">
        <v>4301051752</v>
      </c>
      <c r="D210" s="577">
        <v>4680115882607</v>
      </c>
      <c r="E210" s="578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3"/>
      <c r="R210" s="573"/>
      <c r="S210" s="573"/>
      <c r="T210" s="574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344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345</v>
      </c>
      <c r="B211" s="54" t="s">
        <v>346</v>
      </c>
      <c r="C211" s="31">
        <v>4301051666</v>
      </c>
      <c r="D211" s="577">
        <v>4680115880092</v>
      </c>
      <c r="E211" s="578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3"/>
      <c r="R211" s="573"/>
      <c r="S211" s="573"/>
      <c r="T211" s="574"/>
      <c r="U211" s="34"/>
      <c r="V211" s="34"/>
      <c r="W211" s="35" t="s">
        <v>69</v>
      </c>
      <c r="X211" s="559">
        <v>14.4</v>
      </c>
      <c r="Y211" s="560">
        <f t="shared" si="26"/>
        <v>14.399999999999999</v>
      </c>
      <c r="Z211" s="36">
        <f t="shared" si="31"/>
        <v>3.9059999999999997E-2</v>
      </c>
      <c r="AA211" s="56"/>
      <c r="AB211" s="57"/>
      <c r="AC211" s="259" t="s">
        <v>339</v>
      </c>
      <c r="AG211" s="64"/>
      <c r="AJ211" s="68"/>
      <c r="AK211" s="68">
        <v>0</v>
      </c>
      <c r="BB211" s="260" t="s">
        <v>1</v>
      </c>
      <c r="BM211" s="64">
        <f t="shared" si="27"/>
        <v>15.912000000000001</v>
      </c>
      <c r="BN211" s="64">
        <f t="shared" si="28"/>
        <v>15.912000000000001</v>
      </c>
      <c r="BO211" s="64">
        <f t="shared" si="29"/>
        <v>3.2967032967032968E-2</v>
      </c>
      <c r="BP211" s="64">
        <f t="shared" si="30"/>
        <v>3.2967032967032968E-2</v>
      </c>
    </row>
    <row r="212" spans="1:68" ht="27" hidden="1" customHeight="1" x14ac:dyDescent="0.25">
      <c r="A212" s="54" t="s">
        <v>347</v>
      </c>
      <c r="B212" s="54" t="s">
        <v>348</v>
      </c>
      <c r="C212" s="31">
        <v>4301051668</v>
      </c>
      <c r="D212" s="577">
        <v>4680115880221</v>
      </c>
      <c r="E212" s="578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89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3"/>
      <c r="R212" s="573"/>
      <c r="S212" s="573"/>
      <c r="T212" s="574"/>
      <c r="U212" s="34"/>
      <c r="V212" s="34"/>
      <c r="W212" s="35" t="s">
        <v>69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4301051945</v>
      </c>
      <c r="D213" s="577">
        <v>4680115880504</v>
      </c>
      <c r="E213" s="578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9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3"/>
      <c r="R213" s="573"/>
      <c r="S213" s="573"/>
      <c r="T213" s="574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4301051410</v>
      </c>
      <c r="D214" s="577">
        <v>4680115882164</v>
      </c>
      <c r="E214" s="578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3"/>
      <c r="R214" s="573"/>
      <c r="S214" s="573"/>
      <c r="T214" s="574"/>
      <c r="U214" s="34"/>
      <c r="V214" s="34"/>
      <c r="W214" s="35" t="s">
        <v>69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65" t="s">
        <v>71</v>
      </c>
      <c r="Q215" s="566"/>
      <c r="R215" s="566"/>
      <c r="S215" s="566"/>
      <c r="T215" s="566"/>
      <c r="U215" s="566"/>
      <c r="V215" s="567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12.172839506172838</v>
      </c>
      <c r="Y215" s="561">
        <f>IFERROR(Y206/H206,"0")+IFERROR(Y207/H207,"0")+IFERROR(Y208/H208,"0")+IFERROR(Y209/H209,"0")+IFERROR(Y210/H210,"0")+IFERROR(Y211/H211,"0")+IFERROR(Y212/H212,"0")+IFERROR(Y213/H213,"0")+IFERROR(Y214/H214,"0")</f>
        <v>14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0.19090000000000001</v>
      </c>
      <c r="AA215" s="562"/>
      <c r="AB215" s="562"/>
      <c r="AC215" s="562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65" t="s">
        <v>71</v>
      </c>
      <c r="Q216" s="566"/>
      <c r="R216" s="566"/>
      <c r="S216" s="566"/>
      <c r="T216" s="566"/>
      <c r="U216" s="566"/>
      <c r="V216" s="567"/>
      <c r="W216" s="37" t="s">
        <v>69</v>
      </c>
      <c r="X216" s="561">
        <f>IFERROR(SUM(X206:X214),"0")</f>
        <v>64.400000000000006</v>
      </c>
      <c r="Y216" s="561">
        <f>IFERROR(SUM(Y206:Y214),"0")</f>
        <v>79.199999999999989</v>
      </c>
      <c r="Z216" s="37"/>
      <c r="AA216" s="562"/>
      <c r="AB216" s="562"/>
      <c r="AC216" s="562"/>
    </row>
    <row r="217" spans="1:68" ht="14.25" hidden="1" customHeight="1" x14ac:dyDescent="0.25">
      <c r="A217" s="585" t="s">
        <v>173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hidden="1" customHeight="1" x14ac:dyDescent="0.25">
      <c r="A218" s="54" t="s">
        <v>355</v>
      </c>
      <c r="B218" s="54" t="s">
        <v>356</v>
      </c>
      <c r="C218" s="31">
        <v>4301060463</v>
      </c>
      <c r="D218" s="577">
        <v>4680115880818</v>
      </c>
      <c r="E218" s="578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3"/>
      <c r="R218" s="573"/>
      <c r="S218" s="573"/>
      <c r="T218" s="574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4301060389</v>
      </c>
      <c r="D219" s="577">
        <v>4680115880801</v>
      </c>
      <c r="E219" s="578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3"/>
      <c r="R219" s="573"/>
      <c r="S219" s="573"/>
      <c r="T219" s="574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65" t="s">
        <v>71</v>
      </c>
      <c r="Q220" s="566"/>
      <c r="R220" s="566"/>
      <c r="S220" s="566"/>
      <c r="T220" s="566"/>
      <c r="U220" s="566"/>
      <c r="V220" s="567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65" t="s">
        <v>71</v>
      </c>
      <c r="Q221" s="566"/>
      <c r="R221" s="566"/>
      <c r="S221" s="566"/>
      <c r="T221" s="566"/>
      <c r="U221" s="566"/>
      <c r="V221" s="567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71" t="s">
        <v>361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hidden="1" customHeight="1" x14ac:dyDescent="0.25">
      <c r="A223" s="585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hidden="1" customHeight="1" x14ac:dyDescent="0.25">
      <c r="A224" s="54" t="s">
        <v>362</v>
      </c>
      <c r="B224" s="54" t="s">
        <v>363</v>
      </c>
      <c r="C224" s="31">
        <v>4301011826</v>
      </c>
      <c r="D224" s="577">
        <v>4680115884137</v>
      </c>
      <c r="E224" s="578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3"/>
      <c r="R224" s="573"/>
      <c r="S224" s="573"/>
      <c r="T224" s="574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365</v>
      </c>
      <c r="B225" s="54" t="s">
        <v>366</v>
      </c>
      <c r="C225" s="31">
        <v>4301011724</v>
      </c>
      <c r="D225" s="577">
        <v>4680115884236</v>
      </c>
      <c r="E225" s="578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3"/>
      <c r="R225" s="573"/>
      <c r="S225" s="573"/>
      <c r="T225" s="574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4301011721</v>
      </c>
      <c r="D226" s="577">
        <v>4680115884175</v>
      </c>
      <c r="E226" s="578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3"/>
      <c r="R226" s="573"/>
      <c r="S226" s="573"/>
      <c r="T226" s="574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4301011824</v>
      </c>
      <c r="D227" s="577">
        <v>4680115884144</v>
      </c>
      <c r="E227" s="578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3"/>
      <c r="R227" s="573"/>
      <c r="S227" s="573"/>
      <c r="T227" s="574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4301012149</v>
      </c>
      <c r="D228" s="577">
        <v>4680115886551</v>
      </c>
      <c r="E228" s="578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3"/>
      <c r="R228" s="573"/>
      <c r="S228" s="573"/>
      <c r="T228" s="574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4301011726</v>
      </c>
      <c r="D229" s="577">
        <v>4680115884182</v>
      </c>
      <c r="E229" s="578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3"/>
      <c r="R229" s="573"/>
      <c r="S229" s="573"/>
      <c r="T229" s="574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4301011722</v>
      </c>
      <c r="D230" s="577">
        <v>4680115884205</v>
      </c>
      <c r="E230" s="578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3"/>
      <c r="R230" s="573"/>
      <c r="S230" s="573"/>
      <c r="T230" s="574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65" t="s">
        <v>71</v>
      </c>
      <c r="Q231" s="566"/>
      <c r="R231" s="566"/>
      <c r="S231" s="566"/>
      <c r="T231" s="566"/>
      <c r="U231" s="566"/>
      <c r="V231" s="567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65" t="s">
        <v>71</v>
      </c>
      <c r="Q232" s="566"/>
      <c r="R232" s="566"/>
      <c r="S232" s="566"/>
      <c r="T232" s="566"/>
      <c r="U232" s="566"/>
      <c r="V232" s="567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85" t="s">
        <v>136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hidden="1" customHeight="1" x14ac:dyDescent="0.25">
      <c r="A234" s="54" t="s">
        <v>380</v>
      </c>
      <c r="B234" s="54" t="s">
        <v>381</v>
      </c>
      <c r="C234" s="31">
        <v>4301020377</v>
      </c>
      <c r="D234" s="577">
        <v>4680115885981</v>
      </c>
      <c r="E234" s="578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3"/>
      <c r="R234" s="573"/>
      <c r="S234" s="573"/>
      <c r="T234" s="574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65" t="s">
        <v>71</v>
      </c>
      <c r="Q235" s="566"/>
      <c r="R235" s="566"/>
      <c r="S235" s="566"/>
      <c r="T235" s="566"/>
      <c r="U235" s="566"/>
      <c r="V235" s="567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65" t="s">
        <v>71</v>
      </c>
      <c r="Q236" s="566"/>
      <c r="R236" s="566"/>
      <c r="S236" s="566"/>
      <c r="T236" s="566"/>
      <c r="U236" s="566"/>
      <c r="V236" s="567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85" t="s">
        <v>383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hidden="1" customHeight="1" x14ac:dyDescent="0.25">
      <c r="A238" s="54" t="s">
        <v>384</v>
      </c>
      <c r="B238" s="54" t="s">
        <v>385</v>
      </c>
      <c r="C238" s="31">
        <v>4301040362</v>
      </c>
      <c r="D238" s="577">
        <v>4680115886803</v>
      </c>
      <c r="E238" s="578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289</v>
      </c>
      <c r="L238" s="32"/>
      <c r="M238" s="33" t="s">
        <v>290</v>
      </c>
      <c r="N238" s="33"/>
      <c r="O238" s="32">
        <v>45</v>
      </c>
      <c r="P238" s="741" t="s">
        <v>386</v>
      </c>
      <c r="Q238" s="573"/>
      <c r="R238" s="573"/>
      <c r="S238" s="573"/>
      <c r="T238" s="574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65" t="s">
        <v>71</v>
      </c>
      <c r="Q239" s="566"/>
      <c r="R239" s="566"/>
      <c r="S239" s="566"/>
      <c r="T239" s="566"/>
      <c r="U239" s="566"/>
      <c r="V239" s="567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65" t="s">
        <v>71</v>
      </c>
      <c r="Q240" s="566"/>
      <c r="R240" s="566"/>
      <c r="S240" s="566"/>
      <c r="T240" s="566"/>
      <c r="U240" s="566"/>
      <c r="V240" s="567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85" t="s">
        <v>388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hidden="1" customHeight="1" x14ac:dyDescent="0.25">
      <c r="A242" s="54" t="s">
        <v>389</v>
      </c>
      <c r="B242" s="54" t="s">
        <v>390</v>
      </c>
      <c r="C242" s="31">
        <v>4301041004</v>
      </c>
      <c r="D242" s="577">
        <v>4680115886704</v>
      </c>
      <c r="E242" s="578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90</v>
      </c>
      <c r="P242" s="6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3"/>
      <c r="R242" s="573"/>
      <c r="S242" s="573"/>
      <c r="T242" s="574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393</v>
      </c>
      <c r="C243" s="31">
        <v>4301041008</v>
      </c>
      <c r="D243" s="577">
        <v>4680115886681</v>
      </c>
      <c r="E243" s="578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289</v>
      </c>
      <c r="L243" s="32"/>
      <c r="M243" s="33" t="s">
        <v>290</v>
      </c>
      <c r="N243" s="33"/>
      <c r="O243" s="32">
        <v>90</v>
      </c>
      <c r="P243" s="872" t="s">
        <v>394</v>
      </c>
      <c r="Q243" s="573"/>
      <c r="R243" s="573"/>
      <c r="S243" s="573"/>
      <c r="T243" s="574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4301041007</v>
      </c>
      <c r="D244" s="577">
        <v>4680115886735</v>
      </c>
      <c r="E244" s="578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6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3"/>
      <c r="R244" s="573"/>
      <c r="S244" s="573"/>
      <c r="T244" s="574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397</v>
      </c>
      <c r="B245" s="54" t="s">
        <v>398</v>
      </c>
      <c r="C245" s="31">
        <v>4301041006</v>
      </c>
      <c r="D245" s="577">
        <v>4680115886728</v>
      </c>
      <c r="E245" s="578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74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3"/>
      <c r="R245" s="573"/>
      <c r="S245" s="573"/>
      <c r="T245" s="574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399</v>
      </c>
      <c r="B246" s="54" t="s">
        <v>400</v>
      </c>
      <c r="C246" s="31">
        <v>4301041005</v>
      </c>
      <c r="D246" s="577">
        <v>4680115886711</v>
      </c>
      <c r="E246" s="578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68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3"/>
      <c r="R246" s="573"/>
      <c r="S246" s="573"/>
      <c r="T246" s="574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391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65" t="s">
        <v>71</v>
      </c>
      <c r="Q247" s="566"/>
      <c r="R247" s="566"/>
      <c r="S247" s="566"/>
      <c r="T247" s="566"/>
      <c r="U247" s="566"/>
      <c r="V247" s="567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65" t="s">
        <v>71</v>
      </c>
      <c r="Q248" s="566"/>
      <c r="R248" s="566"/>
      <c r="S248" s="566"/>
      <c r="T248" s="566"/>
      <c r="U248" s="566"/>
      <c r="V248" s="567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71" t="s">
        <v>401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hidden="1" customHeight="1" x14ac:dyDescent="0.25">
      <c r="A250" s="585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hidden="1" customHeight="1" x14ac:dyDescent="0.25">
      <c r="A251" s="54" t="s">
        <v>402</v>
      </c>
      <c r="B251" s="54" t="s">
        <v>403</v>
      </c>
      <c r="C251" s="31">
        <v>4301011855</v>
      </c>
      <c r="D251" s="577">
        <v>4680115885837</v>
      </c>
      <c r="E251" s="578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3"/>
      <c r="R251" s="573"/>
      <c r="S251" s="573"/>
      <c r="T251" s="574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405</v>
      </c>
      <c r="B252" s="54" t="s">
        <v>406</v>
      </c>
      <c r="C252" s="31">
        <v>4301011850</v>
      </c>
      <c r="D252" s="577">
        <v>4680115885806</v>
      </c>
      <c r="E252" s="578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3"/>
      <c r="R252" s="573"/>
      <c r="S252" s="573"/>
      <c r="T252" s="574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408</v>
      </c>
      <c r="B253" s="54" t="s">
        <v>409</v>
      </c>
      <c r="C253" s="31">
        <v>4301011853</v>
      </c>
      <c r="D253" s="577">
        <v>4680115885851</v>
      </c>
      <c r="E253" s="578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3"/>
      <c r="R253" s="573"/>
      <c r="S253" s="573"/>
      <c r="T253" s="574"/>
      <c r="U253" s="34"/>
      <c r="V253" s="34"/>
      <c r="W253" s="35" t="s">
        <v>69</v>
      </c>
      <c r="X253" s="559">
        <v>30</v>
      </c>
      <c r="Y253" s="560">
        <f>IFERROR(IF(X253="",0,CEILING((X253/$H253),1)*$H253),"")</f>
        <v>32.400000000000006</v>
      </c>
      <c r="Z253" s="36">
        <f>IFERROR(IF(Y253=0,"",ROUNDUP(Y253/H253,0)*0.01898),"")</f>
        <v>5.6940000000000004E-2</v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31.208333333333329</v>
      </c>
      <c r="BN253" s="64">
        <f>IFERROR(Y253*I253/H253,"0")</f>
        <v>33.705000000000005</v>
      </c>
      <c r="BO253" s="64">
        <f>IFERROR(1/J253*(X253/H253),"0")</f>
        <v>4.3402777777777776E-2</v>
      </c>
      <c r="BP253" s="64">
        <f>IFERROR(1/J253*(Y253/H253),"0")</f>
        <v>4.6875000000000007E-2</v>
      </c>
    </row>
    <row r="254" spans="1:68" ht="27" hidden="1" customHeight="1" x14ac:dyDescent="0.25">
      <c r="A254" s="54" t="s">
        <v>411</v>
      </c>
      <c r="B254" s="54" t="s">
        <v>412</v>
      </c>
      <c r="C254" s="31">
        <v>4301011852</v>
      </c>
      <c r="D254" s="577">
        <v>4680115885844</v>
      </c>
      <c r="E254" s="578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3"/>
      <c r="R254" s="573"/>
      <c r="S254" s="573"/>
      <c r="T254" s="574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414</v>
      </c>
      <c r="B255" s="54" t="s">
        <v>415</v>
      </c>
      <c r="C255" s="31">
        <v>4301011851</v>
      </c>
      <c r="D255" s="577">
        <v>4680115885820</v>
      </c>
      <c r="E255" s="578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3"/>
      <c r="R255" s="573"/>
      <c r="S255" s="573"/>
      <c r="T255" s="574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65" t="s">
        <v>71</v>
      </c>
      <c r="Q256" s="566"/>
      <c r="R256" s="566"/>
      <c r="S256" s="566"/>
      <c r="T256" s="566"/>
      <c r="U256" s="566"/>
      <c r="V256" s="567"/>
      <c r="W256" s="37" t="s">
        <v>72</v>
      </c>
      <c r="X256" s="561">
        <f>IFERROR(X251/H251,"0")+IFERROR(X252/H252,"0")+IFERROR(X253/H253,"0")+IFERROR(X254/H254,"0")+IFERROR(X255/H255,"0")</f>
        <v>2.7777777777777777</v>
      </c>
      <c r="Y256" s="561">
        <f>IFERROR(Y251/H251,"0")+IFERROR(Y252/H252,"0")+IFERROR(Y253/H253,"0")+IFERROR(Y254/H254,"0")+IFERROR(Y255/H255,"0")</f>
        <v>3.0000000000000004</v>
      </c>
      <c r="Z256" s="561">
        <f>IFERROR(IF(Z251="",0,Z251),"0")+IFERROR(IF(Z252="",0,Z252),"0")+IFERROR(IF(Z253="",0,Z253),"0")+IFERROR(IF(Z254="",0,Z254),"0")+IFERROR(IF(Z255="",0,Z255),"0")</f>
        <v>5.6940000000000004E-2</v>
      </c>
      <c r="AA256" s="562"/>
      <c r="AB256" s="562"/>
      <c r="AC256" s="562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65" t="s">
        <v>71</v>
      </c>
      <c r="Q257" s="566"/>
      <c r="R257" s="566"/>
      <c r="S257" s="566"/>
      <c r="T257" s="566"/>
      <c r="U257" s="566"/>
      <c r="V257" s="567"/>
      <c r="W257" s="37" t="s">
        <v>69</v>
      </c>
      <c r="X257" s="561">
        <f>IFERROR(SUM(X251:X255),"0")</f>
        <v>30</v>
      </c>
      <c r="Y257" s="561">
        <f>IFERROR(SUM(Y251:Y255),"0")</f>
        <v>32.400000000000006</v>
      </c>
      <c r="Z257" s="37"/>
      <c r="AA257" s="562"/>
      <c r="AB257" s="562"/>
      <c r="AC257" s="562"/>
    </row>
    <row r="258" spans="1:68" ht="16.5" hidden="1" customHeight="1" x14ac:dyDescent="0.25">
      <c r="A258" s="571" t="s">
        <v>417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hidden="1" customHeight="1" x14ac:dyDescent="0.25">
      <c r="A259" s="585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hidden="1" customHeight="1" x14ac:dyDescent="0.25">
      <c r="A260" s="54" t="s">
        <v>418</v>
      </c>
      <c r="B260" s="54" t="s">
        <v>419</v>
      </c>
      <c r="C260" s="31">
        <v>4301011223</v>
      </c>
      <c r="D260" s="577">
        <v>4607091383423</v>
      </c>
      <c r="E260" s="578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6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3"/>
      <c r="R260" s="573"/>
      <c r="S260" s="573"/>
      <c r="T260" s="574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4301012199</v>
      </c>
      <c r="D261" s="577">
        <v>4680115886957</v>
      </c>
      <c r="E261" s="578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56" t="s">
        <v>422</v>
      </c>
      <c r="Q261" s="573"/>
      <c r="R261" s="573"/>
      <c r="S261" s="573"/>
      <c r="T261" s="574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424</v>
      </c>
      <c r="B262" s="54" t="s">
        <v>425</v>
      </c>
      <c r="C262" s="31">
        <v>4301012098</v>
      </c>
      <c r="D262" s="577">
        <v>4680115885660</v>
      </c>
      <c r="E262" s="578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3"/>
      <c r="R262" s="573"/>
      <c r="S262" s="573"/>
      <c r="T262" s="574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427</v>
      </c>
      <c r="B263" s="54" t="s">
        <v>428</v>
      </c>
      <c r="C263" s="31">
        <v>4301012176</v>
      </c>
      <c r="D263" s="577">
        <v>4680115886773</v>
      </c>
      <c r="E263" s="578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5" t="s">
        <v>429</v>
      </c>
      <c r="Q263" s="573"/>
      <c r="R263" s="573"/>
      <c r="S263" s="573"/>
      <c r="T263" s="574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65" t="s">
        <v>71</v>
      </c>
      <c r="Q264" s="566"/>
      <c r="R264" s="566"/>
      <c r="S264" s="566"/>
      <c r="T264" s="566"/>
      <c r="U264" s="566"/>
      <c r="V264" s="567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65" t="s">
        <v>71</v>
      </c>
      <c r="Q265" s="566"/>
      <c r="R265" s="566"/>
      <c r="S265" s="566"/>
      <c r="T265" s="566"/>
      <c r="U265" s="566"/>
      <c r="V265" s="567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71" t="s">
        <v>431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hidden="1" customHeight="1" x14ac:dyDescent="0.25">
      <c r="A267" s="585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hidden="1" customHeight="1" x14ac:dyDescent="0.25">
      <c r="A268" s="54" t="s">
        <v>432</v>
      </c>
      <c r="B268" s="54" t="s">
        <v>433</v>
      </c>
      <c r="C268" s="31">
        <v>4301051893</v>
      </c>
      <c r="D268" s="577">
        <v>4680115886186</v>
      </c>
      <c r="E268" s="578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3"/>
      <c r="R268" s="573"/>
      <c r="S268" s="573"/>
      <c r="T268" s="574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435</v>
      </c>
      <c r="B269" s="54" t="s">
        <v>436</v>
      </c>
      <c r="C269" s="31">
        <v>4301051795</v>
      </c>
      <c r="D269" s="577">
        <v>4680115881228</v>
      </c>
      <c r="E269" s="578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3"/>
      <c r="R269" s="573"/>
      <c r="S269" s="573"/>
      <c r="T269" s="574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438</v>
      </c>
      <c r="B270" s="54" t="s">
        <v>439</v>
      </c>
      <c r="C270" s="31">
        <v>4301051388</v>
      </c>
      <c r="D270" s="577">
        <v>4680115881211</v>
      </c>
      <c r="E270" s="578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82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3"/>
      <c r="R270" s="573"/>
      <c r="S270" s="573"/>
      <c r="T270" s="574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112</v>
      </c>
      <c r="AK270" s="68">
        <v>436.8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65" t="s">
        <v>71</v>
      </c>
      <c r="Q271" s="566"/>
      <c r="R271" s="566"/>
      <c r="S271" s="566"/>
      <c r="T271" s="566"/>
      <c r="U271" s="566"/>
      <c r="V271" s="567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65" t="s">
        <v>71</v>
      </c>
      <c r="Q272" s="566"/>
      <c r="R272" s="566"/>
      <c r="S272" s="566"/>
      <c r="T272" s="566"/>
      <c r="U272" s="566"/>
      <c r="V272" s="567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71" t="s">
        <v>441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hidden="1" customHeight="1" x14ac:dyDescent="0.25">
      <c r="A274" s="585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hidden="1" customHeight="1" x14ac:dyDescent="0.25">
      <c r="A275" s="54" t="s">
        <v>442</v>
      </c>
      <c r="B275" s="54" t="s">
        <v>443</v>
      </c>
      <c r="C275" s="31">
        <v>4301031307</v>
      </c>
      <c r="D275" s="577">
        <v>4680115880344</v>
      </c>
      <c r="E275" s="578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3"/>
      <c r="R275" s="573"/>
      <c r="S275" s="573"/>
      <c r="T275" s="574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65" t="s">
        <v>71</v>
      </c>
      <c r="Q276" s="566"/>
      <c r="R276" s="566"/>
      <c r="S276" s="566"/>
      <c r="T276" s="566"/>
      <c r="U276" s="566"/>
      <c r="V276" s="567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65" t="s">
        <v>71</v>
      </c>
      <c r="Q277" s="566"/>
      <c r="R277" s="566"/>
      <c r="S277" s="566"/>
      <c r="T277" s="566"/>
      <c r="U277" s="566"/>
      <c r="V277" s="567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85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hidden="1" customHeight="1" x14ac:dyDescent="0.25">
      <c r="A279" s="54" t="s">
        <v>445</v>
      </c>
      <c r="B279" s="54" t="s">
        <v>446</v>
      </c>
      <c r="C279" s="31">
        <v>4301051782</v>
      </c>
      <c r="D279" s="577">
        <v>4680115884618</v>
      </c>
      <c r="E279" s="578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3"/>
      <c r="R279" s="573"/>
      <c r="S279" s="573"/>
      <c r="T279" s="574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65" t="s">
        <v>71</v>
      </c>
      <c r="Q280" s="566"/>
      <c r="R280" s="566"/>
      <c r="S280" s="566"/>
      <c r="T280" s="566"/>
      <c r="U280" s="566"/>
      <c r="V280" s="567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65" t="s">
        <v>71</v>
      </c>
      <c r="Q281" s="566"/>
      <c r="R281" s="566"/>
      <c r="S281" s="566"/>
      <c r="T281" s="566"/>
      <c r="U281" s="566"/>
      <c r="V281" s="567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71" t="s">
        <v>448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hidden="1" customHeight="1" x14ac:dyDescent="0.25">
      <c r="A283" s="585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hidden="1" customHeight="1" x14ac:dyDescent="0.25">
      <c r="A284" s="54" t="s">
        <v>449</v>
      </c>
      <c r="B284" s="54" t="s">
        <v>450</v>
      </c>
      <c r="C284" s="31">
        <v>4301011662</v>
      </c>
      <c r="D284" s="577">
        <v>4680115883703</v>
      </c>
      <c r="E284" s="578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3"/>
      <c r="R284" s="573"/>
      <c r="S284" s="573"/>
      <c r="T284" s="574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65" t="s">
        <v>71</v>
      </c>
      <c r="Q285" s="566"/>
      <c r="R285" s="566"/>
      <c r="S285" s="566"/>
      <c r="T285" s="566"/>
      <c r="U285" s="566"/>
      <c r="V285" s="567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65" t="s">
        <v>71</v>
      </c>
      <c r="Q286" s="566"/>
      <c r="R286" s="566"/>
      <c r="S286" s="566"/>
      <c r="T286" s="566"/>
      <c r="U286" s="566"/>
      <c r="V286" s="567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71" t="s">
        <v>453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hidden="1" customHeight="1" x14ac:dyDescent="0.25">
      <c r="A288" s="585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hidden="1" customHeight="1" x14ac:dyDescent="0.25">
      <c r="A289" s="54" t="s">
        <v>454</v>
      </c>
      <c r="B289" s="54" t="s">
        <v>455</v>
      </c>
      <c r="C289" s="31">
        <v>4301012126</v>
      </c>
      <c r="D289" s="577">
        <v>4607091386004</v>
      </c>
      <c r="E289" s="578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3"/>
      <c r="R289" s="573"/>
      <c r="S289" s="573"/>
      <c r="T289" s="574"/>
      <c r="U289" s="34"/>
      <c r="V289" s="34"/>
      <c r="W289" s="35" t="s">
        <v>69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hidden="1" customHeight="1" x14ac:dyDescent="0.25">
      <c r="A290" s="54" t="s">
        <v>457</v>
      </c>
      <c r="B290" s="54" t="s">
        <v>458</v>
      </c>
      <c r="C290" s="31">
        <v>4301012024</v>
      </c>
      <c r="D290" s="577">
        <v>4680115885615</v>
      </c>
      <c r="E290" s="578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3"/>
      <c r="R290" s="573"/>
      <c r="S290" s="573"/>
      <c r="T290" s="574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460</v>
      </c>
      <c r="B291" s="54" t="s">
        <v>461</v>
      </c>
      <c r="C291" s="31">
        <v>4301012016</v>
      </c>
      <c r="D291" s="577">
        <v>4680115885554</v>
      </c>
      <c r="E291" s="578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105</v>
      </c>
      <c r="L291" s="32"/>
      <c r="M291" s="33" t="s">
        <v>77</v>
      </c>
      <c r="N291" s="33"/>
      <c r="O291" s="32">
        <v>55</v>
      </c>
      <c r="P291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3"/>
      <c r="R291" s="573"/>
      <c r="S291" s="573"/>
      <c r="T291" s="574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462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hidden="1" customHeight="1" x14ac:dyDescent="0.25">
      <c r="A292" s="54" t="s">
        <v>460</v>
      </c>
      <c r="B292" s="54" t="s">
        <v>463</v>
      </c>
      <c r="C292" s="31">
        <v>4301011911</v>
      </c>
      <c r="D292" s="577">
        <v>4680115885554</v>
      </c>
      <c r="E292" s="578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105</v>
      </c>
      <c r="L292" s="32"/>
      <c r="M292" s="33" t="s">
        <v>464</v>
      </c>
      <c r="N292" s="33"/>
      <c r="O292" s="32">
        <v>55</v>
      </c>
      <c r="P292" s="8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3"/>
      <c r="R292" s="573"/>
      <c r="S292" s="573"/>
      <c r="T292" s="574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466</v>
      </c>
      <c r="B293" s="54" t="s">
        <v>467</v>
      </c>
      <c r="C293" s="31">
        <v>4301011858</v>
      </c>
      <c r="D293" s="577">
        <v>4680115885646</v>
      </c>
      <c r="E293" s="578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105</v>
      </c>
      <c r="L293" s="32"/>
      <c r="M293" s="33" t="s">
        <v>106</v>
      </c>
      <c r="N293" s="33"/>
      <c r="O293" s="32">
        <v>55</v>
      </c>
      <c r="P293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3"/>
      <c r="R293" s="573"/>
      <c r="S293" s="573"/>
      <c r="T293" s="574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469</v>
      </c>
      <c r="B294" s="54" t="s">
        <v>470</v>
      </c>
      <c r="C294" s="31">
        <v>4301011857</v>
      </c>
      <c r="D294" s="577">
        <v>4680115885622</v>
      </c>
      <c r="E294" s="578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3"/>
      <c r="R294" s="573"/>
      <c r="S294" s="573"/>
      <c r="T294" s="574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hidden="1" customHeight="1" x14ac:dyDescent="0.25">
      <c r="A295" s="54" t="s">
        <v>471</v>
      </c>
      <c r="B295" s="54" t="s">
        <v>472</v>
      </c>
      <c r="C295" s="31">
        <v>4301011859</v>
      </c>
      <c r="D295" s="577">
        <v>4680115885608</v>
      </c>
      <c r="E295" s="578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2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3"/>
      <c r="R295" s="573"/>
      <c r="S295" s="573"/>
      <c r="T295" s="574"/>
      <c r="U295" s="34"/>
      <c r="V295" s="34"/>
      <c r="W295" s="35" t="s">
        <v>69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hidden="1" x14ac:dyDescent="0.2">
      <c r="A296" s="568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65" t="s">
        <v>71</v>
      </c>
      <c r="Q296" s="566"/>
      <c r="R296" s="566"/>
      <c r="S296" s="566"/>
      <c r="T296" s="566"/>
      <c r="U296" s="566"/>
      <c r="V296" s="567"/>
      <c r="W296" s="37" t="s">
        <v>72</v>
      </c>
      <c r="X296" s="561">
        <f>IFERROR(X289/H289,"0")+IFERROR(X290/H290,"0")+IFERROR(X291/H291,"0")+IFERROR(X292/H292,"0")+IFERROR(X293/H293,"0")+IFERROR(X294/H294,"0")+IFERROR(X295/H295,"0")</f>
        <v>0</v>
      </c>
      <c r="Y296" s="561">
        <f>IFERROR(Y289/H289,"0")+IFERROR(Y290/H290,"0")+IFERROR(Y291/H291,"0")+IFERROR(Y292/H292,"0")+IFERROR(Y293/H293,"0")+IFERROR(Y294/H294,"0")+IFERROR(Y295/H295,"0")</f>
        <v>0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2"/>
      <c r="AB296" s="562"/>
      <c r="AC296" s="562"/>
    </row>
    <row r="297" spans="1:68" hidden="1" x14ac:dyDescent="0.2">
      <c r="A297" s="569"/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70"/>
      <c r="P297" s="565" t="s">
        <v>71</v>
      </c>
      <c r="Q297" s="566"/>
      <c r="R297" s="566"/>
      <c r="S297" s="566"/>
      <c r="T297" s="566"/>
      <c r="U297" s="566"/>
      <c r="V297" s="567"/>
      <c r="W297" s="37" t="s">
        <v>69</v>
      </c>
      <c r="X297" s="561">
        <f>IFERROR(SUM(X289:X295),"0")</f>
        <v>0</v>
      </c>
      <c r="Y297" s="561">
        <f>IFERROR(SUM(Y289:Y295),"0")</f>
        <v>0</v>
      </c>
      <c r="Z297" s="37"/>
      <c r="AA297" s="562"/>
      <c r="AB297" s="562"/>
      <c r="AC297" s="562"/>
    </row>
    <row r="298" spans="1:68" ht="14.25" hidden="1" customHeight="1" x14ac:dyDescent="0.25">
      <c r="A298" s="585" t="s">
        <v>64</v>
      </c>
      <c r="B298" s="569"/>
      <c r="C298" s="569"/>
      <c r="D298" s="569"/>
      <c r="E298" s="569"/>
      <c r="F298" s="569"/>
      <c r="G298" s="569"/>
      <c r="H298" s="569"/>
      <c r="I298" s="569"/>
      <c r="J298" s="569"/>
      <c r="K298" s="569"/>
      <c r="L298" s="569"/>
      <c r="M298" s="569"/>
      <c r="N298" s="569"/>
      <c r="O298" s="569"/>
      <c r="P298" s="569"/>
      <c r="Q298" s="569"/>
      <c r="R298" s="569"/>
      <c r="S298" s="569"/>
      <c r="T298" s="569"/>
      <c r="U298" s="569"/>
      <c r="V298" s="569"/>
      <c r="W298" s="569"/>
      <c r="X298" s="569"/>
      <c r="Y298" s="569"/>
      <c r="Z298" s="569"/>
      <c r="AA298" s="555"/>
      <c r="AB298" s="555"/>
      <c r="AC298" s="555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77">
        <v>4607091387193</v>
      </c>
      <c r="E299" s="578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35</v>
      </c>
      <c r="P299" s="7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3"/>
      <c r="R299" s="573"/>
      <c r="S299" s="573"/>
      <c r="T299" s="574"/>
      <c r="U299" s="34"/>
      <c r="V299" s="34"/>
      <c r="W299" s="35" t="s">
        <v>69</v>
      </c>
      <c r="X299" s="559">
        <v>25</v>
      </c>
      <c r="Y299" s="560">
        <f t="shared" ref="Y299:Y305" si="42">IFERROR(IF(X299="",0,CEILING((X299/$H299),1)*$H299),"")</f>
        <v>25.200000000000003</v>
      </c>
      <c r="Z299" s="36">
        <f>IFERROR(IF(Y299=0,"",ROUNDUP(Y299/H299,0)*0.00902),"")</f>
        <v>5.4120000000000001E-2</v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26.607142857142858</v>
      </c>
      <c r="BN299" s="64">
        <f t="shared" ref="BN299:BN305" si="44">IFERROR(Y299*I299/H299,"0")</f>
        <v>26.82</v>
      </c>
      <c r="BO299" s="64">
        <f t="shared" ref="BO299:BO305" si="45">IFERROR(1/J299*(X299/H299),"0")</f>
        <v>4.5093795093795096E-2</v>
      </c>
      <c r="BP299" s="64">
        <f t="shared" ref="BP299:BP305" si="46">IFERROR(1/J299*(Y299/H299),"0")</f>
        <v>4.5454545454545456E-2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4301031153</v>
      </c>
      <c r="D300" s="577">
        <v>4607091387230</v>
      </c>
      <c r="E300" s="578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40</v>
      </c>
      <c r="P300" s="6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3"/>
      <c r="R300" s="573"/>
      <c r="S300" s="573"/>
      <c r="T300" s="574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4301031154</v>
      </c>
      <c r="D301" s="577">
        <v>4607091387292</v>
      </c>
      <c r="E301" s="578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110</v>
      </c>
      <c r="L301" s="32"/>
      <c r="M301" s="33" t="s">
        <v>68</v>
      </c>
      <c r="N301" s="33"/>
      <c r="O301" s="32">
        <v>45</v>
      </c>
      <c r="P301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3"/>
      <c r="R301" s="573"/>
      <c r="S301" s="573"/>
      <c r="T301" s="574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483</v>
      </c>
      <c r="B302" s="54" t="s">
        <v>484</v>
      </c>
      <c r="C302" s="31">
        <v>4301031152</v>
      </c>
      <c r="D302" s="577">
        <v>4607091387285</v>
      </c>
      <c r="E302" s="578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3"/>
      <c r="R302" s="573"/>
      <c r="S302" s="573"/>
      <c r="T302" s="574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4301031305</v>
      </c>
      <c r="D303" s="577">
        <v>4607091389845</v>
      </c>
      <c r="E303" s="578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9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3"/>
      <c r="R303" s="573"/>
      <c r="S303" s="573"/>
      <c r="T303" s="574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488</v>
      </c>
      <c r="B304" s="54" t="s">
        <v>489</v>
      </c>
      <c r="C304" s="31">
        <v>4301031306</v>
      </c>
      <c r="D304" s="577">
        <v>4680115882881</v>
      </c>
      <c r="E304" s="578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3"/>
      <c r="R304" s="573"/>
      <c r="S304" s="573"/>
      <c r="T304" s="574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490</v>
      </c>
      <c r="B305" s="54" t="s">
        <v>491</v>
      </c>
      <c r="C305" s="31">
        <v>4301031066</v>
      </c>
      <c r="D305" s="577">
        <v>4607091383836</v>
      </c>
      <c r="E305" s="578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70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3"/>
      <c r="R305" s="573"/>
      <c r="S305" s="573"/>
      <c r="T305" s="574"/>
      <c r="U305" s="34"/>
      <c r="V305" s="34"/>
      <c r="W305" s="35" t="s">
        <v>69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68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65" t="s">
        <v>71</v>
      </c>
      <c r="Q306" s="566"/>
      <c r="R306" s="566"/>
      <c r="S306" s="566"/>
      <c r="T306" s="566"/>
      <c r="U306" s="566"/>
      <c r="V306" s="567"/>
      <c r="W306" s="37" t="s">
        <v>72</v>
      </c>
      <c r="X306" s="561">
        <f>IFERROR(X299/H299,"0")+IFERROR(X300/H300,"0")+IFERROR(X301/H301,"0")+IFERROR(X302/H302,"0")+IFERROR(X303/H303,"0")+IFERROR(X304/H304,"0")+IFERROR(X305/H305,"0")</f>
        <v>5.9523809523809526</v>
      </c>
      <c r="Y306" s="561">
        <f>IFERROR(Y299/H299,"0")+IFERROR(Y300/H300,"0")+IFERROR(Y301/H301,"0")+IFERROR(Y302/H302,"0")+IFERROR(Y303/H303,"0")+IFERROR(Y304/H304,"0")+IFERROR(Y305/H305,"0")</f>
        <v>6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5.4120000000000001E-2</v>
      </c>
      <c r="AA306" s="562"/>
      <c r="AB306" s="562"/>
      <c r="AC306" s="562"/>
    </row>
    <row r="307" spans="1:68" x14ac:dyDescent="0.2">
      <c r="A307" s="569"/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70"/>
      <c r="P307" s="565" t="s">
        <v>71</v>
      </c>
      <c r="Q307" s="566"/>
      <c r="R307" s="566"/>
      <c r="S307" s="566"/>
      <c r="T307" s="566"/>
      <c r="U307" s="566"/>
      <c r="V307" s="567"/>
      <c r="W307" s="37" t="s">
        <v>69</v>
      </c>
      <c r="X307" s="561">
        <f>IFERROR(SUM(X299:X305),"0")</f>
        <v>25</v>
      </c>
      <c r="Y307" s="561">
        <f>IFERROR(SUM(Y299:Y305),"0")</f>
        <v>25.200000000000003</v>
      </c>
      <c r="Z307" s="37"/>
      <c r="AA307" s="562"/>
      <c r="AB307" s="562"/>
      <c r="AC307" s="562"/>
    </row>
    <row r="308" spans="1:68" ht="14.25" hidden="1" customHeight="1" x14ac:dyDescent="0.25">
      <c r="A308" s="585" t="s">
        <v>73</v>
      </c>
      <c r="B308" s="569"/>
      <c r="C308" s="569"/>
      <c r="D308" s="569"/>
      <c r="E308" s="569"/>
      <c r="F308" s="569"/>
      <c r="G308" s="569"/>
      <c r="H308" s="569"/>
      <c r="I308" s="569"/>
      <c r="J308" s="569"/>
      <c r="K308" s="569"/>
      <c r="L308" s="569"/>
      <c r="M308" s="569"/>
      <c r="N308" s="569"/>
      <c r="O308" s="569"/>
      <c r="P308" s="569"/>
      <c r="Q308" s="569"/>
      <c r="R308" s="569"/>
      <c r="S308" s="569"/>
      <c r="T308" s="569"/>
      <c r="U308" s="569"/>
      <c r="V308" s="569"/>
      <c r="W308" s="569"/>
      <c r="X308" s="569"/>
      <c r="Y308" s="569"/>
      <c r="Z308" s="569"/>
      <c r="AA308" s="555"/>
      <c r="AB308" s="555"/>
      <c r="AC308" s="555"/>
    </row>
    <row r="309" spans="1:68" ht="27" hidden="1" customHeight="1" x14ac:dyDescent="0.25">
      <c r="A309" s="54" t="s">
        <v>493</v>
      </c>
      <c r="B309" s="54" t="s">
        <v>494</v>
      </c>
      <c r="C309" s="31">
        <v>4301051100</v>
      </c>
      <c r="D309" s="577">
        <v>4607091387766</v>
      </c>
      <c r="E309" s="578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3"/>
      <c r="R309" s="573"/>
      <c r="S309" s="573"/>
      <c r="T309" s="574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4301051818</v>
      </c>
      <c r="D310" s="577">
        <v>4607091387957</v>
      </c>
      <c r="E310" s="578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3"/>
      <c r="R310" s="573"/>
      <c r="S310" s="573"/>
      <c r="T310" s="574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4301051819</v>
      </c>
      <c r="D311" s="577">
        <v>4607091387964</v>
      </c>
      <c r="E311" s="578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3"/>
      <c r="R311" s="573"/>
      <c r="S311" s="573"/>
      <c r="T311" s="574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502</v>
      </c>
      <c r="B312" s="54" t="s">
        <v>503</v>
      </c>
      <c r="C312" s="31">
        <v>4301051734</v>
      </c>
      <c r="D312" s="577">
        <v>4680115884588</v>
      </c>
      <c r="E312" s="578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76</v>
      </c>
      <c r="L312" s="32"/>
      <c r="M312" s="33" t="s">
        <v>77</v>
      </c>
      <c r="N312" s="33"/>
      <c r="O312" s="32">
        <v>40</v>
      </c>
      <c r="P312" s="6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3"/>
      <c r="R312" s="573"/>
      <c r="S312" s="573"/>
      <c r="T312" s="574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505</v>
      </c>
      <c r="B313" s="54" t="s">
        <v>506</v>
      </c>
      <c r="C313" s="31">
        <v>4301051578</v>
      </c>
      <c r="D313" s="577">
        <v>4607091387513</v>
      </c>
      <c r="E313" s="578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76</v>
      </c>
      <c r="L313" s="32"/>
      <c r="M313" s="33" t="s">
        <v>92</v>
      </c>
      <c r="N313" s="33"/>
      <c r="O313" s="32">
        <v>40</v>
      </c>
      <c r="P313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3"/>
      <c r="R313" s="573"/>
      <c r="S313" s="573"/>
      <c r="T313" s="574"/>
      <c r="U313" s="34"/>
      <c r="V313" s="34"/>
      <c r="W313" s="35" t="s">
        <v>69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568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65" t="s">
        <v>71</v>
      </c>
      <c r="Q314" s="566"/>
      <c r="R314" s="566"/>
      <c r="S314" s="566"/>
      <c r="T314" s="566"/>
      <c r="U314" s="566"/>
      <c r="V314" s="567"/>
      <c r="W314" s="37" t="s">
        <v>72</v>
      </c>
      <c r="X314" s="561">
        <f>IFERROR(X309/H309,"0")+IFERROR(X310/H310,"0")+IFERROR(X311/H311,"0")+IFERROR(X312/H312,"0")+IFERROR(X313/H313,"0")</f>
        <v>0</v>
      </c>
      <c r="Y314" s="561">
        <f>IFERROR(Y309/H309,"0")+IFERROR(Y310/H310,"0")+IFERROR(Y311/H311,"0")+IFERROR(Y312/H312,"0")+IFERROR(Y313/H313,"0")</f>
        <v>0</v>
      </c>
      <c r="Z314" s="561">
        <f>IFERROR(IF(Z309="",0,Z309),"0")+IFERROR(IF(Z310="",0,Z310),"0")+IFERROR(IF(Z311="",0,Z311),"0")+IFERROR(IF(Z312="",0,Z312),"0")+IFERROR(IF(Z313="",0,Z313),"0")</f>
        <v>0</v>
      </c>
      <c r="AA314" s="562"/>
      <c r="AB314" s="562"/>
      <c r="AC314" s="562"/>
    </row>
    <row r="315" spans="1:68" hidden="1" x14ac:dyDescent="0.2">
      <c r="A315" s="569"/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70"/>
      <c r="P315" s="565" t="s">
        <v>71</v>
      </c>
      <c r="Q315" s="566"/>
      <c r="R315" s="566"/>
      <c r="S315" s="566"/>
      <c r="T315" s="566"/>
      <c r="U315" s="566"/>
      <c r="V315" s="567"/>
      <c r="W315" s="37" t="s">
        <v>69</v>
      </c>
      <c r="X315" s="561">
        <f>IFERROR(SUM(X309:X313),"0")</f>
        <v>0</v>
      </c>
      <c r="Y315" s="561">
        <f>IFERROR(SUM(Y309:Y313),"0")</f>
        <v>0</v>
      </c>
      <c r="Z315" s="37"/>
      <c r="AA315" s="562"/>
      <c r="AB315" s="562"/>
      <c r="AC315" s="562"/>
    </row>
    <row r="316" spans="1:68" ht="14.25" hidden="1" customHeight="1" x14ac:dyDescent="0.25">
      <c r="A316" s="585" t="s">
        <v>173</v>
      </c>
      <c r="B316" s="569"/>
      <c r="C316" s="569"/>
      <c r="D316" s="569"/>
      <c r="E316" s="569"/>
      <c r="F316" s="569"/>
      <c r="G316" s="569"/>
      <c r="H316" s="569"/>
      <c r="I316" s="569"/>
      <c r="J316" s="569"/>
      <c r="K316" s="569"/>
      <c r="L316" s="569"/>
      <c r="M316" s="569"/>
      <c r="N316" s="569"/>
      <c r="O316" s="569"/>
      <c r="P316" s="569"/>
      <c r="Q316" s="569"/>
      <c r="R316" s="569"/>
      <c r="S316" s="569"/>
      <c r="T316" s="569"/>
      <c r="U316" s="569"/>
      <c r="V316" s="569"/>
      <c r="W316" s="569"/>
      <c r="X316" s="569"/>
      <c r="Y316" s="569"/>
      <c r="Z316" s="569"/>
      <c r="AA316" s="555"/>
      <c r="AB316" s="555"/>
      <c r="AC316" s="555"/>
    </row>
    <row r="317" spans="1:68" ht="27" hidden="1" customHeight="1" x14ac:dyDescent="0.25">
      <c r="A317" s="54" t="s">
        <v>508</v>
      </c>
      <c r="B317" s="54" t="s">
        <v>509</v>
      </c>
      <c r="C317" s="31">
        <v>4301060387</v>
      </c>
      <c r="D317" s="577">
        <v>4607091380880</v>
      </c>
      <c r="E317" s="578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3"/>
      <c r="R317" s="573"/>
      <c r="S317" s="573"/>
      <c r="T317" s="574"/>
      <c r="U317" s="34"/>
      <c r="V317" s="34"/>
      <c r="W317" s="35" t="s">
        <v>69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511</v>
      </c>
      <c r="B318" s="54" t="s">
        <v>512</v>
      </c>
      <c r="C318" s="31">
        <v>4301060406</v>
      </c>
      <c r="D318" s="577">
        <v>4607091384482</v>
      </c>
      <c r="E318" s="578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3"/>
      <c r="R318" s="573"/>
      <c r="S318" s="573"/>
      <c r="T318" s="574"/>
      <c r="U318" s="34"/>
      <c r="V318" s="34"/>
      <c r="W318" s="35" t="s">
        <v>69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hidden="1" customHeight="1" x14ac:dyDescent="0.25">
      <c r="A319" s="54" t="s">
        <v>514</v>
      </c>
      <c r="B319" s="54" t="s">
        <v>515</v>
      </c>
      <c r="C319" s="31">
        <v>4301060484</v>
      </c>
      <c r="D319" s="577">
        <v>4607091380897</v>
      </c>
      <c r="E319" s="578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105</v>
      </c>
      <c r="L319" s="32"/>
      <c r="M319" s="33" t="s">
        <v>92</v>
      </c>
      <c r="N319" s="33"/>
      <c r="O319" s="32">
        <v>30</v>
      </c>
      <c r="P319" s="81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3"/>
      <c r="R319" s="573"/>
      <c r="S319" s="573"/>
      <c r="T319" s="574"/>
      <c r="U319" s="34"/>
      <c r="V319" s="34"/>
      <c r="W319" s="35" t="s">
        <v>69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568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65" t="s">
        <v>71</v>
      </c>
      <c r="Q320" s="566"/>
      <c r="R320" s="566"/>
      <c r="S320" s="566"/>
      <c r="T320" s="566"/>
      <c r="U320" s="566"/>
      <c r="V320" s="567"/>
      <c r="W320" s="37" t="s">
        <v>72</v>
      </c>
      <c r="X320" s="561">
        <f>IFERROR(X317/H317,"0")+IFERROR(X318/H318,"0")+IFERROR(X319/H319,"0")</f>
        <v>0</v>
      </c>
      <c r="Y320" s="561">
        <f>IFERROR(Y317/H317,"0")+IFERROR(Y318/H318,"0")+IFERROR(Y319/H319,"0")</f>
        <v>0</v>
      </c>
      <c r="Z320" s="561">
        <f>IFERROR(IF(Z317="",0,Z317),"0")+IFERROR(IF(Z318="",0,Z318),"0")+IFERROR(IF(Z319="",0,Z319),"0")</f>
        <v>0</v>
      </c>
      <c r="AA320" s="562"/>
      <c r="AB320" s="562"/>
      <c r="AC320" s="562"/>
    </row>
    <row r="321" spans="1:68" hidden="1" x14ac:dyDescent="0.2">
      <c r="A321" s="569"/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70"/>
      <c r="P321" s="565" t="s">
        <v>71</v>
      </c>
      <c r="Q321" s="566"/>
      <c r="R321" s="566"/>
      <c r="S321" s="566"/>
      <c r="T321" s="566"/>
      <c r="U321" s="566"/>
      <c r="V321" s="567"/>
      <c r="W321" s="37" t="s">
        <v>69</v>
      </c>
      <c r="X321" s="561">
        <f>IFERROR(SUM(X317:X319),"0")</f>
        <v>0</v>
      </c>
      <c r="Y321" s="561">
        <f>IFERROR(SUM(Y317:Y319),"0")</f>
        <v>0</v>
      </c>
      <c r="Z321" s="37"/>
      <c r="AA321" s="562"/>
      <c r="AB321" s="562"/>
      <c r="AC321" s="562"/>
    </row>
    <row r="322" spans="1:68" ht="14.25" hidden="1" customHeight="1" x14ac:dyDescent="0.25">
      <c r="A322" s="585" t="s">
        <v>94</v>
      </c>
      <c r="B322" s="569"/>
      <c r="C322" s="569"/>
      <c r="D322" s="569"/>
      <c r="E322" s="569"/>
      <c r="F322" s="569"/>
      <c r="G322" s="569"/>
      <c r="H322" s="569"/>
      <c r="I322" s="569"/>
      <c r="J322" s="569"/>
      <c r="K322" s="569"/>
      <c r="L322" s="569"/>
      <c r="M322" s="569"/>
      <c r="N322" s="569"/>
      <c r="O322" s="569"/>
      <c r="P322" s="569"/>
      <c r="Q322" s="569"/>
      <c r="R322" s="569"/>
      <c r="S322" s="569"/>
      <c r="T322" s="569"/>
      <c r="U322" s="569"/>
      <c r="V322" s="569"/>
      <c r="W322" s="569"/>
      <c r="X322" s="569"/>
      <c r="Y322" s="569"/>
      <c r="Z322" s="569"/>
      <c r="AA322" s="555"/>
      <c r="AB322" s="555"/>
      <c r="AC322" s="555"/>
    </row>
    <row r="323" spans="1:68" ht="27" hidden="1" customHeight="1" x14ac:dyDescent="0.25">
      <c r="A323" s="54" t="s">
        <v>517</v>
      </c>
      <c r="B323" s="54" t="s">
        <v>518</v>
      </c>
      <c r="C323" s="31">
        <v>4301030235</v>
      </c>
      <c r="D323" s="577">
        <v>4607091388381</v>
      </c>
      <c r="E323" s="578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23" t="s">
        <v>519</v>
      </c>
      <c r="Q323" s="573"/>
      <c r="R323" s="573"/>
      <c r="S323" s="573"/>
      <c r="T323" s="574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521</v>
      </c>
      <c r="B324" s="54" t="s">
        <v>522</v>
      </c>
      <c r="C324" s="31">
        <v>4301030232</v>
      </c>
      <c r="D324" s="577">
        <v>4607091388374</v>
      </c>
      <c r="E324" s="578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33" t="s">
        <v>523</v>
      </c>
      <c r="Q324" s="573"/>
      <c r="R324" s="573"/>
      <c r="S324" s="573"/>
      <c r="T324" s="574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524</v>
      </c>
      <c r="B325" s="54" t="s">
        <v>525</v>
      </c>
      <c r="C325" s="31">
        <v>4301032015</v>
      </c>
      <c r="D325" s="577">
        <v>4607091383102</v>
      </c>
      <c r="E325" s="578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4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3"/>
      <c r="R325" s="573"/>
      <c r="S325" s="573"/>
      <c r="T325" s="574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527</v>
      </c>
      <c r="B326" s="54" t="s">
        <v>528</v>
      </c>
      <c r="C326" s="31">
        <v>4301030233</v>
      </c>
      <c r="D326" s="577">
        <v>4607091388404</v>
      </c>
      <c r="E326" s="578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5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3"/>
      <c r="R326" s="573"/>
      <c r="S326" s="573"/>
      <c r="T326" s="574"/>
      <c r="U326" s="34"/>
      <c r="V326" s="34"/>
      <c r="W326" s="35" t="s">
        <v>69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568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65" t="s">
        <v>71</v>
      </c>
      <c r="Q327" s="566"/>
      <c r="R327" s="566"/>
      <c r="S327" s="566"/>
      <c r="T327" s="566"/>
      <c r="U327" s="566"/>
      <c r="V327" s="567"/>
      <c r="W327" s="37" t="s">
        <v>72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hidden="1" x14ac:dyDescent="0.2">
      <c r="A328" s="569"/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70"/>
      <c r="P328" s="565" t="s">
        <v>71</v>
      </c>
      <c r="Q328" s="566"/>
      <c r="R328" s="566"/>
      <c r="S328" s="566"/>
      <c r="T328" s="566"/>
      <c r="U328" s="566"/>
      <c r="V328" s="567"/>
      <c r="W328" s="37" t="s">
        <v>69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hidden="1" customHeight="1" x14ac:dyDescent="0.25">
      <c r="A329" s="585" t="s">
        <v>529</v>
      </c>
      <c r="B329" s="569"/>
      <c r="C329" s="569"/>
      <c r="D329" s="569"/>
      <c r="E329" s="569"/>
      <c r="F329" s="569"/>
      <c r="G329" s="569"/>
      <c r="H329" s="569"/>
      <c r="I329" s="569"/>
      <c r="J329" s="569"/>
      <c r="K329" s="569"/>
      <c r="L329" s="569"/>
      <c r="M329" s="569"/>
      <c r="N329" s="569"/>
      <c r="O329" s="569"/>
      <c r="P329" s="569"/>
      <c r="Q329" s="569"/>
      <c r="R329" s="569"/>
      <c r="S329" s="569"/>
      <c r="T329" s="569"/>
      <c r="U329" s="569"/>
      <c r="V329" s="569"/>
      <c r="W329" s="569"/>
      <c r="X329" s="569"/>
      <c r="Y329" s="569"/>
      <c r="Z329" s="569"/>
      <c r="AA329" s="555"/>
      <c r="AB329" s="555"/>
      <c r="AC329" s="555"/>
    </row>
    <row r="330" spans="1:68" ht="16.5" hidden="1" customHeight="1" x14ac:dyDescent="0.25">
      <c r="A330" s="54" t="s">
        <v>530</v>
      </c>
      <c r="B330" s="54" t="s">
        <v>531</v>
      </c>
      <c r="C330" s="31">
        <v>4301180007</v>
      </c>
      <c r="D330" s="577">
        <v>4680115881808</v>
      </c>
      <c r="E330" s="578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532</v>
      </c>
      <c r="N330" s="33"/>
      <c r="O330" s="32">
        <v>730</v>
      </c>
      <c r="P330" s="7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3"/>
      <c r="R330" s="573"/>
      <c r="S330" s="573"/>
      <c r="T330" s="574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4301180006</v>
      </c>
      <c r="D331" s="577">
        <v>4680115881822</v>
      </c>
      <c r="E331" s="578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532</v>
      </c>
      <c r="N331" s="33"/>
      <c r="O331" s="32">
        <v>730</v>
      </c>
      <c r="P331" s="6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3"/>
      <c r="R331" s="573"/>
      <c r="S331" s="573"/>
      <c r="T331" s="574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536</v>
      </c>
      <c r="B332" s="54" t="s">
        <v>537</v>
      </c>
      <c r="C332" s="31">
        <v>4301180001</v>
      </c>
      <c r="D332" s="577">
        <v>4680115880016</v>
      </c>
      <c r="E332" s="578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76</v>
      </c>
      <c r="L332" s="32"/>
      <c r="M332" s="33" t="s">
        <v>532</v>
      </c>
      <c r="N332" s="33"/>
      <c r="O332" s="32">
        <v>730</v>
      </c>
      <c r="P332" s="7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3"/>
      <c r="R332" s="573"/>
      <c r="S332" s="573"/>
      <c r="T332" s="574"/>
      <c r="U332" s="34"/>
      <c r="V332" s="34"/>
      <c r="W332" s="35" t="s">
        <v>69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68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65" t="s">
        <v>71</v>
      </c>
      <c r="Q333" s="566"/>
      <c r="R333" s="566"/>
      <c r="S333" s="566"/>
      <c r="T333" s="566"/>
      <c r="U333" s="566"/>
      <c r="V333" s="567"/>
      <c r="W333" s="37" t="s">
        <v>72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hidden="1" x14ac:dyDescent="0.2">
      <c r="A334" s="569"/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70"/>
      <c r="P334" s="565" t="s">
        <v>71</v>
      </c>
      <c r="Q334" s="566"/>
      <c r="R334" s="566"/>
      <c r="S334" s="566"/>
      <c r="T334" s="566"/>
      <c r="U334" s="566"/>
      <c r="V334" s="567"/>
      <c r="W334" s="37" t="s">
        <v>69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hidden="1" customHeight="1" x14ac:dyDescent="0.25">
      <c r="A335" s="571" t="s">
        <v>538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4"/>
      <c r="AB335" s="554"/>
      <c r="AC335" s="554"/>
    </row>
    <row r="336" spans="1:68" ht="14.25" hidden="1" customHeight="1" x14ac:dyDescent="0.25">
      <c r="A336" s="585" t="s">
        <v>73</v>
      </c>
      <c r="B336" s="569"/>
      <c r="C336" s="569"/>
      <c r="D336" s="569"/>
      <c r="E336" s="569"/>
      <c r="F336" s="569"/>
      <c r="G336" s="569"/>
      <c r="H336" s="569"/>
      <c r="I336" s="569"/>
      <c r="J336" s="569"/>
      <c r="K336" s="569"/>
      <c r="L336" s="569"/>
      <c r="M336" s="569"/>
      <c r="N336" s="569"/>
      <c r="O336" s="569"/>
      <c r="P336" s="569"/>
      <c r="Q336" s="569"/>
      <c r="R336" s="569"/>
      <c r="S336" s="569"/>
      <c r="T336" s="569"/>
      <c r="U336" s="569"/>
      <c r="V336" s="569"/>
      <c r="W336" s="569"/>
      <c r="X336" s="569"/>
      <c r="Y336" s="569"/>
      <c r="Z336" s="569"/>
      <c r="AA336" s="555"/>
      <c r="AB336" s="555"/>
      <c r="AC336" s="555"/>
    </row>
    <row r="337" spans="1:68" ht="27" hidden="1" customHeight="1" x14ac:dyDescent="0.25">
      <c r="A337" s="54" t="s">
        <v>539</v>
      </c>
      <c r="B337" s="54" t="s">
        <v>540</v>
      </c>
      <c r="C337" s="31">
        <v>4301051489</v>
      </c>
      <c r="D337" s="577">
        <v>4607091387919</v>
      </c>
      <c r="E337" s="578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105</v>
      </c>
      <c r="L337" s="32"/>
      <c r="M337" s="33" t="s">
        <v>92</v>
      </c>
      <c r="N337" s="33"/>
      <c r="O337" s="32">
        <v>45</v>
      </c>
      <c r="P337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3"/>
      <c r="R337" s="573"/>
      <c r="S337" s="573"/>
      <c r="T337" s="574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77">
        <v>4680115883604</v>
      </c>
      <c r="E338" s="578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88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3"/>
      <c r="R338" s="573"/>
      <c r="S338" s="573"/>
      <c r="T338" s="574"/>
      <c r="U338" s="34"/>
      <c r="V338" s="34"/>
      <c r="W338" s="35" t="s">
        <v>69</v>
      </c>
      <c r="X338" s="559">
        <v>25.2</v>
      </c>
      <c r="Y338" s="560">
        <f>IFERROR(IF(X338="",0,CEILING((X338/$H338),1)*$H338),"")</f>
        <v>25.200000000000003</v>
      </c>
      <c r="Z338" s="36">
        <f>IFERROR(IF(Y338=0,"",ROUNDUP(Y338/H338,0)*0.00651),"")</f>
        <v>7.8119999999999995E-2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28.223999999999997</v>
      </c>
      <c r="BN338" s="64">
        <f>IFERROR(Y338*I338/H338,"0")</f>
        <v>28.224</v>
      </c>
      <c r="BO338" s="64">
        <f>IFERROR(1/J338*(X338/H338),"0")</f>
        <v>6.5934065934065936E-2</v>
      </c>
      <c r="BP338" s="64">
        <f>IFERROR(1/J338*(Y338/H338),"0")</f>
        <v>6.5934065934065936E-2</v>
      </c>
    </row>
    <row r="339" spans="1:68" ht="27" customHeight="1" x14ac:dyDescent="0.25">
      <c r="A339" s="54" t="s">
        <v>545</v>
      </c>
      <c r="B339" s="54" t="s">
        <v>546</v>
      </c>
      <c r="C339" s="31">
        <v>4301051864</v>
      </c>
      <c r="D339" s="577">
        <v>4680115883567</v>
      </c>
      <c r="E339" s="578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76</v>
      </c>
      <c r="L339" s="32"/>
      <c r="M339" s="33" t="s">
        <v>92</v>
      </c>
      <c r="N339" s="33"/>
      <c r="O339" s="32">
        <v>40</v>
      </c>
      <c r="P339" s="6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3"/>
      <c r="R339" s="573"/>
      <c r="S339" s="573"/>
      <c r="T339" s="574"/>
      <c r="U339" s="34"/>
      <c r="V339" s="34"/>
      <c r="W339" s="35" t="s">
        <v>69</v>
      </c>
      <c r="X339" s="559">
        <v>16.8</v>
      </c>
      <c r="Y339" s="560">
        <f>IFERROR(IF(X339="",0,CEILING((X339/$H339),1)*$H339),"")</f>
        <v>16.8</v>
      </c>
      <c r="Z339" s="36">
        <f>IFERROR(IF(Y339=0,"",ROUNDUP(Y339/H339,0)*0.00651),"")</f>
        <v>5.2080000000000001E-2</v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18.72</v>
      </c>
      <c r="BN339" s="64">
        <f>IFERROR(Y339*I339/H339,"0")</f>
        <v>18.72</v>
      </c>
      <c r="BO339" s="64">
        <f>IFERROR(1/J339*(X339/H339),"0")</f>
        <v>4.3956043956043959E-2</v>
      </c>
      <c r="BP339" s="64">
        <f>IFERROR(1/J339*(Y339/H339),"0")</f>
        <v>4.3956043956043959E-2</v>
      </c>
    </row>
    <row r="340" spans="1:68" x14ac:dyDescent="0.2">
      <c r="A340" s="568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65" t="s">
        <v>71</v>
      </c>
      <c r="Q340" s="566"/>
      <c r="R340" s="566"/>
      <c r="S340" s="566"/>
      <c r="T340" s="566"/>
      <c r="U340" s="566"/>
      <c r="V340" s="567"/>
      <c r="W340" s="37" t="s">
        <v>72</v>
      </c>
      <c r="X340" s="561">
        <f>IFERROR(X337/H337,"0")+IFERROR(X338/H338,"0")+IFERROR(X339/H339,"0")</f>
        <v>20</v>
      </c>
      <c r="Y340" s="561">
        <f>IFERROR(Y337/H337,"0")+IFERROR(Y338/H338,"0")+IFERROR(Y339/H339,"0")</f>
        <v>20</v>
      </c>
      <c r="Z340" s="561">
        <f>IFERROR(IF(Z337="",0,Z337),"0")+IFERROR(IF(Z338="",0,Z338),"0")+IFERROR(IF(Z339="",0,Z339),"0")</f>
        <v>0.13019999999999998</v>
      </c>
      <c r="AA340" s="562"/>
      <c r="AB340" s="562"/>
      <c r="AC340" s="562"/>
    </row>
    <row r="341" spans="1:68" x14ac:dyDescent="0.2">
      <c r="A341" s="569"/>
      <c r="B341" s="569"/>
      <c r="C341" s="569"/>
      <c r="D341" s="569"/>
      <c r="E341" s="569"/>
      <c r="F341" s="569"/>
      <c r="G341" s="569"/>
      <c r="H341" s="569"/>
      <c r="I341" s="569"/>
      <c r="J341" s="569"/>
      <c r="K341" s="569"/>
      <c r="L341" s="569"/>
      <c r="M341" s="569"/>
      <c r="N341" s="569"/>
      <c r="O341" s="570"/>
      <c r="P341" s="565" t="s">
        <v>71</v>
      </c>
      <c r="Q341" s="566"/>
      <c r="R341" s="566"/>
      <c r="S341" s="566"/>
      <c r="T341" s="566"/>
      <c r="U341" s="566"/>
      <c r="V341" s="567"/>
      <c r="W341" s="37" t="s">
        <v>69</v>
      </c>
      <c r="X341" s="561">
        <f>IFERROR(SUM(X337:X339),"0")</f>
        <v>42</v>
      </c>
      <c r="Y341" s="561">
        <f>IFERROR(SUM(Y337:Y339),"0")</f>
        <v>42</v>
      </c>
      <c r="Z341" s="37"/>
      <c r="AA341" s="562"/>
      <c r="AB341" s="562"/>
      <c r="AC341" s="562"/>
    </row>
    <row r="342" spans="1:68" ht="27.75" hidden="1" customHeight="1" x14ac:dyDescent="0.2">
      <c r="A342" s="653" t="s">
        <v>548</v>
      </c>
      <c r="B342" s="654"/>
      <c r="C342" s="654"/>
      <c r="D342" s="654"/>
      <c r="E342" s="654"/>
      <c r="F342" s="654"/>
      <c r="G342" s="654"/>
      <c r="H342" s="654"/>
      <c r="I342" s="654"/>
      <c r="J342" s="654"/>
      <c r="K342" s="654"/>
      <c r="L342" s="654"/>
      <c r="M342" s="654"/>
      <c r="N342" s="654"/>
      <c r="O342" s="654"/>
      <c r="P342" s="654"/>
      <c r="Q342" s="654"/>
      <c r="R342" s="654"/>
      <c r="S342" s="654"/>
      <c r="T342" s="654"/>
      <c r="U342" s="654"/>
      <c r="V342" s="654"/>
      <c r="W342" s="654"/>
      <c r="X342" s="654"/>
      <c r="Y342" s="654"/>
      <c r="Z342" s="654"/>
      <c r="AA342" s="48"/>
      <c r="AB342" s="48"/>
      <c r="AC342" s="48"/>
    </row>
    <row r="343" spans="1:68" ht="16.5" hidden="1" customHeight="1" x14ac:dyDescent="0.25">
      <c r="A343" s="571" t="s">
        <v>549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4"/>
      <c r="AB343" s="554"/>
      <c r="AC343" s="554"/>
    </row>
    <row r="344" spans="1:68" ht="14.25" hidden="1" customHeight="1" x14ac:dyDescent="0.25">
      <c r="A344" s="585" t="s">
        <v>102</v>
      </c>
      <c r="B344" s="569"/>
      <c r="C344" s="569"/>
      <c r="D344" s="569"/>
      <c r="E344" s="569"/>
      <c r="F344" s="569"/>
      <c r="G344" s="569"/>
      <c r="H344" s="569"/>
      <c r="I344" s="569"/>
      <c r="J344" s="569"/>
      <c r="K344" s="569"/>
      <c r="L344" s="569"/>
      <c r="M344" s="569"/>
      <c r="N344" s="569"/>
      <c r="O344" s="569"/>
      <c r="P344" s="569"/>
      <c r="Q344" s="569"/>
      <c r="R344" s="569"/>
      <c r="S344" s="569"/>
      <c r="T344" s="569"/>
      <c r="U344" s="569"/>
      <c r="V344" s="569"/>
      <c r="W344" s="569"/>
      <c r="X344" s="569"/>
      <c r="Y344" s="569"/>
      <c r="Z344" s="569"/>
      <c r="AA344" s="555"/>
      <c r="AB344" s="555"/>
      <c r="AC344" s="555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77">
        <v>4680115884847</v>
      </c>
      <c r="E345" s="578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/>
      <c r="M345" s="33" t="s">
        <v>68</v>
      </c>
      <c r="N345" s="33"/>
      <c r="O345" s="32">
        <v>60</v>
      </c>
      <c r="P345" s="7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3"/>
      <c r="R345" s="573"/>
      <c r="S345" s="573"/>
      <c r="T345" s="574"/>
      <c r="U345" s="34"/>
      <c r="V345" s="34"/>
      <c r="W345" s="35" t="s">
        <v>69</v>
      </c>
      <c r="X345" s="559">
        <v>240</v>
      </c>
      <c r="Y345" s="560">
        <f t="shared" ref="Y345:Y351" si="47">IFERROR(IF(X345="",0,CEILING((X345/$H345),1)*$H345),"")</f>
        <v>240</v>
      </c>
      <c r="Z345" s="36">
        <f>IFERROR(IF(Y345=0,"",ROUNDUP(Y345/H345,0)*0.02175),"")</f>
        <v>0.34799999999999998</v>
      </c>
      <c r="AA345" s="56"/>
      <c r="AB345" s="57"/>
      <c r="AC345" s="393" t="s">
        <v>552</v>
      </c>
      <c r="AG345" s="64"/>
      <c r="AJ345" s="68"/>
      <c r="AK345" s="68">
        <v>0</v>
      </c>
      <c r="BB345" s="394" t="s">
        <v>1</v>
      </c>
      <c r="BM345" s="64">
        <f t="shared" ref="BM345:BM351" si="48">IFERROR(X345*I345/H345,"0")</f>
        <v>247.68</v>
      </c>
      <c r="BN345" s="64">
        <f t="shared" ref="BN345:BN351" si="49">IFERROR(Y345*I345/H345,"0")</f>
        <v>247.68</v>
      </c>
      <c r="BO345" s="64">
        <f t="shared" ref="BO345:BO351" si="50">IFERROR(1/J345*(X345/H345),"0")</f>
        <v>0.33333333333333331</v>
      </c>
      <c r="BP345" s="64">
        <f t="shared" ref="BP345:BP351" si="51">IFERROR(1/J345*(Y345/H345),"0")</f>
        <v>0.33333333333333331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77">
        <v>4680115884854</v>
      </c>
      <c r="E346" s="578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 t="s">
        <v>111</v>
      </c>
      <c r="M346" s="33" t="s">
        <v>68</v>
      </c>
      <c r="N346" s="33"/>
      <c r="O346" s="32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3"/>
      <c r="R346" s="573"/>
      <c r="S346" s="573"/>
      <c r="T346" s="574"/>
      <c r="U346" s="34"/>
      <c r="V346" s="34"/>
      <c r="W346" s="35" t="s">
        <v>69</v>
      </c>
      <c r="X346" s="559">
        <v>150</v>
      </c>
      <c r="Y346" s="560">
        <f t="shared" si="47"/>
        <v>150</v>
      </c>
      <c r="Z346" s="36">
        <f>IFERROR(IF(Y346=0,"",ROUNDUP(Y346/H346,0)*0.02175),"")</f>
        <v>0.21749999999999997</v>
      </c>
      <c r="AA346" s="56"/>
      <c r="AB346" s="57"/>
      <c r="AC346" s="395" t="s">
        <v>555</v>
      </c>
      <c r="AG346" s="64"/>
      <c r="AJ346" s="68" t="s">
        <v>112</v>
      </c>
      <c r="AK346" s="68">
        <v>720</v>
      </c>
      <c r="BB346" s="396" t="s">
        <v>1</v>
      </c>
      <c r="BM346" s="64">
        <f t="shared" si="48"/>
        <v>154.80000000000001</v>
      </c>
      <c r="BN346" s="64">
        <f t="shared" si="49"/>
        <v>154.80000000000001</v>
      </c>
      <c r="BO346" s="64">
        <f t="shared" si="50"/>
        <v>0.20833333333333331</v>
      </c>
      <c r="BP346" s="64">
        <f t="shared" si="51"/>
        <v>0.20833333333333331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4301011832</v>
      </c>
      <c r="D347" s="577">
        <v>4607091383997</v>
      </c>
      <c r="E347" s="578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92</v>
      </c>
      <c r="N347" s="33"/>
      <c r="O347" s="32">
        <v>60</v>
      </c>
      <c r="P347" s="8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3"/>
      <c r="R347" s="573"/>
      <c r="S347" s="573"/>
      <c r="T347" s="574"/>
      <c r="U347" s="34"/>
      <c r="V347" s="34"/>
      <c r="W347" s="35" t="s">
        <v>69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77">
        <v>4680115884830</v>
      </c>
      <c r="E348" s="578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105</v>
      </c>
      <c r="L348" s="32"/>
      <c r="M348" s="33" t="s">
        <v>68</v>
      </c>
      <c r="N348" s="33"/>
      <c r="O348" s="32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3"/>
      <c r="R348" s="573"/>
      <c r="S348" s="573"/>
      <c r="T348" s="574"/>
      <c r="U348" s="34"/>
      <c r="V348" s="34"/>
      <c r="W348" s="35" t="s">
        <v>69</v>
      </c>
      <c r="X348" s="559">
        <v>250</v>
      </c>
      <c r="Y348" s="560">
        <f t="shared" si="47"/>
        <v>255</v>
      </c>
      <c r="Z348" s="36">
        <f>IFERROR(IF(Y348=0,"",ROUNDUP(Y348/H348,0)*0.02175),"")</f>
        <v>0.36974999999999997</v>
      </c>
      <c r="AA348" s="56"/>
      <c r="AB348" s="57"/>
      <c r="AC348" s="399" t="s">
        <v>561</v>
      </c>
      <c r="AG348" s="64"/>
      <c r="AJ348" s="68"/>
      <c r="AK348" s="68">
        <v>0</v>
      </c>
      <c r="BB348" s="400" t="s">
        <v>1</v>
      </c>
      <c r="BM348" s="64">
        <f t="shared" si="48"/>
        <v>258</v>
      </c>
      <c r="BN348" s="64">
        <f t="shared" si="49"/>
        <v>263.16000000000003</v>
      </c>
      <c r="BO348" s="64">
        <f t="shared" si="50"/>
        <v>0.34722222222222221</v>
      </c>
      <c r="BP348" s="64">
        <f t="shared" si="51"/>
        <v>0.35416666666666663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4301011433</v>
      </c>
      <c r="D349" s="577">
        <v>4680115882638</v>
      </c>
      <c r="E349" s="578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110</v>
      </c>
      <c r="L349" s="32"/>
      <c r="M349" s="33" t="s">
        <v>106</v>
      </c>
      <c r="N349" s="33"/>
      <c r="O349" s="32">
        <v>90</v>
      </c>
      <c r="P349" s="8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3"/>
      <c r="R349" s="573"/>
      <c r="S349" s="573"/>
      <c r="T349" s="574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4301011952</v>
      </c>
      <c r="D350" s="577">
        <v>4680115884922</v>
      </c>
      <c r="E350" s="578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6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3"/>
      <c r="R350" s="573"/>
      <c r="S350" s="573"/>
      <c r="T350" s="574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567</v>
      </c>
      <c r="B351" s="54" t="s">
        <v>568</v>
      </c>
      <c r="C351" s="31">
        <v>4301011868</v>
      </c>
      <c r="D351" s="577">
        <v>4680115884861</v>
      </c>
      <c r="E351" s="578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110</v>
      </c>
      <c r="L351" s="32"/>
      <c r="M351" s="33" t="s">
        <v>68</v>
      </c>
      <c r="N351" s="33"/>
      <c r="O351" s="32">
        <v>60</v>
      </c>
      <c r="P351" s="6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3"/>
      <c r="R351" s="573"/>
      <c r="S351" s="573"/>
      <c r="T351" s="574"/>
      <c r="U351" s="34"/>
      <c r="V351" s="34"/>
      <c r="W351" s="35" t="s">
        <v>69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68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65" t="s">
        <v>71</v>
      </c>
      <c r="Q352" s="566"/>
      <c r="R352" s="566"/>
      <c r="S352" s="566"/>
      <c r="T352" s="566"/>
      <c r="U352" s="566"/>
      <c r="V352" s="567"/>
      <c r="W352" s="37" t="s">
        <v>72</v>
      </c>
      <c r="X352" s="561">
        <f>IFERROR(X345/H345,"0")+IFERROR(X346/H346,"0")+IFERROR(X347/H347,"0")+IFERROR(X348/H348,"0")+IFERROR(X349/H349,"0")+IFERROR(X350/H350,"0")+IFERROR(X351/H351,"0")</f>
        <v>42.666666666666671</v>
      </c>
      <c r="Y352" s="561">
        <f>IFERROR(Y345/H345,"0")+IFERROR(Y346/H346,"0")+IFERROR(Y347/H347,"0")+IFERROR(Y348/H348,"0")+IFERROR(Y349/H349,"0")+IFERROR(Y350/H350,"0")+IFERROR(Y351/H351,"0")</f>
        <v>43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0.93524999999999991</v>
      </c>
      <c r="AA352" s="562"/>
      <c r="AB352" s="562"/>
      <c r="AC352" s="562"/>
    </row>
    <row r="353" spans="1:68" x14ac:dyDescent="0.2">
      <c r="A353" s="569"/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70"/>
      <c r="P353" s="565" t="s">
        <v>71</v>
      </c>
      <c r="Q353" s="566"/>
      <c r="R353" s="566"/>
      <c r="S353" s="566"/>
      <c r="T353" s="566"/>
      <c r="U353" s="566"/>
      <c r="V353" s="567"/>
      <c r="W353" s="37" t="s">
        <v>69</v>
      </c>
      <c r="X353" s="561">
        <f>IFERROR(SUM(X345:X351),"0")</f>
        <v>640</v>
      </c>
      <c r="Y353" s="561">
        <f>IFERROR(SUM(Y345:Y351),"0")</f>
        <v>645</v>
      </c>
      <c r="Z353" s="37"/>
      <c r="AA353" s="562"/>
      <c r="AB353" s="562"/>
      <c r="AC353" s="562"/>
    </row>
    <row r="354" spans="1:68" ht="14.25" hidden="1" customHeight="1" x14ac:dyDescent="0.25">
      <c r="A354" s="585" t="s">
        <v>136</v>
      </c>
      <c r="B354" s="569"/>
      <c r="C354" s="569"/>
      <c r="D354" s="569"/>
      <c r="E354" s="569"/>
      <c r="F354" s="569"/>
      <c r="G354" s="569"/>
      <c r="H354" s="569"/>
      <c r="I354" s="569"/>
      <c r="J354" s="569"/>
      <c r="K354" s="569"/>
      <c r="L354" s="569"/>
      <c r="M354" s="569"/>
      <c r="N354" s="569"/>
      <c r="O354" s="569"/>
      <c r="P354" s="569"/>
      <c r="Q354" s="569"/>
      <c r="R354" s="569"/>
      <c r="S354" s="569"/>
      <c r="T354" s="569"/>
      <c r="U354" s="569"/>
      <c r="V354" s="569"/>
      <c r="W354" s="569"/>
      <c r="X354" s="569"/>
      <c r="Y354" s="569"/>
      <c r="Z354" s="569"/>
      <c r="AA354" s="555"/>
      <c r="AB354" s="555"/>
      <c r="AC354" s="555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77">
        <v>4607091383980</v>
      </c>
      <c r="E355" s="578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105</v>
      </c>
      <c r="L355" s="32" t="s">
        <v>111</v>
      </c>
      <c r="M355" s="33" t="s">
        <v>106</v>
      </c>
      <c r="N355" s="33"/>
      <c r="O355" s="32">
        <v>50</v>
      </c>
      <c r="P355" s="8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3"/>
      <c r="R355" s="573"/>
      <c r="S355" s="573"/>
      <c r="T355" s="574"/>
      <c r="U355" s="34"/>
      <c r="V355" s="34"/>
      <c r="W355" s="35" t="s">
        <v>69</v>
      </c>
      <c r="X355" s="559">
        <v>240</v>
      </c>
      <c r="Y355" s="560">
        <f>IFERROR(IF(X355="",0,CEILING((X355/$H355),1)*$H355),"")</f>
        <v>240</v>
      </c>
      <c r="Z355" s="36">
        <f>IFERROR(IF(Y355=0,"",ROUNDUP(Y355/H355,0)*0.02175),"")</f>
        <v>0.34799999999999998</v>
      </c>
      <c r="AA355" s="56"/>
      <c r="AB355" s="57"/>
      <c r="AC355" s="407" t="s">
        <v>571</v>
      </c>
      <c r="AG355" s="64"/>
      <c r="AJ355" s="68" t="s">
        <v>112</v>
      </c>
      <c r="AK355" s="68">
        <v>720</v>
      </c>
      <c r="BB355" s="408" t="s">
        <v>1</v>
      </c>
      <c r="BM355" s="64">
        <f>IFERROR(X355*I355/H355,"0")</f>
        <v>247.68</v>
      </c>
      <c r="BN355" s="64">
        <f>IFERROR(Y355*I355/H355,"0")</f>
        <v>247.68</v>
      </c>
      <c r="BO355" s="64">
        <f>IFERROR(1/J355*(X355/H355),"0")</f>
        <v>0.33333333333333331</v>
      </c>
      <c r="BP355" s="64">
        <f>IFERROR(1/J355*(Y355/H355),"0")</f>
        <v>0.33333333333333331</v>
      </c>
    </row>
    <row r="356" spans="1:68" ht="16.5" hidden="1" customHeight="1" x14ac:dyDescent="0.25">
      <c r="A356" s="54" t="s">
        <v>572</v>
      </c>
      <c r="B356" s="54" t="s">
        <v>573</v>
      </c>
      <c r="C356" s="31">
        <v>4301020179</v>
      </c>
      <c r="D356" s="577">
        <v>4607091384178</v>
      </c>
      <c r="E356" s="578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110</v>
      </c>
      <c r="L356" s="32"/>
      <c r="M356" s="33" t="s">
        <v>106</v>
      </c>
      <c r="N356" s="33"/>
      <c r="O356" s="32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3"/>
      <c r="R356" s="573"/>
      <c r="S356" s="573"/>
      <c r="T356" s="574"/>
      <c r="U356" s="34"/>
      <c r="V356" s="34"/>
      <c r="W356" s="35" t="s">
        <v>69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68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65" t="s">
        <v>71</v>
      </c>
      <c r="Q357" s="566"/>
      <c r="R357" s="566"/>
      <c r="S357" s="566"/>
      <c r="T357" s="566"/>
      <c r="U357" s="566"/>
      <c r="V357" s="567"/>
      <c r="W357" s="37" t="s">
        <v>72</v>
      </c>
      <c r="X357" s="561">
        <f>IFERROR(X355/H355,"0")+IFERROR(X356/H356,"0")</f>
        <v>16</v>
      </c>
      <c r="Y357" s="561">
        <f>IFERROR(Y355/H355,"0")+IFERROR(Y356/H356,"0")</f>
        <v>16</v>
      </c>
      <c r="Z357" s="561">
        <f>IFERROR(IF(Z355="",0,Z355),"0")+IFERROR(IF(Z356="",0,Z356),"0")</f>
        <v>0.34799999999999998</v>
      </c>
      <c r="AA357" s="562"/>
      <c r="AB357" s="562"/>
      <c r="AC357" s="562"/>
    </row>
    <row r="358" spans="1:68" x14ac:dyDescent="0.2">
      <c r="A358" s="569"/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70"/>
      <c r="P358" s="565" t="s">
        <v>71</v>
      </c>
      <c r="Q358" s="566"/>
      <c r="R358" s="566"/>
      <c r="S358" s="566"/>
      <c r="T358" s="566"/>
      <c r="U358" s="566"/>
      <c r="V358" s="567"/>
      <c r="W358" s="37" t="s">
        <v>69</v>
      </c>
      <c r="X358" s="561">
        <f>IFERROR(SUM(X355:X356),"0")</f>
        <v>240</v>
      </c>
      <c r="Y358" s="561">
        <f>IFERROR(SUM(Y355:Y356),"0")</f>
        <v>240</v>
      </c>
      <c r="Z358" s="37"/>
      <c r="AA358" s="562"/>
      <c r="AB358" s="562"/>
      <c r="AC358" s="562"/>
    </row>
    <row r="359" spans="1:68" ht="14.25" hidden="1" customHeight="1" x14ac:dyDescent="0.25">
      <c r="A359" s="585" t="s">
        <v>73</v>
      </c>
      <c r="B359" s="569"/>
      <c r="C359" s="569"/>
      <c r="D359" s="569"/>
      <c r="E359" s="569"/>
      <c r="F359" s="569"/>
      <c r="G359" s="569"/>
      <c r="H359" s="569"/>
      <c r="I359" s="569"/>
      <c r="J359" s="569"/>
      <c r="K359" s="569"/>
      <c r="L359" s="569"/>
      <c r="M359" s="569"/>
      <c r="N359" s="569"/>
      <c r="O359" s="569"/>
      <c r="P359" s="569"/>
      <c r="Q359" s="569"/>
      <c r="R359" s="569"/>
      <c r="S359" s="569"/>
      <c r="T359" s="569"/>
      <c r="U359" s="569"/>
      <c r="V359" s="569"/>
      <c r="W359" s="569"/>
      <c r="X359" s="569"/>
      <c r="Y359" s="569"/>
      <c r="Z359" s="569"/>
      <c r="AA359" s="555"/>
      <c r="AB359" s="555"/>
      <c r="AC359" s="555"/>
    </row>
    <row r="360" spans="1:68" ht="27" hidden="1" customHeight="1" x14ac:dyDescent="0.25">
      <c r="A360" s="54" t="s">
        <v>574</v>
      </c>
      <c r="B360" s="54" t="s">
        <v>575</v>
      </c>
      <c r="C360" s="31">
        <v>4301051903</v>
      </c>
      <c r="D360" s="577">
        <v>4607091383928</v>
      </c>
      <c r="E360" s="578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3"/>
      <c r="R360" s="573"/>
      <c r="S360" s="573"/>
      <c r="T360" s="574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4301051897</v>
      </c>
      <c r="D361" s="577">
        <v>4607091384260</v>
      </c>
      <c r="E361" s="578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3"/>
      <c r="R361" s="573"/>
      <c r="S361" s="573"/>
      <c r="T361" s="574"/>
      <c r="U361" s="34"/>
      <c r="V361" s="34"/>
      <c r="W361" s="35" t="s">
        <v>69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68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65" t="s">
        <v>71</v>
      </c>
      <c r="Q362" s="566"/>
      <c r="R362" s="566"/>
      <c r="S362" s="566"/>
      <c r="T362" s="566"/>
      <c r="U362" s="566"/>
      <c r="V362" s="567"/>
      <c r="W362" s="37" t="s">
        <v>72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hidden="1" x14ac:dyDescent="0.2">
      <c r="A363" s="569"/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70"/>
      <c r="P363" s="565" t="s">
        <v>71</v>
      </c>
      <c r="Q363" s="566"/>
      <c r="R363" s="566"/>
      <c r="S363" s="566"/>
      <c r="T363" s="566"/>
      <c r="U363" s="566"/>
      <c r="V363" s="567"/>
      <c r="W363" s="37" t="s">
        <v>69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hidden="1" customHeight="1" x14ac:dyDescent="0.25">
      <c r="A364" s="585" t="s">
        <v>173</v>
      </c>
      <c r="B364" s="569"/>
      <c r="C364" s="569"/>
      <c r="D364" s="569"/>
      <c r="E364" s="569"/>
      <c r="F364" s="569"/>
      <c r="G364" s="569"/>
      <c r="H364" s="569"/>
      <c r="I364" s="569"/>
      <c r="J364" s="569"/>
      <c r="K364" s="569"/>
      <c r="L364" s="569"/>
      <c r="M364" s="569"/>
      <c r="N364" s="569"/>
      <c r="O364" s="569"/>
      <c r="P364" s="569"/>
      <c r="Q364" s="569"/>
      <c r="R364" s="569"/>
      <c r="S364" s="569"/>
      <c r="T364" s="569"/>
      <c r="U364" s="569"/>
      <c r="V364" s="569"/>
      <c r="W364" s="569"/>
      <c r="X364" s="569"/>
      <c r="Y364" s="569"/>
      <c r="Z364" s="569"/>
      <c r="AA364" s="555"/>
      <c r="AB364" s="555"/>
      <c r="AC364" s="555"/>
    </row>
    <row r="365" spans="1:68" ht="27" hidden="1" customHeight="1" x14ac:dyDescent="0.25">
      <c r="A365" s="54" t="s">
        <v>580</v>
      </c>
      <c r="B365" s="54" t="s">
        <v>581</v>
      </c>
      <c r="C365" s="31">
        <v>4301060439</v>
      </c>
      <c r="D365" s="577">
        <v>4607091384673</v>
      </c>
      <c r="E365" s="578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30</v>
      </c>
      <c r="P365" s="89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3"/>
      <c r="R365" s="573"/>
      <c r="S365" s="573"/>
      <c r="T365" s="574"/>
      <c r="U365" s="34"/>
      <c r="V365" s="34"/>
      <c r="W365" s="35" t="s">
        <v>69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68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65" t="s">
        <v>71</v>
      </c>
      <c r="Q366" s="566"/>
      <c r="R366" s="566"/>
      <c r="S366" s="566"/>
      <c r="T366" s="566"/>
      <c r="U366" s="566"/>
      <c r="V366" s="567"/>
      <c r="W366" s="37" t="s">
        <v>72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hidden="1" x14ac:dyDescent="0.2">
      <c r="A367" s="569"/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70"/>
      <c r="P367" s="565" t="s">
        <v>71</v>
      </c>
      <c r="Q367" s="566"/>
      <c r="R367" s="566"/>
      <c r="S367" s="566"/>
      <c r="T367" s="566"/>
      <c r="U367" s="566"/>
      <c r="V367" s="567"/>
      <c r="W367" s="37" t="s">
        <v>69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hidden="1" customHeight="1" x14ac:dyDescent="0.25">
      <c r="A368" s="571" t="s">
        <v>583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4"/>
      <c r="AB368" s="554"/>
      <c r="AC368" s="554"/>
    </row>
    <row r="369" spans="1:68" ht="14.25" hidden="1" customHeight="1" x14ac:dyDescent="0.25">
      <c r="A369" s="585" t="s">
        <v>102</v>
      </c>
      <c r="B369" s="569"/>
      <c r="C369" s="569"/>
      <c r="D369" s="569"/>
      <c r="E369" s="569"/>
      <c r="F369" s="569"/>
      <c r="G369" s="569"/>
      <c r="H369" s="569"/>
      <c r="I369" s="569"/>
      <c r="J369" s="569"/>
      <c r="K369" s="569"/>
      <c r="L369" s="569"/>
      <c r="M369" s="569"/>
      <c r="N369" s="569"/>
      <c r="O369" s="569"/>
      <c r="P369" s="569"/>
      <c r="Q369" s="569"/>
      <c r="R369" s="569"/>
      <c r="S369" s="569"/>
      <c r="T369" s="569"/>
      <c r="U369" s="569"/>
      <c r="V369" s="569"/>
      <c r="W369" s="569"/>
      <c r="X369" s="569"/>
      <c r="Y369" s="569"/>
      <c r="Z369" s="569"/>
      <c r="AA369" s="555"/>
      <c r="AB369" s="555"/>
      <c r="AC369" s="555"/>
    </row>
    <row r="370" spans="1:68" ht="37.5" hidden="1" customHeight="1" x14ac:dyDescent="0.25">
      <c r="A370" s="54" t="s">
        <v>584</v>
      </c>
      <c r="B370" s="54" t="s">
        <v>585</v>
      </c>
      <c r="C370" s="31">
        <v>4301011873</v>
      </c>
      <c r="D370" s="577">
        <v>4680115881907</v>
      </c>
      <c r="E370" s="578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8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3"/>
      <c r="R370" s="573"/>
      <c r="S370" s="573"/>
      <c r="T370" s="574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4301011875</v>
      </c>
      <c r="D371" s="577">
        <v>4680115884885</v>
      </c>
      <c r="E371" s="578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3"/>
      <c r="R371" s="573"/>
      <c r="S371" s="573"/>
      <c r="T371" s="574"/>
      <c r="U371" s="34"/>
      <c r="V371" s="34"/>
      <c r="W371" s="35" t="s">
        <v>69</v>
      </c>
      <c r="X371" s="559">
        <v>70</v>
      </c>
      <c r="Y371" s="560">
        <f>IFERROR(IF(X371="",0,CEILING((X371/$H371),1)*$H371),"")</f>
        <v>72</v>
      </c>
      <c r="Z371" s="36">
        <f>IFERROR(IF(Y371=0,"",ROUNDUP(Y371/H371,0)*0.01898),"")</f>
        <v>0.11388000000000001</v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72.537500000000009</v>
      </c>
      <c r="BN371" s="64">
        <f>IFERROR(Y371*I371/H371,"0")</f>
        <v>74.61</v>
      </c>
      <c r="BO371" s="64">
        <f>IFERROR(1/J371*(X371/H371),"0")</f>
        <v>9.1145833333333329E-2</v>
      </c>
      <c r="BP371" s="64">
        <f>IFERROR(1/J371*(Y371/H371),"0")</f>
        <v>9.375E-2</v>
      </c>
    </row>
    <row r="372" spans="1:68" ht="37.5" hidden="1" customHeight="1" x14ac:dyDescent="0.25">
      <c r="A372" s="54" t="s">
        <v>590</v>
      </c>
      <c r="B372" s="54" t="s">
        <v>591</v>
      </c>
      <c r="C372" s="31">
        <v>4301011871</v>
      </c>
      <c r="D372" s="577">
        <v>4680115884908</v>
      </c>
      <c r="E372" s="578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3"/>
      <c r="R372" s="573"/>
      <c r="S372" s="573"/>
      <c r="T372" s="574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65" t="s">
        <v>71</v>
      </c>
      <c r="Q373" s="566"/>
      <c r="R373" s="566"/>
      <c r="S373" s="566"/>
      <c r="T373" s="566"/>
      <c r="U373" s="566"/>
      <c r="V373" s="567"/>
      <c r="W373" s="37" t="s">
        <v>72</v>
      </c>
      <c r="X373" s="561">
        <f>IFERROR(X370/H370,"0")+IFERROR(X371/H371,"0")+IFERROR(X372/H372,"0")</f>
        <v>5.833333333333333</v>
      </c>
      <c r="Y373" s="561">
        <f>IFERROR(Y370/H370,"0")+IFERROR(Y371/H371,"0")+IFERROR(Y372/H372,"0")</f>
        <v>6</v>
      </c>
      <c r="Z373" s="561">
        <f>IFERROR(IF(Z370="",0,Z370),"0")+IFERROR(IF(Z371="",0,Z371),"0")+IFERROR(IF(Z372="",0,Z372),"0")</f>
        <v>0.11388000000000001</v>
      </c>
      <c r="AA373" s="562"/>
      <c r="AB373" s="562"/>
      <c r="AC373" s="562"/>
    </row>
    <row r="374" spans="1:68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65" t="s">
        <v>71</v>
      </c>
      <c r="Q374" s="566"/>
      <c r="R374" s="566"/>
      <c r="S374" s="566"/>
      <c r="T374" s="566"/>
      <c r="U374" s="566"/>
      <c r="V374" s="567"/>
      <c r="W374" s="37" t="s">
        <v>69</v>
      </c>
      <c r="X374" s="561">
        <f>IFERROR(SUM(X370:X372),"0")</f>
        <v>70</v>
      </c>
      <c r="Y374" s="561">
        <f>IFERROR(SUM(Y370:Y372),"0")</f>
        <v>72</v>
      </c>
      <c r="Z374" s="37"/>
      <c r="AA374" s="562"/>
      <c r="AB374" s="562"/>
      <c r="AC374" s="562"/>
    </row>
    <row r="375" spans="1:68" ht="14.25" hidden="1" customHeight="1" x14ac:dyDescent="0.25">
      <c r="A375" s="585" t="s">
        <v>64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hidden="1" customHeight="1" x14ac:dyDescent="0.25">
      <c r="A376" s="54" t="s">
        <v>592</v>
      </c>
      <c r="B376" s="54" t="s">
        <v>593</v>
      </c>
      <c r="C376" s="31">
        <v>4301031303</v>
      </c>
      <c r="D376" s="577">
        <v>4607091384802</v>
      </c>
      <c r="E376" s="578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68</v>
      </c>
      <c r="N376" s="33"/>
      <c r="O376" s="32">
        <v>35</v>
      </c>
      <c r="P376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3"/>
      <c r="R376" s="573"/>
      <c r="S376" s="573"/>
      <c r="T376" s="574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594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65" t="s">
        <v>71</v>
      </c>
      <c r="Q377" s="566"/>
      <c r="R377" s="566"/>
      <c r="S377" s="566"/>
      <c r="T377" s="566"/>
      <c r="U377" s="566"/>
      <c r="V377" s="567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65" t="s">
        <v>71</v>
      </c>
      <c r="Q378" s="566"/>
      <c r="R378" s="566"/>
      <c r="S378" s="566"/>
      <c r="T378" s="566"/>
      <c r="U378" s="566"/>
      <c r="V378" s="567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85" t="s">
        <v>73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hidden="1" customHeight="1" x14ac:dyDescent="0.25">
      <c r="A380" s="54" t="s">
        <v>595</v>
      </c>
      <c r="B380" s="54" t="s">
        <v>596</v>
      </c>
      <c r="C380" s="31">
        <v>4301051899</v>
      </c>
      <c r="D380" s="577">
        <v>4607091384246</v>
      </c>
      <c r="E380" s="578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3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3"/>
      <c r="R380" s="573"/>
      <c r="S380" s="573"/>
      <c r="T380" s="574"/>
      <c r="U380" s="34"/>
      <c r="V380" s="34"/>
      <c r="W380" s="35" t="s">
        <v>69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597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598</v>
      </c>
      <c r="B381" s="54" t="s">
        <v>599</v>
      </c>
      <c r="C381" s="31">
        <v>4301051660</v>
      </c>
      <c r="D381" s="577">
        <v>4607091384253</v>
      </c>
      <c r="E381" s="578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3"/>
      <c r="R381" s="573"/>
      <c r="S381" s="573"/>
      <c r="T381" s="574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597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65" t="s">
        <v>71</v>
      </c>
      <c r="Q382" s="566"/>
      <c r="R382" s="566"/>
      <c r="S382" s="566"/>
      <c r="T382" s="566"/>
      <c r="U382" s="566"/>
      <c r="V382" s="567"/>
      <c r="W382" s="37" t="s">
        <v>72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hidden="1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65" t="s">
        <v>71</v>
      </c>
      <c r="Q383" s="566"/>
      <c r="R383" s="566"/>
      <c r="S383" s="566"/>
      <c r="T383" s="566"/>
      <c r="U383" s="566"/>
      <c r="V383" s="567"/>
      <c r="W383" s="37" t="s">
        <v>69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hidden="1" customHeight="1" x14ac:dyDescent="0.25">
      <c r="A384" s="585" t="s">
        <v>173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hidden="1" customHeight="1" x14ac:dyDescent="0.25">
      <c r="A385" s="54" t="s">
        <v>600</v>
      </c>
      <c r="B385" s="54" t="s">
        <v>601</v>
      </c>
      <c r="C385" s="31">
        <v>4301060441</v>
      </c>
      <c r="D385" s="577">
        <v>4607091389357</v>
      </c>
      <c r="E385" s="578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8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3"/>
      <c r="R385" s="573"/>
      <c r="S385" s="573"/>
      <c r="T385" s="574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602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65" t="s">
        <v>71</v>
      </c>
      <c r="Q386" s="566"/>
      <c r="R386" s="566"/>
      <c r="S386" s="566"/>
      <c r="T386" s="566"/>
      <c r="U386" s="566"/>
      <c r="V386" s="567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65" t="s">
        <v>71</v>
      </c>
      <c r="Q387" s="566"/>
      <c r="R387" s="566"/>
      <c r="S387" s="566"/>
      <c r="T387" s="566"/>
      <c r="U387" s="566"/>
      <c r="V387" s="567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3" t="s">
        <v>603</v>
      </c>
      <c r="B388" s="654"/>
      <c r="C388" s="654"/>
      <c r="D388" s="654"/>
      <c r="E388" s="654"/>
      <c r="F388" s="654"/>
      <c r="G388" s="654"/>
      <c r="H388" s="654"/>
      <c r="I388" s="654"/>
      <c r="J388" s="654"/>
      <c r="K388" s="654"/>
      <c r="L388" s="654"/>
      <c r="M388" s="654"/>
      <c r="N388" s="654"/>
      <c r="O388" s="654"/>
      <c r="P388" s="654"/>
      <c r="Q388" s="654"/>
      <c r="R388" s="654"/>
      <c r="S388" s="654"/>
      <c r="T388" s="654"/>
      <c r="U388" s="654"/>
      <c r="V388" s="654"/>
      <c r="W388" s="654"/>
      <c r="X388" s="654"/>
      <c r="Y388" s="654"/>
      <c r="Z388" s="654"/>
      <c r="AA388" s="48"/>
      <c r="AB388" s="48"/>
      <c r="AC388" s="48"/>
    </row>
    <row r="389" spans="1:68" ht="16.5" hidden="1" customHeight="1" x14ac:dyDescent="0.25">
      <c r="A389" s="571" t="s">
        <v>604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hidden="1" customHeight="1" x14ac:dyDescent="0.25">
      <c r="A390" s="585" t="s">
        <v>64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customHeight="1" x14ac:dyDescent="0.25">
      <c r="A391" s="54" t="s">
        <v>605</v>
      </c>
      <c r="B391" s="54" t="s">
        <v>606</v>
      </c>
      <c r="C391" s="31">
        <v>4301031405</v>
      </c>
      <c r="D391" s="577">
        <v>4680115886100</v>
      </c>
      <c r="E391" s="578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8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3"/>
      <c r="R391" s="573"/>
      <c r="S391" s="573"/>
      <c r="T391" s="574"/>
      <c r="U391" s="34"/>
      <c r="V391" s="34"/>
      <c r="W391" s="35" t="s">
        <v>69</v>
      </c>
      <c r="X391" s="559">
        <v>30</v>
      </c>
      <c r="Y391" s="560">
        <f t="shared" ref="Y391:Y400" si="52">IFERROR(IF(X391="",0,CEILING((X391/$H391),1)*$H391),"")</f>
        <v>32.400000000000006</v>
      </c>
      <c r="Z391" s="36">
        <f>IFERROR(IF(Y391=0,"",ROUNDUP(Y391/H391,0)*0.00902),"")</f>
        <v>5.4120000000000001E-2</v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31.166666666666668</v>
      </c>
      <c r="BN391" s="64">
        <f t="shared" ref="BN391:BN400" si="54">IFERROR(Y391*I391/H391,"0")</f>
        <v>33.660000000000004</v>
      </c>
      <c r="BO391" s="64">
        <f t="shared" ref="BO391:BO400" si="55">IFERROR(1/J391*(X391/H391),"0")</f>
        <v>4.208754208754209E-2</v>
      </c>
      <c r="BP391" s="64">
        <f t="shared" ref="BP391:BP400" si="56">IFERROR(1/J391*(Y391/H391),"0")</f>
        <v>4.5454545454545463E-2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4301031382</v>
      </c>
      <c r="D392" s="577">
        <v>4680115886117</v>
      </c>
      <c r="E392" s="578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3"/>
      <c r="R392" s="573"/>
      <c r="S392" s="573"/>
      <c r="T392" s="574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608</v>
      </c>
      <c r="B393" s="54" t="s">
        <v>611</v>
      </c>
      <c r="C393" s="31">
        <v>4301031406</v>
      </c>
      <c r="D393" s="577">
        <v>4680115886117</v>
      </c>
      <c r="E393" s="578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6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3"/>
      <c r="R393" s="573"/>
      <c r="S393" s="573"/>
      <c r="T393" s="574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612</v>
      </c>
      <c r="B394" s="54" t="s">
        <v>613</v>
      </c>
      <c r="C394" s="31">
        <v>4301031402</v>
      </c>
      <c r="D394" s="577">
        <v>4680115886124</v>
      </c>
      <c r="E394" s="578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3"/>
      <c r="R394" s="573"/>
      <c r="S394" s="573"/>
      <c r="T394" s="574"/>
      <c r="U394" s="34"/>
      <c r="V394" s="34"/>
      <c r="W394" s="35" t="s">
        <v>69</v>
      </c>
      <c r="X394" s="559">
        <v>50</v>
      </c>
      <c r="Y394" s="560">
        <f t="shared" si="52"/>
        <v>54</v>
      </c>
      <c r="Z394" s="36">
        <f>IFERROR(IF(Y394=0,"",ROUNDUP(Y394/H394,0)*0.00902),"")</f>
        <v>9.0200000000000002E-2</v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53"/>
        <v>51.944444444444443</v>
      </c>
      <c r="BN394" s="64">
        <f t="shared" si="54"/>
        <v>56.099999999999994</v>
      </c>
      <c r="BO394" s="64">
        <f t="shared" si="55"/>
        <v>7.0145903479236812E-2</v>
      </c>
      <c r="BP394" s="64">
        <f t="shared" si="56"/>
        <v>7.575757575757576E-2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4301031366</v>
      </c>
      <c r="D395" s="577">
        <v>4680115883147</v>
      </c>
      <c r="E395" s="578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3"/>
      <c r="R395" s="573"/>
      <c r="S395" s="573"/>
      <c r="T395" s="574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607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617</v>
      </c>
      <c r="B396" s="54" t="s">
        <v>618</v>
      </c>
      <c r="C396" s="31">
        <v>4301031362</v>
      </c>
      <c r="D396" s="577">
        <v>4607091384338</v>
      </c>
      <c r="E396" s="578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3"/>
      <c r="R396" s="573"/>
      <c r="S396" s="573"/>
      <c r="T396" s="574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607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619</v>
      </c>
      <c r="B397" s="54" t="s">
        <v>620</v>
      </c>
      <c r="C397" s="31">
        <v>4301031361</v>
      </c>
      <c r="D397" s="577">
        <v>4607091389524</v>
      </c>
      <c r="E397" s="578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3"/>
      <c r="R397" s="573"/>
      <c r="S397" s="573"/>
      <c r="T397" s="574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622</v>
      </c>
      <c r="B398" s="54" t="s">
        <v>623</v>
      </c>
      <c r="C398" s="31">
        <v>4301031364</v>
      </c>
      <c r="D398" s="577">
        <v>4680115883161</v>
      </c>
      <c r="E398" s="578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3"/>
      <c r="R398" s="573"/>
      <c r="S398" s="573"/>
      <c r="T398" s="574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4301031358</v>
      </c>
      <c r="D399" s="577">
        <v>4607091389531</v>
      </c>
      <c r="E399" s="578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3"/>
      <c r="R399" s="573"/>
      <c r="S399" s="573"/>
      <c r="T399" s="574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628</v>
      </c>
      <c r="B400" s="54" t="s">
        <v>629</v>
      </c>
      <c r="C400" s="31">
        <v>4301031360</v>
      </c>
      <c r="D400" s="577">
        <v>4607091384345</v>
      </c>
      <c r="E400" s="578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3"/>
      <c r="R400" s="573"/>
      <c r="S400" s="573"/>
      <c r="T400" s="574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65" t="s">
        <v>71</v>
      </c>
      <c r="Q401" s="566"/>
      <c r="R401" s="566"/>
      <c r="S401" s="566"/>
      <c r="T401" s="566"/>
      <c r="U401" s="566"/>
      <c r="V401" s="567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14.814814814814815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16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0.14432</v>
      </c>
      <c r="AA401" s="562"/>
      <c r="AB401" s="562"/>
      <c r="AC401" s="562"/>
    </row>
    <row r="402" spans="1:68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65" t="s">
        <v>71</v>
      </c>
      <c r="Q402" s="566"/>
      <c r="R402" s="566"/>
      <c r="S402" s="566"/>
      <c r="T402" s="566"/>
      <c r="U402" s="566"/>
      <c r="V402" s="567"/>
      <c r="W402" s="37" t="s">
        <v>69</v>
      </c>
      <c r="X402" s="561">
        <f>IFERROR(SUM(X391:X400),"0")</f>
        <v>80</v>
      </c>
      <c r="Y402" s="561">
        <f>IFERROR(SUM(Y391:Y400),"0")</f>
        <v>86.4</v>
      </c>
      <c r="Z402" s="37"/>
      <c r="AA402" s="562"/>
      <c r="AB402" s="562"/>
      <c r="AC402" s="562"/>
    </row>
    <row r="403" spans="1:68" ht="14.25" hidden="1" customHeight="1" x14ac:dyDescent="0.25">
      <c r="A403" s="585" t="s">
        <v>73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hidden="1" customHeight="1" x14ac:dyDescent="0.25">
      <c r="A404" s="54" t="s">
        <v>630</v>
      </c>
      <c r="B404" s="54" t="s">
        <v>631</v>
      </c>
      <c r="C404" s="31">
        <v>4301051284</v>
      </c>
      <c r="D404" s="577">
        <v>4607091384352</v>
      </c>
      <c r="E404" s="578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3"/>
      <c r="R404" s="573"/>
      <c r="S404" s="573"/>
      <c r="T404" s="574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633</v>
      </c>
      <c r="B405" s="54" t="s">
        <v>634</v>
      </c>
      <c r="C405" s="31">
        <v>4301051431</v>
      </c>
      <c r="D405" s="577">
        <v>4607091389654</v>
      </c>
      <c r="E405" s="578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3"/>
      <c r="R405" s="573"/>
      <c r="S405" s="573"/>
      <c r="T405" s="574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65" t="s">
        <v>71</v>
      </c>
      <c r="Q406" s="566"/>
      <c r="R406" s="566"/>
      <c r="S406" s="566"/>
      <c r="T406" s="566"/>
      <c r="U406" s="566"/>
      <c r="V406" s="567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65" t="s">
        <v>71</v>
      </c>
      <c r="Q407" s="566"/>
      <c r="R407" s="566"/>
      <c r="S407" s="566"/>
      <c r="T407" s="566"/>
      <c r="U407" s="566"/>
      <c r="V407" s="567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71" t="s">
        <v>636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hidden="1" customHeight="1" x14ac:dyDescent="0.25">
      <c r="A409" s="585" t="s">
        <v>136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hidden="1" customHeight="1" x14ac:dyDescent="0.25">
      <c r="A410" s="54" t="s">
        <v>637</v>
      </c>
      <c r="B410" s="54" t="s">
        <v>638</v>
      </c>
      <c r="C410" s="31">
        <v>4301020319</v>
      </c>
      <c r="D410" s="577">
        <v>4680115885240</v>
      </c>
      <c r="E410" s="578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88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3"/>
      <c r="R410" s="573"/>
      <c r="S410" s="573"/>
      <c r="T410" s="574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639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65" t="s">
        <v>71</v>
      </c>
      <c r="Q411" s="566"/>
      <c r="R411" s="566"/>
      <c r="S411" s="566"/>
      <c r="T411" s="566"/>
      <c r="U411" s="566"/>
      <c r="V411" s="567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65" t="s">
        <v>71</v>
      </c>
      <c r="Q412" s="566"/>
      <c r="R412" s="566"/>
      <c r="S412" s="566"/>
      <c r="T412" s="566"/>
      <c r="U412" s="566"/>
      <c r="V412" s="567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85" t="s">
        <v>64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customHeight="1" x14ac:dyDescent="0.25">
      <c r="A414" s="54" t="s">
        <v>640</v>
      </c>
      <c r="B414" s="54" t="s">
        <v>641</v>
      </c>
      <c r="C414" s="31">
        <v>4301031403</v>
      </c>
      <c r="D414" s="577">
        <v>4680115886094</v>
      </c>
      <c r="E414" s="578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5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3"/>
      <c r="R414" s="573"/>
      <c r="S414" s="573"/>
      <c r="T414" s="574"/>
      <c r="U414" s="34"/>
      <c r="V414" s="34"/>
      <c r="W414" s="35" t="s">
        <v>69</v>
      </c>
      <c r="X414" s="559">
        <v>50</v>
      </c>
      <c r="Y414" s="560">
        <f>IFERROR(IF(X414="",0,CEILING((X414/$H414),1)*$H414),"")</f>
        <v>54</v>
      </c>
      <c r="Z414" s="36">
        <f>IFERROR(IF(Y414=0,"",ROUNDUP(Y414/H414,0)*0.00902),"")</f>
        <v>9.0200000000000002E-2</v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51.944444444444443</v>
      </c>
      <c r="BN414" s="64">
        <f>IFERROR(Y414*I414/H414,"0")</f>
        <v>56.099999999999994</v>
      </c>
      <c r="BO414" s="64">
        <f>IFERROR(1/J414*(X414/H414),"0")</f>
        <v>7.0145903479236812E-2</v>
      </c>
      <c r="BP414" s="64">
        <f>IFERROR(1/J414*(Y414/H414),"0")</f>
        <v>7.575757575757576E-2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4301031363</v>
      </c>
      <c r="D415" s="577">
        <v>4607091389425</v>
      </c>
      <c r="E415" s="578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3"/>
      <c r="R415" s="573"/>
      <c r="S415" s="573"/>
      <c r="T415" s="574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646</v>
      </c>
      <c r="B416" s="54" t="s">
        <v>647</v>
      </c>
      <c r="C416" s="31">
        <v>4301031373</v>
      </c>
      <c r="D416" s="577">
        <v>4680115880771</v>
      </c>
      <c r="E416" s="578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3"/>
      <c r="R416" s="573"/>
      <c r="S416" s="573"/>
      <c r="T416" s="574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4301031359</v>
      </c>
      <c r="D417" s="577">
        <v>4607091389500</v>
      </c>
      <c r="E417" s="578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3"/>
      <c r="R417" s="573"/>
      <c r="S417" s="573"/>
      <c r="T417" s="574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648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65" t="s">
        <v>71</v>
      </c>
      <c r="Q418" s="566"/>
      <c r="R418" s="566"/>
      <c r="S418" s="566"/>
      <c r="T418" s="566"/>
      <c r="U418" s="566"/>
      <c r="V418" s="567"/>
      <c r="W418" s="37" t="s">
        <v>72</v>
      </c>
      <c r="X418" s="561">
        <f>IFERROR(X414/H414,"0")+IFERROR(X415/H415,"0")+IFERROR(X416/H416,"0")+IFERROR(X417/H417,"0")</f>
        <v>9.2592592592592595</v>
      </c>
      <c r="Y418" s="561">
        <f>IFERROR(Y414/H414,"0")+IFERROR(Y415/H415,"0")+IFERROR(Y416/H416,"0")+IFERROR(Y417/H417,"0")</f>
        <v>10</v>
      </c>
      <c r="Z418" s="561">
        <f>IFERROR(IF(Z414="",0,Z414),"0")+IFERROR(IF(Z415="",0,Z415),"0")+IFERROR(IF(Z416="",0,Z416),"0")+IFERROR(IF(Z417="",0,Z417),"0")</f>
        <v>9.0200000000000002E-2</v>
      </c>
      <c r="AA418" s="562"/>
      <c r="AB418" s="562"/>
      <c r="AC418" s="562"/>
    </row>
    <row r="419" spans="1:68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65" t="s">
        <v>71</v>
      </c>
      <c r="Q419" s="566"/>
      <c r="R419" s="566"/>
      <c r="S419" s="566"/>
      <c r="T419" s="566"/>
      <c r="U419" s="566"/>
      <c r="V419" s="567"/>
      <c r="W419" s="37" t="s">
        <v>69</v>
      </c>
      <c r="X419" s="561">
        <f>IFERROR(SUM(X414:X417),"0")</f>
        <v>50</v>
      </c>
      <c r="Y419" s="561">
        <f>IFERROR(SUM(Y414:Y417),"0")</f>
        <v>54</v>
      </c>
      <c r="Z419" s="37"/>
      <c r="AA419" s="562"/>
      <c r="AB419" s="562"/>
      <c r="AC419" s="562"/>
    </row>
    <row r="420" spans="1:68" ht="16.5" hidden="1" customHeight="1" x14ac:dyDescent="0.25">
      <c r="A420" s="571" t="s">
        <v>651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hidden="1" customHeight="1" x14ac:dyDescent="0.25">
      <c r="A421" s="585" t="s">
        <v>64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hidden="1" customHeight="1" x14ac:dyDescent="0.25">
      <c r="A422" s="54" t="s">
        <v>652</v>
      </c>
      <c r="B422" s="54" t="s">
        <v>653</v>
      </c>
      <c r="C422" s="31">
        <v>4301031347</v>
      </c>
      <c r="D422" s="577">
        <v>4680115885110</v>
      </c>
      <c r="E422" s="578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68</v>
      </c>
      <c r="N422" s="33"/>
      <c r="O422" s="32">
        <v>50</v>
      </c>
      <c r="P422" s="6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3"/>
      <c r="R422" s="573"/>
      <c r="S422" s="573"/>
      <c r="T422" s="574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654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65" t="s">
        <v>71</v>
      </c>
      <c r="Q423" s="566"/>
      <c r="R423" s="566"/>
      <c r="S423" s="566"/>
      <c r="T423" s="566"/>
      <c r="U423" s="566"/>
      <c r="V423" s="567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65" t="s">
        <v>71</v>
      </c>
      <c r="Q424" s="566"/>
      <c r="R424" s="566"/>
      <c r="S424" s="566"/>
      <c r="T424" s="566"/>
      <c r="U424" s="566"/>
      <c r="V424" s="567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71" t="s">
        <v>655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hidden="1" customHeight="1" x14ac:dyDescent="0.25">
      <c r="A426" s="585" t="s">
        <v>64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hidden="1" customHeight="1" x14ac:dyDescent="0.25">
      <c r="A427" s="54" t="s">
        <v>656</v>
      </c>
      <c r="B427" s="54" t="s">
        <v>657</v>
      </c>
      <c r="C427" s="31">
        <v>4301031261</v>
      </c>
      <c r="D427" s="577">
        <v>4680115885103</v>
      </c>
      <c r="E427" s="578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68</v>
      </c>
      <c r="N427" s="33"/>
      <c r="O427" s="32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3"/>
      <c r="R427" s="573"/>
      <c r="S427" s="573"/>
      <c r="T427" s="574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658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65" t="s">
        <v>71</v>
      </c>
      <c r="Q428" s="566"/>
      <c r="R428" s="566"/>
      <c r="S428" s="566"/>
      <c r="T428" s="566"/>
      <c r="U428" s="566"/>
      <c r="V428" s="567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65" t="s">
        <v>71</v>
      </c>
      <c r="Q429" s="566"/>
      <c r="R429" s="566"/>
      <c r="S429" s="566"/>
      <c r="T429" s="566"/>
      <c r="U429" s="566"/>
      <c r="V429" s="567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3" t="s">
        <v>659</v>
      </c>
      <c r="B430" s="654"/>
      <c r="C430" s="654"/>
      <c r="D430" s="654"/>
      <c r="E430" s="654"/>
      <c r="F430" s="654"/>
      <c r="G430" s="654"/>
      <c r="H430" s="654"/>
      <c r="I430" s="654"/>
      <c r="J430" s="654"/>
      <c r="K430" s="654"/>
      <c r="L430" s="654"/>
      <c r="M430" s="654"/>
      <c r="N430" s="654"/>
      <c r="O430" s="654"/>
      <c r="P430" s="654"/>
      <c r="Q430" s="654"/>
      <c r="R430" s="654"/>
      <c r="S430" s="654"/>
      <c r="T430" s="654"/>
      <c r="U430" s="654"/>
      <c r="V430" s="654"/>
      <c r="W430" s="654"/>
      <c r="X430" s="654"/>
      <c r="Y430" s="654"/>
      <c r="Z430" s="654"/>
      <c r="AA430" s="48"/>
      <c r="AB430" s="48"/>
      <c r="AC430" s="48"/>
    </row>
    <row r="431" spans="1:68" ht="16.5" hidden="1" customHeight="1" x14ac:dyDescent="0.25">
      <c r="A431" s="571" t="s">
        <v>659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hidden="1" customHeight="1" x14ac:dyDescent="0.25">
      <c r="A432" s="585" t="s">
        <v>102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hidden="1" customHeight="1" x14ac:dyDescent="0.25">
      <c r="A433" s="54" t="s">
        <v>660</v>
      </c>
      <c r="B433" s="54" t="s">
        <v>661</v>
      </c>
      <c r="C433" s="31">
        <v>4301011795</v>
      </c>
      <c r="D433" s="577">
        <v>4607091389067</v>
      </c>
      <c r="E433" s="578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3"/>
      <c r="R433" s="573"/>
      <c r="S433" s="573"/>
      <c r="T433" s="574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4301011961</v>
      </c>
      <c r="D434" s="577">
        <v>4680115885271</v>
      </c>
      <c r="E434" s="578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3"/>
      <c r="R434" s="573"/>
      <c r="S434" s="573"/>
      <c r="T434" s="574"/>
      <c r="U434" s="34"/>
      <c r="V434" s="34"/>
      <c r="W434" s="35" t="s">
        <v>69</v>
      </c>
      <c r="X434" s="559">
        <v>10</v>
      </c>
      <c r="Y434" s="560">
        <f t="shared" si="58"/>
        <v>10.56</v>
      </c>
      <c r="Z434" s="36">
        <f t="shared" si="59"/>
        <v>2.392E-2</v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10.681818181818182</v>
      </c>
      <c r="BN434" s="64">
        <f t="shared" si="61"/>
        <v>11.28</v>
      </c>
      <c r="BO434" s="64">
        <f t="shared" si="62"/>
        <v>1.8210955710955712E-2</v>
      </c>
      <c r="BP434" s="64">
        <f t="shared" si="63"/>
        <v>1.9230769230769232E-2</v>
      </c>
    </row>
    <row r="435" spans="1:68" ht="27" customHeight="1" x14ac:dyDescent="0.25">
      <c r="A435" s="54" t="s">
        <v>666</v>
      </c>
      <c r="B435" s="54" t="s">
        <v>667</v>
      </c>
      <c r="C435" s="31">
        <v>4301011376</v>
      </c>
      <c r="D435" s="577">
        <v>4680115885226</v>
      </c>
      <c r="E435" s="578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3"/>
      <c r="R435" s="573"/>
      <c r="S435" s="573"/>
      <c r="T435" s="574"/>
      <c r="U435" s="34"/>
      <c r="V435" s="34"/>
      <c r="W435" s="35" t="s">
        <v>69</v>
      </c>
      <c r="X435" s="559">
        <v>240</v>
      </c>
      <c r="Y435" s="560">
        <f t="shared" si="58"/>
        <v>242.88000000000002</v>
      </c>
      <c r="Z435" s="36">
        <f t="shared" si="59"/>
        <v>0.55015999999999998</v>
      </c>
      <c r="AA435" s="56"/>
      <c r="AB435" s="57"/>
      <c r="AC435" s="473" t="s">
        <v>668</v>
      </c>
      <c r="AG435" s="64"/>
      <c r="AJ435" s="68"/>
      <c r="AK435" s="68">
        <v>0</v>
      </c>
      <c r="BB435" s="474" t="s">
        <v>1</v>
      </c>
      <c r="BM435" s="64">
        <f t="shared" si="60"/>
        <v>256.36363636363632</v>
      </c>
      <c r="BN435" s="64">
        <f t="shared" si="61"/>
        <v>259.44</v>
      </c>
      <c r="BO435" s="64">
        <f t="shared" si="62"/>
        <v>0.43706293706293708</v>
      </c>
      <c r="BP435" s="64">
        <f t="shared" si="63"/>
        <v>0.44230769230769235</v>
      </c>
    </row>
    <row r="436" spans="1:68" ht="27" hidden="1" customHeight="1" x14ac:dyDescent="0.25">
      <c r="A436" s="54" t="s">
        <v>669</v>
      </c>
      <c r="B436" s="54" t="s">
        <v>670</v>
      </c>
      <c r="C436" s="31">
        <v>4301012145</v>
      </c>
      <c r="D436" s="577">
        <v>4607091383522</v>
      </c>
      <c r="E436" s="578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3" t="s">
        <v>671</v>
      </c>
      <c r="Q436" s="573"/>
      <c r="R436" s="573"/>
      <c r="S436" s="573"/>
      <c r="T436" s="574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673</v>
      </c>
      <c r="B437" s="54" t="s">
        <v>674</v>
      </c>
      <c r="C437" s="31">
        <v>4301011774</v>
      </c>
      <c r="D437" s="577">
        <v>4680115884502</v>
      </c>
      <c r="E437" s="578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6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3"/>
      <c r="R437" s="573"/>
      <c r="S437" s="573"/>
      <c r="T437" s="574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676</v>
      </c>
      <c r="B438" s="54" t="s">
        <v>677</v>
      </c>
      <c r="C438" s="31">
        <v>4301011771</v>
      </c>
      <c r="D438" s="577">
        <v>4607091389104</v>
      </c>
      <c r="E438" s="578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3"/>
      <c r="R438" s="573"/>
      <c r="S438" s="573"/>
      <c r="T438" s="574"/>
      <c r="U438" s="34"/>
      <c r="V438" s="34"/>
      <c r="W438" s="35" t="s">
        <v>69</v>
      </c>
      <c r="X438" s="559">
        <v>100</v>
      </c>
      <c r="Y438" s="560">
        <f t="shared" si="58"/>
        <v>100.32000000000001</v>
      </c>
      <c r="Z438" s="36">
        <f t="shared" si="59"/>
        <v>0.22724</v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106.81818181818181</v>
      </c>
      <c r="BN438" s="64">
        <f t="shared" si="61"/>
        <v>107.16</v>
      </c>
      <c r="BO438" s="64">
        <f t="shared" si="62"/>
        <v>0.18210955710955709</v>
      </c>
      <c r="BP438" s="64">
        <f t="shared" si="63"/>
        <v>0.18269230769230771</v>
      </c>
    </row>
    <row r="439" spans="1:68" ht="16.5" hidden="1" customHeight="1" x14ac:dyDescent="0.25">
      <c r="A439" s="54" t="s">
        <v>679</v>
      </c>
      <c r="B439" s="54" t="s">
        <v>680</v>
      </c>
      <c r="C439" s="31">
        <v>4301011799</v>
      </c>
      <c r="D439" s="577">
        <v>4680115884519</v>
      </c>
      <c r="E439" s="578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3"/>
      <c r="R439" s="573"/>
      <c r="S439" s="573"/>
      <c r="T439" s="574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682</v>
      </c>
      <c r="B440" s="54" t="s">
        <v>683</v>
      </c>
      <c r="C440" s="31">
        <v>4301012125</v>
      </c>
      <c r="D440" s="577">
        <v>4680115886391</v>
      </c>
      <c r="E440" s="578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3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3"/>
      <c r="R440" s="573"/>
      <c r="S440" s="573"/>
      <c r="T440" s="574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4301012035</v>
      </c>
      <c r="D441" s="577">
        <v>4680115880603</v>
      </c>
      <c r="E441" s="578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3"/>
      <c r="R441" s="573"/>
      <c r="S441" s="573"/>
      <c r="T441" s="574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4301012146</v>
      </c>
      <c r="D442" s="577">
        <v>4607091389999</v>
      </c>
      <c r="E442" s="578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71" t="s">
        <v>688</v>
      </c>
      <c r="Q442" s="573"/>
      <c r="R442" s="573"/>
      <c r="S442" s="573"/>
      <c r="T442" s="574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689</v>
      </c>
      <c r="B443" s="54" t="s">
        <v>690</v>
      </c>
      <c r="C443" s="31">
        <v>4301012036</v>
      </c>
      <c r="D443" s="577">
        <v>4680115882782</v>
      </c>
      <c r="E443" s="578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3"/>
      <c r="R443" s="573"/>
      <c r="S443" s="573"/>
      <c r="T443" s="574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691</v>
      </c>
      <c r="B444" s="54" t="s">
        <v>692</v>
      </c>
      <c r="C444" s="31">
        <v>4301012050</v>
      </c>
      <c r="D444" s="577">
        <v>4680115885479</v>
      </c>
      <c r="E444" s="578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8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3"/>
      <c r="R444" s="573"/>
      <c r="S444" s="573"/>
      <c r="T444" s="574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678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4301011784</v>
      </c>
      <c r="D445" s="577">
        <v>4607091389982</v>
      </c>
      <c r="E445" s="578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3"/>
      <c r="R445" s="573"/>
      <c r="S445" s="573"/>
      <c r="T445" s="574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678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693</v>
      </c>
      <c r="B446" s="54" t="s">
        <v>695</v>
      </c>
      <c r="C446" s="31">
        <v>4301012034</v>
      </c>
      <c r="D446" s="577">
        <v>4607091389982</v>
      </c>
      <c r="E446" s="578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3"/>
      <c r="R446" s="573"/>
      <c r="S446" s="573"/>
      <c r="T446" s="574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678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65" t="s">
        <v>71</v>
      </c>
      <c r="Q447" s="566"/>
      <c r="R447" s="566"/>
      <c r="S447" s="566"/>
      <c r="T447" s="566"/>
      <c r="U447" s="566"/>
      <c r="V447" s="567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66.287878787878782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67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0.80132000000000003</v>
      </c>
      <c r="AA447" s="562"/>
      <c r="AB447" s="562"/>
      <c r="AC447" s="562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65" t="s">
        <v>71</v>
      </c>
      <c r="Q448" s="566"/>
      <c r="R448" s="566"/>
      <c r="S448" s="566"/>
      <c r="T448" s="566"/>
      <c r="U448" s="566"/>
      <c r="V448" s="567"/>
      <c r="W448" s="37" t="s">
        <v>69</v>
      </c>
      <c r="X448" s="561">
        <f>IFERROR(SUM(X433:X446),"0")</f>
        <v>350</v>
      </c>
      <c r="Y448" s="561">
        <f>IFERROR(SUM(Y433:Y446),"0")</f>
        <v>353.76000000000005</v>
      </c>
      <c r="Z448" s="37"/>
      <c r="AA448" s="562"/>
      <c r="AB448" s="562"/>
      <c r="AC448" s="562"/>
    </row>
    <row r="449" spans="1:68" ht="14.25" hidden="1" customHeight="1" x14ac:dyDescent="0.25">
      <c r="A449" s="585" t="s">
        <v>136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customHeight="1" x14ac:dyDescent="0.25">
      <c r="A450" s="54" t="s">
        <v>696</v>
      </c>
      <c r="B450" s="54" t="s">
        <v>697</v>
      </c>
      <c r="C450" s="31">
        <v>4301020334</v>
      </c>
      <c r="D450" s="577">
        <v>4607091388930</v>
      </c>
      <c r="E450" s="578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3"/>
      <c r="R450" s="573"/>
      <c r="S450" s="573"/>
      <c r="T450" s="574"/>
      <c r="U450" s="34"/>
      <c r="V450" s="34"/>
      <c r="W450" s="35" t="s">
        <v>69</v>
      </c>
      <c r="X450" s="559">
        <v>180</v>
      </c>
      <c r="Y450" s="560">
        <f>IFERROR(IF(X450="",0,CEILING((X450/$H450),1)*$H450),"")</f>
        <v>184.8</v>
      </c>
      <c r="Z450" s="36">
        <f>IFERROR(IF(Y450=0,"",ROUNDUP(Y450/H450,0)*0.01196),"")</f>
        <v>0.41860000000000003</v>
      </c>
      <c r="AA450" s="56"/>
      <c r="AB450" s="57"/>
      <c r="AC450" s="497" t="s">
        <v>698</v>
      </c>
      <c r="AG450" s="64"/>
      <c r="AJ450" s="68"/>
      <c r="AK450" s="68">
        <v>0</v>
      </c>
      <c r="BB450" s="498" t="s">
        <v>1</v>
      </c>
      <c r="BM450" s="64">
        <f>IFERROR(X450*I450/H450,"0")</f>
        <v>192.27272727272725</v>
      </c>
      <c r="BN450" s="64">
        <f>IFERROR(Y450*I450/H450,"0")</f>
        <v>197.39999999999998</v>
      </c>
      <c r="BO450" s="64">
        <f>IFERROR(1/J450*(X450/H450),"0")</f>
        <v>0.32779720279720276</v>
      </c>
      <c r="BP450" s="64">
        <f>IFERROR(1/J450*(Y450/H450),"0")</f>
        <v>0.33653846153846156</v>
      </c>
    </row>
    <row r="451" spans="1:68" ht="16.5" hidden="1" customHeight="1" x14ac:dyDescent="0.25">
      <c r="A451" s="54" t="s">
        <v>699</v>
      </c>
      <c r="B451" s="54" t="s">
        <v>700</v>
      </c>
      <c r="C451" s="31">
        <v>4301020384</v>
      </c>
      <c r="D451" s="577">
        <v>4680115886407</v>
      </c>
      <c r="E451" s="578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0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3"/>
      <c r="R451" s="573"/>
      <c r="S451" s="573"/>
      <c r="T451" s="574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701</v>
      </c>
      <c r="B452" s="54" t="s">
        <v>702</v>
      </c>
      <c r="C452" s="31">
        <v>4301020385</v>
      </c>
      <c r="D452" s="577">
        <v>4680115880054</v>
      </c>
      <c r="E452" s="578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3"/>
      <c r="R452" s="573"/>
      <c r="S452" s="573"/>
      <c r="T452" s="574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698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65" t="s">
        <v>71</v>
      </c>
      <c r="Q453" s="566"/>
      <c r="R453" s="566"/>
      <c r="S453" s="566"/>
      <c r="T453" s="566"/>
      <c r="U453" s="566"/>
      <c r="V453" s="567"/>
      <c r="W453" s="37" t="s">
        <v>72</v>
      </c>
      <c r="X453" s="561">
        <f>IFERROR(X450/H450,"0")+IFERROR(X451/H451,"0")+IFERROR(X452/H452,"0")</f>
        <v>34.090909090909086</v>
      </c>
      <c r="Y453" s="561">
        <f>IFERROR(Y450/H450,"0")+IFERROR(Y451/H451,"0")+IFERROR(Y452/H452,"0")</f>
        <v>35</v>
      </c>
      <c r="Z453" s="561">
        <f>IFERROR(IF(Z450="",0,Z450),"0")+IFERROR(IF(Z451="",0,Z451),"0")+IFERROR(IF(Z452="",0,Z452),"0")</f>
        <v>0.41860000000000003</v>
      </c>
      <c r="AA453" s="562"/>
      <c r="AB453" s="562"/>
      <c r="AC453" s="562"/>
    </row>
    <row r="454" spans="1:68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65" t="s">
        <v>71</v>
      </c>
      <c r="Q454" s="566"/>
      <c r="R454" s="566"/>
      <c r="S454" s="566"/>
      <c r="T454" s="566"/>
      <c r="U454" s="566"/>
      <c r="V454" s="567"/>
      <c r="W454" s="37" t="s">
        <v>69</v>
      </c>
      <c r="X454" s="561">
        <f>IFERROR(SUM(X450:X452),"0")</f>
        <v>180</v>
      </c>
      <c r="Y454" s="561">
        <f>IFERROR(SUM(Y450:Y452),"0")</f>
        <v>184.8</v>
      </c>
      <c r="Z454" s="37"/>
      <c r="AA454" s="562"/>
      <c r="AB454" s="562"/>
      <c r="AC454" s="562"/>
    </row>
    <row r="455" spans="1:68" ht="14.25" hidden="1" customHeight="1" x14ac:dyDescent="0.25">
      <c r="A455" s="585" t="s">
        <v>64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customHeight="1" x14ac:dyDescent="0.25">
      <c r="A456" s="54" t="s">
        <v>703</v>
      </c>
      <c r="B456" s="54" t="s">
        <v>704</v>
      </c>
      <c r="C456" s="31">
        <v>4301031349</v>
      </c>
      <c r="D456" s="577">
        <v>4680115883116</v>
      </c>
      <c r="E456" s="578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5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3"/>
      <c r="R456" s="573"/>
      <c r="S456" s="573"/>
      <c r="T456" s="574"/>
      <c r="U456" s="34"/>
      <c r="V456" s="34"/>
      <c r="W456" s="35" t="s">
        <v>69</v>
      </c>
      <c r="X456" s="559">
        <v>90</v>
      </c>
      <c r="Y456" s="560">
        <f t="shared" ref="Y456:Y462" si="64">IFERROR(IF(X456="",0,CEILING((X456/$H456),1)*$H456),"")</f>
        <v>95.04</v>
      </c>
      <c r="Z456" s="36">
        <f>IFERROR(IF(Y456=0,"",ROUNDUP(Y456/H456,0)*0.01196),"")</f>
        <v>0.21528</v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96.136363636363626</v>
      </c>
      <c r="BN456" s="64">
        <f t="shared" ref="BN456:BN462" si="66">IFERROR(Y456*I456/H456,"0")</f>
        <v>101.52000000000001</v>
      </c>
      <c r="BO456" s="64">
        <f t="shared" ref="BO456:BO462" si="67">IFERROR(1/J456*(X456/H456),"0")</f>
        <v>0.16389860139860138</v>
      </c>
      <c r="BP456" s="64">
        <f t="shared" ref="BP456:BP462" si="68">IFERROR(1/J456*(Y456/H456),"0")</f>
        <v>0.17307692307692307</v>
      </c>
    </row>
    <row r="457" spans="1:68" ht="27" customHeight="1" x14ac:dyDescent="0.25">
      <c r="A457" s="54" t="s">
        <v>706</v>
      </c>
      <c r="B457" s="54" t="s">
        <v>707</v>
      </c>
      <c r="C457" s="31">
        <v>4301031350</v>
      </c>
      <c r="D457" s="577">
        <v>4680115883093</v>
      </c>
      <c r="E457" s="578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3"/>
      <c r="R457" s="573"/>
      <c r="S457" s="573"/>
      <c r="T457" s="574"/>
      <c r="U457" s="34"/>
      <c r="V457" s="34"/>
      <c r="W457" s="35" t="s">
        <v>69</v>
      </c>
      <c r="X457" s="559">
        <v>30</v>
      </c>
      <c r="Y457" s="560">
        <f t="shared" si="64"/>
        <v>31.68</v>
      </c>
      <c r="Z457" s="36">
        <f>IFERROR(IF(Y457=0,"",ROUNDUP(Y457/H457,0)*0.01196),"")</f>
        <v>7.1760000000000004E-2</v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32.04545454545454</v>
      </c>
      <c r="BN457" s="64">
        <f t="shared" si="66"/>
        <v>33.839999999999996</v>
      </c>
      <c r="BO457" s="64">
        <f t="shared" si="67"/>
        <v>5.4632867132867136E-2</v>
      </c>
      <c r="BP457" s="64">
        <f t="shared" si="68"/>
        <v>5.7692307692307696E-2</v>
      </c>
    </row>
    <row r="458" spans="1:68" ht="27" customHeight="1" x14ac:dyDescent="0.25">
      <c r="A458" s="54" t="s">
        <v>709</v>
      </c>
      <c r="B458" s="54" t="s">
        <v>710</v>
      </c>
      <c r="C458" s="31">
        <v>4301031353</v>
      </c>
      <c r="D458" s="577">
        <v>4680115883109</v>
      </c>
      <c r="E458" s="578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3"/>
      <c r="R458" s="573"/>
      <c r="S458" s="573"/>
      <c r="T458" s="574"/>
      <c r="U458" s="34"/>
      <c r="V458" s="34"/>
      <c r="W458" s="35" t="s">
        <v>69</v>
      </c>
      <c r="X458" s="559">
        <v>60</v>
      </c>
      <c r="Y458" s="560">
        <f t="shared" si="64"/>
        <v>63.36</v>
      </c>
      <c r="Z458" s="36">
        <f>IFERROR(IF(Y458=0,"",ROUNDUP(Y458/H458,0)*0.01196),"")</f>
        <v>0.14352000000000001</v>
      </c>
      <c r="AA458" s="56"/>
      <c r="AB458" s="57"/>
      <c r="AC458" s="507" t="s">
        <v>711</v>
      </c>
      <c r="AG458" s="64"/>
      <c r="AJ458" s="68"/>
      <c r="AK458" s="68">
        <v>0</v>
      </c>
      <c r="BB458" s="508" t="s">
        <v>1</v>
      </c>
      <c r="BM458" s="64">
        <f t="shared" si="65"/>
        <v>64.090909090909079</v>
      </c>
      <c r="BN458" s="64">
        <f t="shared" si="66"/>
        <v>67.679999999999993</v>
      </c>
      <c r="BO458" s="64">
        <f t="shared" si="67"/>
        <v>0.10926573426573427</v>
      </c>
      <c r="BP458" s="64">
        <f t="shared" si="68"/>
        <v>0.11538461538461539</v>
      </c>
    </row>
    <row r="459" spans="1:68" ht="27" hidden="1" customHeight="1" x14ac:dyDescent="0.25">
      <c r="A459" s="54" t="s">
        <v>712</v>
      </c>
      <c r="B459" s="54" t="s">
        <v>713</v>
      </c>
      <c r="C459" s="31">
        <v>4301031351</v>
      </c>
      <c r="D459" s="577">
        <v>4680115882072</v>
      </c>
      <c r="E459" s="578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3"/>
      <c r="R459" s="573"/>
      <c r="S459" s="573"/>
      <c r="T459" s="574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705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712</v>
      </c>
      <c r="B460" s="54" t="s">
        <v>714</v>
      </c>
      <c r="C460" s="31">
        <v>4301031419</v>
      </c>
      <c r="D460" s="577">
        <v>4680115882072</v>
      </c>
      <c r="E460" s="578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3"/>
      <c r="R460" s="573"/>
      <c r="S460" s="573"/>
      <c r="T460" s="574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715</v>
      </c>
      <c r="B461" s="54" t="s">
        <v>716</v>
      </c>
      <c r="C461" s="31">
        <v>4301031418</v>
      </c>
      <c r="D461" s="577">
        <v>4680115882102</v>
      </c>
      <c r="E461" s="578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3"/>
      <c r="R461" s="573"/>
      <c r="S461" s="573"/>
      <c r="T461" s="574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717</v>
      </c>
      <c r="B462" s="54" t="s">
        <v>718</v>
      </c>
      <c r="C462" s="31">
        <v>4301031417</v>
      </c>
      <c r="D462" s="577">
        <v>4680115882096</v>
      </c>
      <c r="E462" s="578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68</v>
      </c>
      <c r="N462" s="33"/>
      <c r="O462" s="32">
        <v>70</v>
      </c>
      <c r="P462" s="7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3"/>
      <c r="R462" s="573"/>
      <c r="S462" s="573"/>
      <c r="T462" s="574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65" t="s">
        <v>71</v>
      </c>
      <c r="Q463" s="566"/>
      <c r="R463" s="566"/>
      <c r="S463" s="566"/>
      <c r="T463" s="566"/>
      <c r="U463" s="566"/>
      <c r="V463" s="567"/>
      <c r="W463" s="37" t="s">
        <v>72</v>
      </c>
      <c r="X463" s="561">
        <f>IFERROR(X456/H456,"0")+IFERROR(X457/H457,"0")+IFERROR(X458/H458,"0")+IFERROR(X459/H459,"0")+IFERROR(X460/H460,"0")+IFERROR(X461/H461,"0")+IFERROR(X462/H462,"0")</f>
        <v>34.090909090909093</v>
      </c>
      <c r="Y463" s="561">
        <f>IFERROR(Y456/H456,"0")+IFERROR(Y457/H457,"0")+IFERROR(Y458/H458,"0")+IFERROR(Y459/H459,"0")+IFERROR(Y460/H460,"0")+IFERROR(Y461/H461,"0")+IFERROR(Y462/H462,"0")</f>
        <v>36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0.43056000000000005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65" t="s">
        <v>71</v>
      </c>
      <c r="Q464" s="566"/>
      <c r="R464" s="566"/>
      <c r="S464" s="566"/>
      <c r="T464" s="566"/>
      <c r="U464" s="566"/>
      <c r="V464" s="567"/>
      <c r="W464" s="37" t="s">
        <v>69</v>
      </c>
      <c r="X464" s="561">
        <f>IFERROR(SUM(X456:X462),"0")</f>
        <v>180</v>
      </c>
      <c r="Y464" s="561">
        <f>IFERROR(SUM(Y456:Y462),"0")</f>
        <v>190.07999999999998</v>
      </c>
      <c r="Z464" s="37"/>
      <c r="AA464" s="562"/>
      <c r="AB464" s="562"/>
      <c r="AC464" s="562"/>
    </row>
    <row r="465" spans="1:68" ht="14.25" hidden="1" customHeight="1" x14ac:dyDescent="0.25">
      <c r="A465" s="585" t="s">
        <v>73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hidden="1" customHeight="1" x14ac:dyDescent="0.25">
      <c r="A466" s="54" t="s">
        <v>719</v>
      </c>
      <c r="B466" s="54" t="s">
        <v>720</v>
      </c>
      <c r="C466" s="31">
        <v>4301051232</v>
      </c>
      <c r="D466" s="577">
        <v>4607091383409</v>
      </c>
      <c r="E466" s="578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3"/>
      <c r="R466" s="573"/>
      <c r="S466" s="573"/>
      <c r="T466" s="574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722</v>
      </c>
      <c r="B467" s="54" t="s">
        <v>723</v>
      </c>
      <c r="C467" s="31">
        <v>4301051233</v>
      </c>
      <c r="D467" s="577">
        <v>4607091383416</v>
      </c>
      <c r="E467" s="578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3"/>
      <c r="R467" s="573"/>
      <c r="S467" s="573"/>
      <c r="T467" s="574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725</v>
      </c>
      <c r="B468" s="54" t="s">
        <v>726</v>
      </c>
      <c r="C468" s="31">
        <v>4301051064</v>
      </c>
      <c r="D468" s="577">
        <v>4680115883536</v>
      </c>
      <c r="E468" s="578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3"/>
      <c r="R468" s="573"/>
      <c r="S468" s="573"/>
      <c r="T468" s="574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727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65" t="s">
        <v>71</v>
      </c>
      <c r="Q469" s="566"/>
      <c r="R469" s="566"/>
      <c r="S469" s="566"/>
      <c r="T469" s="566"/>
      <c r="U469" s="566"/>
      <c r="V469" s="567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65" t="s">
        <v>71</v>
      </c>
      <c r="Q470" s="566"/>
      <c r="R470" s="566"/>
      <c r="S470" s="566"/>
      <c r="T470" s="566"/>
      <c r="U470" s="566"/>
      <c r="V470" s="567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3" t="s">
        <v>728</v>
      </c>
      <c r="B471" s="654"/>
      <c r="C471" s="654"/>
      <c r="D471" s="654"/>
      <c r="E471" s="654"/>
      <c r="F471" s="654"/>
      <c r="G471" s="654"/>
      <c r="H471" s="654"/>
      <c r="I471" s="654"/>
      <c r="J471" s="654"/>
      <c r="K471" s="654"/>
      <c r="L471" s="654"/>
      <c r="M471" s="654"/>
      <c r="N471" s="654"/>
      <c r="O471" s="654"/>
      <c r="P471" s="654"/>
      <c r="Q471" s="654"/>
      <c r="R471" s="654"/>
      <c r="S471" s="654"/>
      <c r="T471" s="654"/>
      <c r="U471" s="654"/>
      <c r="V471" s="654"/>
      <c r="W471" s="654"/>
      <c r="X471" s="654"/>
      <c r="Y471" s="654"/>
      <c r="Z471" s="654"/>
      <c r="AA471" s="48"/>
      <c r="AB471" s="48"/>
      <c r="AC471" s="48"/>
    </row>
    <row r="472" spans="1:68" ht="16.5" hidden="1" customHeight="1" x14ac:dyDescent="0.25">
      <c r="A472" s="571" t="s">
        <v>728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hidden="1" customHeight="1" x14ac:dyDescent="0.25">
      <c r="A473" s="585" t="s">
        <v>102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hidden="1" customHeight="1" x14ac:dyDescent="0.25">
      <c r="A474" s="54" t="s">
        <v>729</v>
      </c>
      <c r="B474" s="54" t="s">
        <v>730</v>
      </c>
      <c r="C474" s="31">
        <v>4301011763</v>
      </c>
      <c r="D474" s="577">
        <v>4640242181011</v>
      </c>
      <c r="E474" s="578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573"/>
      <c r="R474" s="573"/>
      <c r="S474" s="573"/>
      <c r="T474" s="574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732</v>
      </c>
      <c r="B475" s="54" t="s">
        <v>733</v>
      </c>
      <c r="C475" s="31">
        <v>4301011585</v>
      </c>
      <c r="D475" s="577">
        <v>4640242180441</v>
      </c>
      <c r="E475" s="578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573"/>
      <c r="R475" s="573"/>
      <c r="S475" s="573"/>
      <c r="T475" s="574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4301011584</v>
      </c>
      <c r="D476" s="577">
        <v>4640242180564</v>
      </c>
      <c r="E476" s="578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573"/>
      <c r="R476" s="573"/>
      <c r="S476" s="573"/>
      <c r="T476" s="574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737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738</v>
      </c>
      <c r="B477" s="54" t="s">
        <v>739</v>
      </c>
      <c r="C477" s="31">
        <v>4301011764</v>
      </c>
      <c r="D477" s="577">
        <v>4640242181189</v>
      </c>
      <c r="E477" s="578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3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73"/>
      <c r="R477" s="573"/>
      <c r="S477" s="573"/>
      <c r="T477" s="574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65" t="s">
        <v>71</v>
      </c>
      <c r="Q478" s="566"/>
      <c r="R478" s="566"/>
      <c r="S478" s="566"/>
      <c r="T478" s="566"/>
      <c r="U478" s="566"/>
      <c r="V478" s="567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65" t="s">
        <v>71</v>
      </c>
      <c r="Q479" s="566"/>
      <c r="R479" s="566"/>
      <c r="S479" s="566"/>
      <c r="T479" s="566"/>
      <c r="U479" s="566"/>
      <c r="V479" s="567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85" t="s">
        <v>136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hidden="1" customHeight="1" x14ac:dyDescent="0.25">
      <c r="A481" s="54" t="s">
        <v>740</v>
      </c>
      <c r="B481" s="54" t="s">
        <v>741</v>
      </c>
      <c r="C481" s="31">
        <v>4301020400</v>
      </c>
      <c r="D481" s="577">
        <v>4640242180519</v>
      </c>
      <c r="E481" s="578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4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573"/>
      <c r="R481" s="573"/>
      <c r="S481" s="573"/>
      <c r="T481" s="574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742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4301020260</v>
      </c>
      <c r="D482" s="577">
        <v>4640242180526</v>
      </c>
      <c r="E482" s="578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37" t="s">
        <v>745</v>
      </c>
      <c r="Q482" s="573"/>
      <c r="R482" s="573"/>
      <c r="S482" s="573"/>
      <c r="T482" s="574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747</v>
      </c>
      <c r="B483" s="54" t="s">
        <v>748</v>
      </c>
      <c r="C483" s="31">
        <v>4301020295</v>
      </c>
      <c r="D483" s="577">
        <v>4640242181363</v>
      </c>
      <c r="E483" s="578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573"/>
      <c r="R483" s="573"/>
      <c r="S483" s="573"/>
      <c r="T483" s="574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65" t="s">
        <v>71</v>
      </c>
      <c r="Q484" s="566"/>
      <c r="R484" s="566"/>
      <c r="S484" s="566"/>
      <c r="T484" s="566"/>
      <c r="U484" s="566"/>
      <c r="V484" s="567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65" t="s">
        <v>71</v>
      </c>
      <c r="Q485" s="566"/>
      <c r="R485" s="566"/>
      <c r="S485" s="566"/>
      <c r="T485" s="566"/>
      <c r="U485" s="566"/>
      <c r="V485" s="567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85" t="s">
        <v>64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hidden="1" customHeight="1" x14ac:dyDescent="0.25">
      <c r="A487" s="54" t="s">
        <v>750</v>
      </c>
      <c r="B487" s="54" t="s">
        <v>751</v>
      </c>
      <c r="C487" s="31">
        <v>4301031280</v>
      </c>
      <c r="D487" s="577">
        <v>4640242180816</v>
      </c>
      <c r="E487" s="578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7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573"/>
      <c r="R487" s="573"/>
      <c r="S487" s="573"/>
      <c r="T487" s="574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753</v>
      </c>
      <c r="B488" s="54" t="s">
        <v>754</v>
      </c>
      <c r="C488" s="31">
        <v>4301031244</v>
      </c>
      <c r="D488" s="577">
        <v>4640242180595</v>
      </c>
      <c r="E488" s="578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68</v>
      </c>
      <c r="N488" s="33"/>
      <c r="O488" s="32">
        <v>40</v>
      </c>
      <c r="P488" s="73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573"/>
      <c r="R488" s="573"/>
      <c r="S488" s="573"/>
      <c r="T488" s="574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755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65" t="s">
        <v>71</v>
      </c>
      <c r="Q489" s="566"/>
      <c r="R489" s="566"/>
      <c r="S489" s="566"/>
      <c r="T489" s="566"/>
      <c r="U489" s="566"/>
      <c r="V489" s="567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65" t="s">
        <v>71</v>
      </c>
      <c r="Q490" s="566"/>
      <c r="R490" s="566"/>
      <c r="S490" s="566"/>
      <c r="T490" s="566"/>
      <c r="U490" s="566"/>
      <c r="V490" s="567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85" t="s">
        <v>73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hidden="1" customHeight="1" x14ac:dyDescent="0.25">
      <c r="A492" s="54" t="s">
        <v>756</v>
      </c>
      <c r="B492" s="54" t="s">
        <v>757</v>
      </c>
      <c r="C492" s="31">
        <v>4301052046</v>
      </c>
      <c r="D492" s="577">
        <v>4640242180533</v>
      </c>
      <c r="E492" s="578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4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573"/>
      <c r="R492" s="573"/>
      <c r="S492" s="573"/>
      <c r="T492" s="574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758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759</v>
      </c>
      <c r="B493" s="54" t="s">
        <v>760</v>
      </c>
      <c r="C493" s="31">
        <v>4301051920</v>
      </c>
      <c r="D493" s="577">
        <v>4640242181233</v>
      </c>
      <c r="E493" s="578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771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573"/>
      <c r="R493" s="573"/>
      <c r="S493" s="573"/>
      <c r="T493" s="574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758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65" t="s">
        <v>71</v>
      </c>
      <c r="Q494" s="566"/>
      <c r="R494" s="566"/>
      <c r="S494" s="566"/>
      <c r="T494" s="566"/>
      <c r="U494" s="566"/>
      <c r="V494" s="567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65" t="s">
        <v>71</v>
      </c>
      <c r="Q495" s="566"/>
      <c r="R495" s="566"/>
      <c r="S495" s="566"/>
      <c r="T495" s="566"/>
      <c r="U495" s="566"/>
      <c r="V495" s="567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85" t="s">
        <v>173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hidden="1" customHeight="1" x14ac:dyDescent="0.25">
      <c r="A497" s="54" t="s">
        <v>761</v>
      </c>
      <c r="B497" s="54" t="s">
        <v>762</v>
      </c>
      <c r="C497" s="31">
        <v>4301060491</v>
      </c>
      <c r="D497" s="577">
        <v>4640242180120</v>
      </c>
      <c r="E497" s="578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1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573"/>
      <c r="R497" s="573"/>
      <c r="S497" s="573"/>
      <c r="T497" s="574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764</v>
      </c>
      <c r="B498" s="54" t="s">
        <v>765</v>
      </c>
      <c r="C498" s="31">
        <v>4301060493</v>
      </c>
      <c r="D498" s="577">
        <v>4640242180137</v>
      </c>
      <c r="E498" s="578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77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573"/>
      <c r="R498" s="573"/>
      <c r="S498" s="573"/>
      <c r="T498" s="574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766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65" t="s">
        <v>71</v>
      </c>
      <c r="Q499" s="566"/>
      <c r="R499" s="566"/>
      <c r="S499" s="566"/>
      <c r="T499" s="566"/>
      <c r="U499" s="566"/>
      <c r="V499" s="567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65" t="s">
        <v>71</v>
      </c>
      <c r="Q500" s="566"/>
      <c r="R500" s="566"/>
      <c r="S500" s="566"/>
      <c r="T500" s="566"/>
      <c r="U500" s="566"/>
      <c r="V500" s="567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71" t="s">
        <v>767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hidden="1" customHeight="1" x14ac:dyDescent="0.25">
      <c r="A502" s="585" t="s">
        <v>136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hidden="1" customHeight="1" x14ac:dyDescent="0.25">
      <c r="A503" s="54" t="s">
        <v>768</v>
      </c>
      <c r="B503" s="54" t="s">
        <v>769</v>
      </c>
      <c r="C503" s="31">
        <v>4301020314</v>
      </c>
      <c r="D503" s="577">
        <v>4640242180090</v>
      </c>
      <c r="E503" s="578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9" t="s">
        <v>770</v>
      </c>
      <c r="Q503" s="573"/>
      <c r="R503" s="573"/>
      <c r="S503" s="573"/>
      <c r="T503" s="574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771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65" t="s">
        <v>71</v>
      </c>
      <c r="Q504" s="566"/>
      <c r="R504" s="566"/>
      <c r="S504" s="566"/>
      <c r="T504" s="566"/>
      <c r="U504" s="566"/>
      <c r="V504" s="567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65" t="s">
        <v>71</v>
      </c>
      <c r="Q505" s="566"/>
      <c r="R505" s="566"/>
      <c r="S505" s="566"/>
      <c r="T505" s="566"/>
      <c r="U505" s="566"/>
      <c r="V505" s="567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7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20"/>
      <c r="P506" s="587" t="s">
        <v>772</v>
      </c>
      <c r="Q506" s="588"/>
      <c r="R506" s="588"/>
      <c r="S506" s="588"/>
      <c r="T506" s="588"/>
      <c r="U506" s="588"/>
      <c r="V506" s="589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2539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2607.5400000000004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20"/>
      <c r="P507" s="587" t="s">
        <v>773</v>
      </c>
      <c r="Q507" s="588"/>
      <c r="R507" s="588"/>
      <c r="S507" s="588"/>
      <c r="T507" s="588"/>
      <c r="U507" s="588"/>
      <c r="V507" s="589"/>
      <c r="W507" s="37" t="s">
        <v>69</v>
      </c>
      <c r="X507" s="561">
        <f>IFERROR(SUM(BM22:BM503),"0")</f>
        <v>2664.1416596921599</v>
      </c>
      <c r="Y507" s="561">
        <f>IFERROR(SUM(BN22:BN503),"0")</f>
        <v>2736.3389999999999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20"/>
      <c r="P508" s="587" t="s">
        <v>774</v>
      </c>
      <c r="Q508" s="588"/>
      <c r="R508" s="588"/>
      <c r="S508" s="588"/>
      <c r="T508" s="588"/>
      <c r="U508" s="588"/>
      <c r="V508" s="589"/>
      <c r="W508" s="37" t="s">
        <v>775</v>
      </c>
      <c r="X508" s="38">
        <f>ROUNDUP(SUM(BO22:BO503),0)</f>
        <v>5</v>
      </c>
      <c r="Y508" s="38">
        <f>ROUNDUP(SUM(BP22:BP503),0)</f>
        <v>5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20"/>
      <c r="P509" s="587" t="s">
        <v>776</v>
      </c>
      <c r="Q509" s="588"/>
      <c r="R509" s="588"/>
      <c r="S509" s="588"/>
      <c r="T509" s="588"/>
      <c r="U509" s="588"/>
      <c r="V509" s="589"/>
      <c r="W509" s="37" t="s">
        <v>69</v>
      </c>
      <c r="X509" s="561">
        <f>GrossWeightTotal+PalletQtyTotal*25</f>
        <v>2789.1416596921599</v>
      </c>
      <c r="Y509" s="561">
        <f>GrossWeightTotalR+PalletQtyTotalR*25</f>
        <v>2861.3389999999999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20"/>
      <c r="P510" s="587" t="s">
        <v>777</v>
      </c>
      <c r="Q510" s="588"/>
      <c r="R510" s="588"/>
      <c r="S510" s="588"/>
      <c r="T510" s="588"/>
      <c r="U510" s="588"/>
      <c r="V510" s="589"/>
      <c r="W510" s="37" t="s">
        <v>775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366.66634599967927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377</v>
      </c>
      <c r="Z510" s="37"/>
      <c r="AA510" s="562"/>
      <c r="AB510" s="562"/>
      <c r="AC510" s="562"/>
    </row>
    <row r="511" spans="1:68" ht="14.25" hidden="1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20"/>
      <c r="P511" s="587" t="s">
        <v>778</v>
      </c>
      <c r="Q511" s="588"/>
      <c r="R511" s="588"/>
      <c r="S511" s="588"/>
      <c r="T511" s="588"/>
      <c r="U511" s="588"/>
      <c r="V511" s="589"/>
      <c r="W511" s="39" t="s">
        <v>779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4.8803499999999991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780</v>
      </c>
      <c r="B513" s="556" t="s">
        <v>63</v>
      </c>
      <c r="C513" s="583" t="s">
        <v>100</v>
      </c>
      <c r="D513" s="808"/>
      <c r="E513" s="808"/>
      <c r="F513" s="808"/>
      <c r="G513" s="808"/>
      <c r="H513" s="809"/>
      <c r="I513" s="583" t="s">
        <v>259</v>
      </c>
      <c r="J513" s="808"/>
      <c r="K513" s="808"/>
      <c r="L513" s="808"/>
      <c r="M513" s="808"/>
      <c r="N513" s="808"/>
      <c r="O513" s="808"/>
      <c r="P513" s="808"/>
      <c r="Q513" s="808"/>
      <c r="R513" s="808"/>
      <c r="S513" s="809"/>
      <c r="T513" s="583" t="s">
        <v>548</v>
      </c>
      <c r="U513" s="809"/>
      <c r="V513" s="583" t="s">
        <v>603</v>
      </c>
      <c r="W513" s="808"/>
      <c r="X513" s="808"/>
      <c r="Y513" s="809"/>
      <c r="Z513" s="556" t="s">
        <v>659</v>
      </c>
      <c r="AA513" s="583" t="s">
        <v>728</v>
      </c>
      <c r="AB513" s="809"/>
      <c r="AC513" s="52"/>
      <c r="AF513" s="557"/>
    </row>
    <row r="514" spans="1:32" ht="14.25" customHeight="1" thickTop="1" x14ac:dyDescent="0.2">
      <c r="A514" s="703" t="s">
        <v>781</v>
      </c>
      <c r="B514" s="583" t="s">
        <v>63</v>
      </c>
      <c r="C514" s="583" t="s">
        <v>101</v>
      </c>
      <c r="D514" s="583" t="s">
        <v>118</v>
      </c>
      <c r="E514" s="583" t="s">
        <v>180</v>
      </c>
      <c r="F514" s="583" t="s">
        <v>202</v>
      </c>
      <c r="G514" s="583" t="s">
        <v>235</v>
      </c>
      <c r="H514" s="583" t="s">
        <v>100</v>
      </c>
      <c r="I514" s="583" t="s">
        <v>260</v>
      </c>
      <c r="J514" s="583" t="s">
        <v>300</v>
      </c>
      <c r="K514" s="583" t="s">
        <v>361</v>
      </c>
      <c r="L514" s="583" t="s">
        <v>401</v>
      </c>
      <c r="M514" s="583" t="s">
        <v>417</v>
      </c>
      <c r="N514" s="557"/>
      <c r="O514" s="583" t="s">
        <v>431</v>
      </c>
      <c r="P514" s="583" t="s">
        <v>441</v>
      </c>
      <c r="Q514" s="583" t="s">
        <v>448</v>
      </c>
      <c r="R514" s="583" t="s">
        <v>453</v>
      </c>
      <c r="S514" s="583" t="s">
        <v>538</v>
      </c>
      <c r="T514" s="583" t="s">
        <v>549</v>
      </c>
      <c r="U514" s="583" t="s">
        <v>583</v>
      </c>
      <c r="V514" s="583" t="s">
        <v>604</v>
      </c>
      <c r="W514" s="583" t="s">
        <v>636</v>
      </c>
      <c r="X514" s="583" t="s">
        <v>651</v>
      </c>
      <c r="Y514" s="583" t="s">
        <v>655</v>
      </c>
      <c r="Z514" s="583" t="s">
        <v>659</v>
      </c>
      <c r="AA514" s="583" t="s">
        <v>728</v>
      </c>
      <c r="AB514" s="583" t="s">
        <v>767</v>
      </c>
      <c r="AC514" s="52"/>
      <c r="AF514" s="557"/>
    </row>
    <row r="515" spans="1:32" ht="13.5" customHeight="1" thickBot="1" x14ac:dyDescent="0.25">
      <c r="A515" s="704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782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21.6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63</v>
      </c>
      <c r="E516" s="46">
        <f>IFERROR(Y89*1,"0")+IFERROR(Y90*1,"0")+IFERROR(Y91*1,"0")+IFERROR(Y95*1,"0")+IFERROR(Y96*1,"0")+IFERROR(Y97*1,"0")+IFERROR(Y98*1,"0")+IFERROR(Y99*1,"0")</f>
        <v>58.500000000000007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167.4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16.8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354.59999999999997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32.400000000000006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25.200000000000003</v>
      </c>
      <c r="S516" s="46">
        <f>IFERROR(Y337*1,"0")+IFERROR(Y338*1,"0")+IFERROR(Y339*1,"0")</f>
        <v>42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885</v>
      </c>
      <c r="U516" s="46">
        <f>IFERROR(Y370*1,"0")+IFERROR(Y371*1,"0")+IFERROR(Y372*1,"0")+IFERROR(Y376*1,"0")+IFERROR(Y380*1,"0")+IFERROR(Y381*1,"0")+IFERROR(Y385*1,"0")</f>
        <v>72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86.4</v>
      </c>
      <c r="W516" s="46">
        <f>IFERROR(Y410*1,"0")+IFERROR(Y414*1,"0")+IFERROR(Y415*1,"0")+IFERROR(Y416*1,"0")+IFERROR(Y417*1,"0")</f>
        <v>54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728.64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+F/iPQCRzavXlqP3Zp2TRjNs31PckpH5mN9suw6r+D1QraBWvZ2UmJNZ6MIAO+p5CwSchWgLDSHdjwNsaqgXVw==" saltValue="gxwdZvjylj4REMsCXo9Dcw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85"/>
        <filter val="10,00"/>
        <filter val="100,00"/>
        <filter val="12,17"/>
        <filter val="13,50"/>
        <filter val="14,00"/>
        <filter val="14,40"/>
        <filter val="14,81"/>
        <filter val="15,00"/>
        <filter val="150,00"/>
        <filter val="16,00"/>
        <filter val="16,80"/>
        <filter val="163,50"/>
        <filter val="18,00"/>
        <filter val="180,00"/>
        <filter val="2 539,00"/>
        <filter val="2 664,14"/>
        <filter val="2 789,14"/>
        <filter val="2,78"/>
        <filter val="20,00"/>
        <filter val="23,52"/>
        <filter val="240,00"/>
        <filter val="25,00"/>
        <filter val="25,20"/>
        <filter val="250,00"/>
        <filter val="270,00"/>
        <filter val="3,00"/>
        <filter val="3,57"/>
        <filter val="30,00"/>
        <filter val="34,09"/>
        <filter val="350,00"/>
        <filter val="366,67"/>
        <filter val="42,00"/>
        <filter val="42,67"/>
        <filter val="48,00"/>
        <filter val="5"/>
        <filter val="5,83"/>
        <filter val="5,95"/>
        <filter val="50,00"/>
        <filter val="6,78"/>
        <filter val="60,00"/>
        <filter val="63,00"/>
        <filter val="64,40"/>
        <filter val="640,00"/>
        <filter val="66,29"/>
        <filter val="70,00"/>
        <filter val="8,10"/>
        <filter val="80,00"/>
        <filter val="9,26"/>
        <filter val="90,00"/>
      </filters>
    </filterColumn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D206:E206"/>
    <mergeCell ref="P91:T91"/>
    <mergeCell ref="A80:O81"/>
    <mergeCell ref="P212:T212"/>
    <mergeCell ref="A100:O101"/>
    <mergeCell ref="P171:V171"/>
    <mergeCell ref="P407:V407"/>
    <mergeCell ref="A403:Z403"/>
    <mergeCell ref="P121:V121"/>
    <mergeCell ref="P382:V382"/>
    <mergeCell ref="P357:V357"/>
    <mergeCell ref="A67:Z67"/>
    <mergeCell ref="A40:Z40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A51:Z51"/>
    <mergeCell ref="D170:E170"/>
    <mergeCell ref="D468:E468"/>
    <mergeCell ref="P132:V132"/>
    <mergeCell ref="N17:N18"/>
    <mergeCell ref="A58:O59"/>
    <mergeCell ref="D461:E461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P61:T61"/>
    <mergeCell ref="D200:E200"/>
    <mergeCell ref="A273:Z273"/>
    <mergeCell ref="D105:E105"/>
    <mergeCell ref="D191:E191"/>
    <mergeCell ref="P122:V122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P105:T105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C513:H513"/>
    <mergeCell ref="P247:V247"/>
    <mergeCell ref="A271:O272"/>
    <mergeCell ref="P366:V366"/>
    <mergeCell ref="P341:V341"/>
    <mergeCell ref="T513:U513"/>
    <mergeCell ref="A231:O232"/>
    <mergeCell ref="P399:T399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P495:V495"/>
    <mergeCell ref="A494:O495"/>
    <mergeCell ref="P262:T262"/>
    <mergeCell ref="P353:V353"/>
    <mergeCell ref="P497:T497"/>
    <mergeCell ref="P319:T319"/>
    <mergeCell ref="D458:E458"/>
    <mergeCell ref="D433:E433"/>
    <mergeCell ref="D262:E262"/>
    <mergeCell ref="A455:Z455"/>
    <mergeCell ref="A333:O334"/>
    <mergeCell ref="D385:E385"/>
    <mergeCell ref="A320:O321"/>
    <mergeCell ref="P301:T301"/>
    <mergeCell ref="P295:T295"/>
    <mergeCell ref="P281:V281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O514:O515"/>
    <mergeCell ref="P386:V386"/>
    <mergeCell ref="P393:T393"/>
    <mergeCell ref="Q514:Q515"/>
    <mergeCell ref="P215:V215"/>
    <mergeCell ref="P330:T330"/>
    <mergeCell ref="P503:T503"/>
    <mergeCell ref="P505:V505"/>
    <mergeCell ref="A504:O505"/>
    <mergeCell ref="A377:O378"/>
    <mergeCell ref="D225:E225"/>
    <mergeCell ref="A421:Z421"/>
    <mergeCell ref="P498:T498"/>
    <mergeCell ref="P276:V276"/>
    <mergeCell ref="P463:V463"/>
    <mergeCell ref="P489:V489"/>
    <mergeCell ref="P493:T493"/>
    <mergeCell ref="I513:S513"/>
    <mergeCell ref="D436:E436"/>
    <mergeCell ref="D292:E292"/>
    <mergeCell ref="P346:T346"/>
    <mergeCell ref="D227:E227"/>
    <mergeCell ref="A463:O464"/>
    <mergeCell ref="A499:O500"/>
    <mergeCell ref="A486:Z486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D269:E269"/>
    <mergeCell ref="D295:E295"/>
    <mergeCell ref="P126:V126"/>
    <mergeCell ref="P224:T224"/>
    <mergeCell ref="A285:O286"/>
    <mergeCell ref="P260:T260"/>
    <mergeCell ref="D399:E399"/>
    <mergeCell ref="P211:T211"/>
    <mergeCell ref="P309:T309"/>
    <mergeCell ref="D459:E459"/>
    <mergeCell ref="P148:V148"/>
    <mergeCell ref="P130:T130"/>
    <mergeCell ref="D136:E136"/>
    <mergeCell ref="P190:T190"/>
    <mergeCell ref="P178:V178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A259:Z259"/>
    <mergeCell ref="D251:E251"/>
    <mergeCell ref="A139:Z139"/>
    <mergeCell ref="D422:E422"/>
    <mergeCell ref="A82:Z82"/>
    <mergeCell ref="D140:E140"/>
    <mergeCell ref="D438:E438"/>
    <mergeCell ref="P395:T395"/>
    <mergeCell ref="A276:O277"/>
    <mergeCell ref="P89:T89"/>
    <mergeCell ref="A177:O178"/>
    <mergeCell ref="A222:Z222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P470:V470"/>
    <mergeCell ref="D414:E414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330:E330"/>
    <mergeCell ref="A329:Z329"/>
    <mergeCell ref="D492:E492"/>
    <mergeCell ref="P181:V181"/>
    <mergeCell ref="P305:T305"/>
    <mergeCell ref="D96:E96"/>
    <mergeCell ref="P219:T219"/>
    <mergeCell ref="D91:E9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197:T197"/>
    <mergeCell ref="D118:E118"/>
    <mergeCell ref="P53:T53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D167:E167"/>
    <mergeCell ref="D63:E6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  <mergeCell ref="Q9:R9"/>
    <mergeCell ref="P312:T312"/>
    <mergeCell ref="F9:G9"/>
    <mergeCell ref="P15:T16"/>
    <mergeCell ref="A335:Z335"/>
    <mergeCell ref="D162:E162"/>
    <mergeCell ref="P43:T43"/>
    <mergeCell ref="P65:V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91 X270 X346 X355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" xr:uid="{00000000-0002-0000-0000-000012000000}">
      <formula1>IF(AK64&gt;0,OR(X64=0,AND(IF(X64-AK64&gt;=0,TRUE,FALSE),X64&gt;0,IF(X64/(H64*K64)=ROUND(X64/(H64*K64),0),TRUE,FALSE))),FALSE)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785</v>
      </c>
      <c r="D6" s="47" t="s">
        <v>786</v>
      </c>
      <c r="E6" s="47"/>
    </row>
    <row r="8" spans="2:8" x14ac:dyDescent="0.2">
      <c r="B8" s="47" t="s">
        <v>19</v>
      </c>
      <c r="C8" s="47" t="s">
        <v>785</v>
      </c>
      <c r="D8" s="47"/>
      <c r="E8" s="47"/>
    </row>
    <row r="10" spans="2:8" x14ac:dyDescent="0.2">
      <c r="B10" s="47" t="s">
        <v>787</v>
      </c>
      <c r="C10" s="47"/>
      <c r="D10" s="47"/>
      <c r="E10" s="47"/>
    </row>
    <row r="11" spans="2:8" x14ac:dyDescent="0.2">
      <c r="B11" s="47" t="s">
        <v>788</v>
      </c>
      <c r="C11" s="47"/>
      <c r="D11" s="47"/>
      <c r="E11" s="47"/>
    </row>
    <row r="12" spans="2:8" x14ac:dyDescent="0.2">
      <c r="B12" s="47" t="s">
        <v>789</v>
      </c>
      <c r="C12" s="47"/>
      <c r="D12" s="47"/>
      <c r="E12" s="47"/>
    </row>
    <row r="13" spans="2:8" x14ac:dyDescent="0.2">
      <c r="B13" s="47" t="s">
        <v>790</v>
      </c>
      <c r="C13" s="47"/>
      <c r="D13" s="47"/>
      <c r="E13" s="47"/>
    </row>
    <row r="14" spans="2:8" x14ac:dyDescent="0.2">
      <c r="B14" s="47" t="s">
        <v>791</v>
      </c>
      <c r="C14" s="47"/>
      <c r="D14" s="47"/>
      <c r="E14" s="47"/>
    </row>
    <row r="15" spans="2:8" x14ac:dyDescent="0.2">
      <c r="B15" s="47" t="s">
        <v>792</v>
      </c>
      <c r="C15" s="47"/>
      <c r="D15" s="47"/>
      <c r="E15" s="47"/>
    </row>
    <row r="16" spans="2:8" x14ac:dyDescent="0.2">
      <c r="B16" s="47" t="s">
        <v>793</v>
      </c>
      <c r="C16" s="47"/>
      <c r="D16" s="47"/>
      <c r="E16" s="47"/>
    </row>
    <row r="17" spans="2:5" x14ac:dyDescent="0.2">
      <c r="B17" s="47" t="s">
        <v>794</v>
      </c>
      <c r="C17" s="47"/>
      <c r="D17" s="47"/>
      <c r="E17" s="47"/>
    </row>
    <row r="18" spans="2:5" x14ac:dyDescent="0.2">
      <c r="B18" s="47" t="s">
        <v>795</v>
      </c>
      <c r="C18" s="47"/>
      <c r="D18" s="47"/>
      <c r="E18" s="47"/>
    </row>
    <row r="19" spans="2:5" x14ac:dyDescent="0.2">
      <c r="B19" s="47" t="s">
        <v>796</v>
      </c>
      <c r="C19" s="47"/>
      <c r="D19" s="47"/>
      <c r="E19" s="47"/>
    </row>
    <row r="20" spans="2:5" x14ac:dyDescent="0.2">
      <c r="B20" s="47" t="s">
        <v>797</v>
      </c>
      <c r="C20" s="47"/>
      <c r="D20" s="47"/>
      <c r="E20" s="47"/>
    </row>
  </sheetData>
  <sheetProtection algorithmName="SHA-512" hashValue="p9i3lFBd0GuL932MYbjGBagUXksj0LkdAzYzgA25MSaqLxr9Muf9mU/q4MXzOo7YZNBom3ZnyWbt1fwh+T4gXg==" saltValue="PIbTpJETms2JbI7dz+56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2025-08-21T10:43:21Z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