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7D663CB8-881D-4C8B-8096-1A2035E59FA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P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Y493" i="1" s="1"/>
  <c r="P491" i="1"/>
  <c r="X489" i="1"/>
  <c r="X488" i="1"/>
  <c r="BP487" i="1"/>
  <c r="BO487" i="1"/>
  <c r="BN487" i="1"/>
  <c r="BM487" i="1"/>
  <c r="Z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X428" i="1"/>
  <c r="Y427" i="1"/>
  <c r="X427" i="1"/>
  <c r="BP426" i="1"/>
  <c r="BO426" i="1"/>
  <c r="BN426" i="1"/>
  <c r="BM426" i="1"/>
  <c r="Z426" i="1"/>
  <c r="Z427" i="1" s="1"/>
  <c r="Y426" i="1"/>
  <c r="Y515" i="1" s="1"/>
  <c r="P426" i="1"/>
  <c r="X423" i="1"/>
  <c r="Y422" i="1"/>
  <c r="X422" i="1"/>
  <c r="BP421" i="1"/>
  <c r="BO421" i="1"/>
  <c r="BN421" i="1"/>
  <c r="BM421" i="1"/>
  <c r="Z421" i="1"/>
  <c r="Z422" i="1" s="1"/>
  <c r="Y421" i="1"/>
  <c r="X515" i="1" s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Y381" i="1" s="1"/>
  <c r="P379" i="1"/>
  <c r="X377" i="1"/>
  <c r="Y376" i="1"/>
  <c r="X376" i="1"/>
  <c r="BP375" i="1"/>
  <c r="BO375" i="1"/>
  <c r="BN375" i="1"/>
  <c r="BM375" i="1"/>
  <c r="Z375" i="1"/>
  <c r="Z376" i="1" s="1"/>
  <c r="Y375" i="1"/>
  <c r="Y377" i="1" s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P364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Y362" i="1" s="1"/>
  <c r="P359" i="1"/>
  <c r="X357" i="1"/>
  <c r="X356" i="1"/>
  <c r="BO355" i="1"/>
  <c r="BM355" i="1"/>
  <c r="Y355" i="1"/>
  <c r="BP355" i="1" s="1"/>
  <c r="P355" i="1"/>
  <c r="BP354" i="1"/>
  <c r="BO354" i="1"/>
  <c r="BN354" i="1"/>
  <c r="BM354" i="1"/>
  <c r="Z354" i="1"/>
  <c r="Y354" i="1"/>
  <c r="Y356" i="1" s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P344" i="1"/>
  <c r="BO344" i="1"/>
  <c r="BN344" i="1"/>
  <c r="BM344" i="1"/>
  <c r="Z344" i="1"/>
  <c r="Y344" i="1"/>
  <c r="P344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BP337" i="1" s="1"/>
  <c r="P337" i="1"/>
  <c r="BO336" i="1"/>
  <c r="BM336" i="1"/>
  <c r="Y336" i="1"/>
  <c r="S515" i="1" s="1"/>
  <c r="P336" i="1"/>
  <c r="X333" i="1"/>
  <c r="X332" i="1"/>
  <c r="BO331" i="1"/>
  <c r="BM331" i="1"/>
  <c r="Y331" i="1"/>
  <c r="BP331" i="1" s="1"/>
  <c r="P331" i="1"/>
  <c r="BP330" i="1"/>
  <c r="BO330" i="1"/>
  <c r="BN330" i="1"/>
  <c r="BM330" i="1"/>
  <c r="Z330" i="1"/>
  <c r="Y330" i="1"/>
  <c r="P330" i="1"/>
  <c r="BO329" i="1"/>
  <c r="BM329" i="1"/>
  <c r="Y329" i="1"/>
  <c r="Y333" i="1" s="1"/>
  <c r="P329" i="1"/>
  <c r="X327" i="1"/>
  <c r="X326" i="1"/>
  <c r="BO325" i="1"/>
  <c r="BM325" i="1"/>
  <c r="Y325" i="1"/>
  <c r="BP325" i="1" s="1"/>
  <c r="P325" i="1"/>
  <c r="BP324" i="1"/>
  <c r="BO324" i="1"/>
  <c r="BN324" i="1"/>
  <c r="BM324" i="1"/>
  <c r="Z324" i="1"/>
  <c r="Y324" i="1"/>
  <c r="P324" i="1"/>
  <c r="BO323" i="1"/>
  <c r="BM323" i="1"/>
  <c r="Y323" i="1"/>
  <c r="BP323" i="1" s="1"/>
  <c r="BO322" i="1"/>
  <c r="BM322" i="1"/>
  <c r="Y322" i="1"/>
  <c r="Y327" i="1" s="1"/>
  <c r="X320" i="1"/>
  <c r="X319" i="1"/>
  <c r="BP318" i="1"/>
  <c r="BO318" i="1"/>
  <c r="BN318" i="1"/>
  <c r="BM318" i="1"/>
  <c r="Z318" i="1"/>
  <c r="Y318" i="1"/>
  <c r="P318" i="1"/>
  <c r="BO317" i="1"/>
  <c r="BM317" i="1"/>
  <c r="Y317" i="1"/>
  <c r="Y319" i="1" s="1"/>
  <c r="P317" i="1"/>
  <c r="BP316" i="1"/>
  <c r="BO316" i="1"/>
  <c r="BN316" i="1"/>
  <c r="BM316" i="1"/>
  <c r="Z316" i="1"/>
  <c r="Y316" i="1"/>
  <c r="Y320" i="1" s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Y313" i="1" s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BP303" i="1" s="1"/>
  <c r="P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Y305" i="1" s="1"/>
  <c r="P298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R515" i="1" s="1"/>
  <c r="P289" i="1"/>
  <c r="X286" i="1"/>
  <c r="X285" i="1"/>
  <c r="BO284" i="1"/>
  <c r="BM284" i="1"/>
  <c r="Y284" i="1"/>
  <c r="Q515" i="1" s="1"/>
  <c r="P284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P515" i="1" s="1"/>
  <c r="P275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Y272" i="1" s="1"/>
  <c r="P268" i="1"/>
  <c r="X265" i="1"/>
  <c r="X264" i="1"/>
  <c r="BO263" i="1"/>
  <c r="BM263" i="1"/>
  <c r="Y263" i="1"/>
  <c r="BP263" i="1" s="1"/>
  <c r="BO262" i="1"/>
  <c r="BM262" i="1"/>
  <c r="Y262" i="1"/>
  <c r="Y265" i="1" s="1"/>
  <c r="P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Y256" i="1" s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BO242" i="1"/>
  <c r="BM242" i="1"/>
  <c r="Y242" i="1"/>
  <c r="Y247" i="1" s="1"/>
  <c r="P242" i="1"/>
  <c r="X240" i="1"/>
  <c r="X239" i="1"/>
  <c r="BO238" i="1"/>
  <c r="BM238" i="1"/>
  <c r="Y238" i="1"/>
  <c r="Y240" i="1" s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Y231" i="1" s="1"/>
  <c r="P225" i="1"/>
  <c r="BP224" i="1"/>
  <c r="BO224" i="1"/>
  <c r="BN224" i="1"/>
  <c r="BM224" i="1"/>
  <c r="Z224" i="1"/>
  <c r="Y224" i="1"/>
  <c r="P224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Y220" i="1" s="1"/>
  <c r="P218" i="1"/>
  <c r="X216" i="1"/>
  <c r="X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X204" i="1"/>
  <c r="X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Y203" i="1" s="1"/>
  <c r="P195" i="1"/>
  <c r="X193" i="1"/>
  <c r="X192" i="1"/>
  <c r="BO191" i="1"/>
  <c r="BM191" i="1"/>
  <c r="Y191" i="1"/>
  <c r="BP191" i="1" s="1"/>
  <c r="P191" i="1"/>
  <c r="BP190" i="1"/>
  <c r="BO190" i="1"/>
  <c r="BN190" i="1"/>
  <c r="BM190" i="1"/>
  <c r="Z190" i="1"/>
  <c r="Y190" i="1"/>
  <c r="Y192" i="1" s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J515" i="1" s="1"/>
  <c r="P185" i="1"/>
  <c r="X182" i="1"/>
  <c r="X181" i="1"/>
  <c r="BO180" i="1"/>
  <c r="BM180" i="1"/>
  <c r="Y180" i="1"/>
  <c r="Y181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7" i="1" s="1"/>
  <c r="P174" i="1"/>
  <c r="X172" i="1"/>
  <c r="X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Y171" i="1" s="1"/>
  <c r="P162" i="1"/>
  <c r="X160" i="1"/>
  <c r="X159" i="1"/>
  <c r="BO158" i="1"/>
  <c r="BM158" i="1"/>
  <c r="Y158" i="1"/>
  <c r="I515" i="1" s="1"/>
  <c r="P158" i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P151" i="1"/>
  <c r="BO150" i="1"/>
  <c r="BM150" i="1"/>
  <c r="Y150" i="1"/>
  <c r="Y153" i="1" s="1"/>
  <c r="P150" i="1"/>
  <c r="X148" i="1"/>
  <c r="X147" i="1"/>
  <c r="BO146" i="1"/>
  <c r="BM146" i="1"/>
  <c r="Y146" i="1"/>
  <c r="H515" i="1" s="1"/>
  <c r="P146" i="1"/>
  <c r="X143" i="1"/>
  <c r="X142" i="1"/>
  <c r="BO141" i="1"/>
  <c r="BM141" i="1"/>
  <c r="Y141" i="1"/>
  <c r="BP141" i="1" s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8" i="1" s="1"/>
  <c r="P135" i="1"/>
  <c r="X133" i="1"/>
  <c r="X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Y127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F515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0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X72" i="1"/>
  <c r="Y71" i="1"/>
  <c r="X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P57" i="1"/>
  <c r="BP56" i="1"/>
  <c r="BO56" i="1"/>
  <c r="BN56" i="1"/>
  <c r="BM56" i="1"/>
  <c r="Z56" i="1"/>
  <c r="Y56" i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P42" i="1"/>
  <c r="BP41" i="1"/>
  <c r="BO41" i="1"/>
  <c r="BN41" i="1"/>
  <c r="BM41" i="1"/>
  <c r="Z41" i="1"/>
  <c r="Y41" i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5" i="1" s="1"/>
  <c r="X23" i="1"/>
  <c r="X509" i="1" s="1"/>
  <c r="BO22" i="1"/>
  <c r="X507" i="1" s="1"/>
  <c r="BM22" i="1"/>
  <c r="X506" i="1" s="1"/>
  <c r="X508" i="1" s="1"/>
  <c r="Y22" i="1"/>
  <c r="B515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Y33" i="1"/>
  <c r="BP42" i="1"/>
  <c r="BN42" i="1"/>
  <c r="Z42" i="1"/>
  <c r="Z44" i="1" s="1"/>
  <c r="BP55" i="1"/>
  <c r="BN55" i="1"/>
  <c r="Z55" i="1"/>
  <c r="BP63" i="1"/>
  <c r="BN63" i="1"/>
  <c r="Z63" i="1"/>
  <c r="BP75" i="1"/>
  <c r="BN75" i="1"/>
  <c r="Z75" i="1"/>
  <c r="Z80" i="1" s="1"/>
  <c r="Y81" i="1"/>
  <c r="BP79" i="1"/>
  <c r="BN79" i="1"/>
  <c r="Z79" i="1"/>
  <c r="H9" i="1"/>
  <c r="Y24" i="1"/>
  <c r="Z27" i="1"/>
  <c r="Z32" i="1" s="1"/>
  <c r="BN27" i="1"/>
  <c r="Z29" i="1"/>
  <c r="BN29" i="1"/>
  <c r="Z31" i="1"/>
  <c r="BN31" i="1"/>
  <c r="Z35" i="1"/>
  <c r="Z36" i="1" s="1"/>
  <c r="BN35" i="1"/>
  <c r="BP35" i="1"/>
  <c r="Y36" i="1"/>
  <c r="Y44" i="1"/>
  <c r="BP53" i="1"/>
  <c r="BN53" i="1"/>
  <c r="Z53" i="1"/>
  <c r="Z58" i="1" s="1"/>
  <c r="BP57" i="1"/>
  <c r="BN57" i="1"/>
  <c r="Z57" i="1"/>
  <c r="Y59" i="1"/>
  <c r="Y66" i="1"/>
  <c r="BP61" i="1"/>
  <c r="BN61" i="1"/>
  <c r="Z61" i="1"/>
  <c r="Z65" i="1" s="1"/>
  <c r="Y65" i="1"/>
  <c r="Z71" i="1"/>
  <c r="BP69" i="1"/>
  <c r="BN69" i="1"/>
  <c r="Z69" i="1"/>
  <c r="Y80" i="1"/>
  <c r="BP77" i="1"/>
  <c r="BN77" i="1"/>
  <c r="Z77" i="1"/>
  <c r="Y85" i="1"/>
  <c r="Y92" i="1"/>
  <c r="Y101" i="1"/>
  <c r="Y108" i="1"/>
  <c r="Y114" i="1"/>
  <c r="Y122" i="1"/>
  <c r="Y126" i="1"/>
  <c r="Y133" i="1"/>
  <c r="Y137" i="1"/>
  <c r="Y143" i="1"/>
  <c r="Y148" i="1"/>
  <c r="Y154" i="1"/>
  <c r="Y160" i="1"/>
  <c r="Y172" i="1"/>
  <c r="Y178" i="1"/>
  <c r="Y182" i="1"/>
  <c r="Y187" i="1"/>
  <c r="Y193" i="1"/>
  <c r="BP202" i="1"/>
  <c r="BN202" i="1"/>
  <c r="Z202" i="1"/>
  <c r="Y204" i="1"/>
  <c r="Y216" i="1"/>
  <c r="Y215" i="1"/>
  <c r="BP206" i="1"/>
  <c r="BN206" i="1"/>
  <c r="Z206" i="1"/>
  <c r="BP210" i="1"/>
  <c r="BN210" i="1"/>
  <c r="Z210" i="1"/>
  <c r="C515" i="1"/>
  <c r="Y45" i="1"/>
  <c r="D515" i="1"/>
  <c r="Y58" i="1"/>
  <c r="Z83" i="1"/>
  <c r="Z85" i="1" s="1"/>
  <c r="BN83" i="1"/>
  <c r="BP83" i="1"/>
  <c r="E515" i="1"/>
  <c r="Z90" i="1"/>
  <c r="Z92" i="1" s="1"/>
  <c r="BN90" i="1"/>
  <c r="Y93" i="1"/>
  <c r="Z95" i="1"/>
  <c r="BN95" i="1"/>
  <c r="BP95" i="1"/>
  <c r="Z97" i="1"/>
  <c r="BN97" i="1"/>
  <c r="Z99" i="1"/>
  <c r="BN99" i="1"/>
  <c r="Z104" i="1"/>
  <c r="Z108" i="1" s="1"/>
  <c r="BN104" i="1"/>
  <c r="BP104" i="1"/>
  <c r="Z106" i="1"/>
  <c r="BN106" i="1"/>
  <c r="Y109" i="1"/>
  <c r="Z112" i="1"/>
  <c r="Z114" i="1" s="1"/>
  <c r="BN112" i="1"/>
  <c r="Z118" i="1"/>
  <c r="Z121" i="1" s="1"/>
  <c r="BN118" i="1"/>
  <c r="Z120" i="1"/>
  <c r="BN120" i="1"/>
  <c r="Z124" i="1"/>
  <c r="Z126" i="1" s="1"/>
  <c r="BN124" i="1"/>
  <c r="BP124" i="1"/>
  <c r="G515" i="1"/>
  <c r="Z131" i="1"/>
  <c r="Z132" i="1" s="1"/>
  <c r="BN131" i="1"/>
  <c r="Y132" i="1"/>
  <c r="Z135" i="1"/>
  <c r="Z137" i="1" s="1"/>
  <c r="BN135" i="1"/>
  <c r="BP135" i="1"/>
  <c r="Z141" i="1"/>
  <c r="Z142" i="1" s="1"/>
  <c r="BN141" i="1"/>
  <c r="Z146" i="1"/>
  <c r="Z147" i="1" s="1"/>
  <c r="BN146" i="1"/>
  <c r="BP146" i="1"/>
  <c r="Y147" i="1"/>
  <c r="Z150" i="1"/>
  <c r="Z153" i="1" s="1"/>
  <c r="BN150" i="1"/>
  <c r="BP150" i="1"/>
  <c r="Z152" i="1"/>
  <c r="BN152" i="1"/>
  <c r="Z158" i="1"/>
  <c r="Z159" i="1" s="1"/>
  <c r="BN158" i="1"/>
  <c r="BP158" i="1"/>
  <c r="Y159" i="1"/>
  <c r="Z162" i="1"/>
  <c r="BN162" i="1"/>
  <c r="BP162" i="1"/>
  <c r="Z164" i="1"/>
  <c r="BN164" i="1"/>
  <c r="Z166" i="1"/>
  <c r="BN166" i="1"/>
  <c r="Z168" i="1"/>
  <c r="BN168" i="1"/>
  <c r="Z170" i="1"/>
  <c r="BN170" i="1"/>
  <c r="Z174" i="1"/>
  <c r="Z177" i="1" s="1"/>
  <c r="BN174" i="1"/>
  <c r="BP174" i="1"/>
  <c r="Z176" i="1"/>
  <c r="BN176" i="1"/>
  <c r="Z180" i="1"/>
  <c r="Z181" i="1" s="1"/>
  <c r="BN180" i="1"/>
  <c r="BP180" i="1"/>
  <c r="Z185" i="1"/>
  <c r="Z187" i="1" s="1"/>
  <c r="BN185" i="1"/>
  <c r="BP185" i="1"/>
  <c r="Y188" i="1"/>
  <c r="Z191" i="1"/>
  <c r="Z192" i="1" s="1"/>
  <c r="BN191" i="1"/>
  <c r="Z195" i="1"/>
  <c r="Z203" i="1" s="1"/>
  <c r="BN195" i="1"/>
  <c r="BP195" i="1"/>
  <c r="Z197" i="1"/>
  <c r="BN197" i="1"/>
  <c r="Z199" i="1"/>
  <c r="BN199" i="1"/>
  <c r="BP200" i="1"/>
  <c r="BN200" i="1"/>
  <c r="Z200" i="1"/>
  <c r="BP208" i="1"/>
  <c r="BN208" i="1"/>
  <c r="Z208" i="1"/>
  <c r="Z212" i="1"/>
  <c r="BN212" i="1"/>
  <c r="Z214" i="1"/>
  <c r="BN214" i="1"/>
  <c r="Z218" i="1"/>
  <c r="Z220" i="1" s="1"/>
  <c r="BN218" i="1"/>
  <c r="BP218" i="1"/>
  <c r="Y221" i="1"/>
  <c r="K515" i="1"/>
  <c r="Z225" i="1"/>
  <c r="Z231" i="1" s="1"/>
  <c r="BN225" i="1"/>
  <c r="BP225" i="1"/>
  <c r="Z227" i="1"/>
  <c r="BN227" i="1"/>
  <c r="Z229" i="1"/>
  <c r="BN229" i="1"/>
  <c r="Y232" i="1"/>
  <c r="Z238" i="1"/>
  <c r="Z239" i="1" s="1"/>
  <c r="BN238" i="1"/>
  <c r="BP238" i="1"/>
  <c r="Y239" i="1"/>
  <c r="Z242" i="1"/>
  <c r="BN242" i="1"/>
  <c r="BP242" i="1"/>
  <c r="Z243" i="1"/>
  <c r="BN243" i="1"/>
  <c r="Z245" i="1"/>
  <c r="BN245" i="1"/>
  <c r="Y248" i="1"/>
  <c r="L515" i="1"/>
  <c r="Z252" i="1"/>
  <c r="Z256" i="1" s="1"/>
  <c r="BN252" i="1"/>
  <c r="BP252" i="1"/>
  <c r="Z254" i="1"/>
  <c r="BN254" i="1"/>
  <c r="Y257" i="1"/>
  <c r="M515" i="1"/>
  <c r="Z262" i="1"/>
  <c r="Z264" i="1" s="1"/>
  <c r="BN262" i="1"/>
  <c r="BP262" i="1"/>
  <c r="Z263" i="1"/>
  <c r="BN263" i="1"/>
  <c r="Y264" i="1"/>
  <c r="Z268" i="1"/>
  <c r="BN268" i="1"/>
  <c r="BP268" i="1"/>
  <c r="Z270" i="1"/>
  <c r="BN270" i="1"/>
  <c r="Y271" i="1"/>
  <c r="Z275" i="1"/>
  <c r="Z276" i="1" s="1"/>
  <c r="BN275" i="1"/>
  <c r="BP275" i="1"/>
  <c r="Y276" i="1"/>
  <c r="Z279" i="1"/>
  <c r="Z280" i="1" s="1"/>
  <c r="BN279" i="1"/>
  <c r="BP279" i="1"/>
  <c r="Y280" i="1"/>
  <c r="Z284" i="1"/>
  <c r="Z285" i="1" s="1"/>
  <c r="BN284" i="1"/>
  <c r="BP284" i="1"/>
  <c r="Y285" i="1"/>
  <c r="Z289" i="1"/>
  <c r="BN289" i="1"/>
  <c r="BP289" i="1"/>
  <c r="Z291" i="1"/>
  <c r="BN291" i="1"/>
  <c r="Z293" i="1"/>
  <c r="BN293" i="1"/>
  <c r="Y296" i="1"/>
  <c r="Z299" i="1"/>
  <c r="Z305" i="1" s="1"/>
  <c r="BN299" i="1"/>
  <c r="Z301" i="1"/>
  <c r="BN301" i="1"/>
  <c r="Z303" i="1"/>
  <c r="BN303" i="1"/>
  <c r="Y306" i="1"/>
  <c r="Z309" i="1"/>
  <c r="Z313" i="1" s="1"/>
  <c r="BN309" i="1"/>
  <c r="Z311" i="1"/>
  <c r="BN311" i="1"/>
  <c r="Y314" i="1"/>
  <c r="Z317" i="1"/>
  <c r="Z319" i="1" s="1"/>
  <c r="BN317" i="1"/>
  <c r="BP317" i="1"/>
  <c r="Z322" i="1"/>
  <c r="Z326" i="1" s="1"/>
  <c r="BN322" i="1"/>
  <c r="BP322" i="1"/>
  <c r="Z323" i="1"/>
  <c r="BN323" i="1"/>
  <c r="Z325" i="1"/>
  <c r="BN325" i="1"/>
  <c r="Y326" i="1"/>
  <c r="Z329" i="1"/>
  <c r="Z332" i="1" s="1"/>
  <c r="BN329" i="1"/>
  <c r="BP329" i="1"/>
  <c r="Z331" i="1"/>
  <c r="BN331" i="1"/>
  <c r="Y332" i="1"/>
  <c r="Z336" i="1"/>
  <c r="Z339" i="1" s="1"/>
  <c r="BN336" i="1"/>
  <c r="BP336" i="1"/>
  <c r="Y339" i="1"/>
  <c r="Y351" i="1"/>
  <c r="Y357" i="1"/>
  <c r="Y361" i="1"/>
  <c r="BP370" i="1"/>
  <c r="BN370" i="1"/>
  <c r="Z370" i="1"/>
  <c r="Z372" i="1" s="1"/>
  <c r="BP392" i="1"/>
  <c r="BN392" i="1"/>
  <c r="Z392" i="1"/>
  <c r="BP396" i="1"/>
  <c r="BN396" i="1"/>
  <c r="Z396" i="1"/>
  <c r="Y400" i="1"/>
  <c r="BP404" i="1"/>
  <c r="BN404" i="1"/>
  <c r="Z404" i="1"/>
  <c r="Z405" i="1" s="1"/>
  <c r="Y406" i="1"/>
  <c r="Y410" i="1"/>
  <c r="BP409" i="1"/>
  <c r="BN409" i="1"/>
  <c r="Z409" i="1"/>
  <c r="Z410" i="1" s="1"/>
  <c r="Y411" i="1"/>
  <c r="Y418" i="1"/>
  <c r="BP413" i="1"/>
  <c r="BN413" i="1"/>
  <c r="Z413" i="1"/>
  <c r="Y417" i="1"/>
  <c r="BP433" i="1"/>
  <c r="BN433" i="1"/>
  <c r="Z433" i="1"/>
  <c r="BP438" i="1"/>
  <c r="BN438" i="1"/>
  <c r="Z438" i="1"/>
  <c r="BP441" i="1"/>
  <c r="BN441" i="1"/>
  <c r="Z441" i="1"/>
  <c r="AB515" i="1"/>
  <c r="Y503" i="1"/>
  <c r="BP502" i="1"/>
  <c r="BN502" i="1"/>
  <c r="Z502" i="1"/>
  <c r="Z503" i="1" s="1"/>
  <c r="Y504" i="1"/>
  <c r="O515" i="1"/>
  <c r="W515" i="1"/>
  <c r="Y277" i="1"/>
  <c r="Y286" i="1"/>
  <c r="Y295" i="1"/>
  <c r="Z337" i="1"/>
  <c r="BN337" i="1"/>
  <c r="Y340" i="1"/>
  <c r="T515" i="1"/>
  <c r="Z345" i="1"/>
  <c r="Z351" i="1" s="1"/>
  <c r="BN345" i="1"/>
  <c r="Z347" i="1"/>
  <c r="BN347" i="1"/>
  <c r="Z349" i="1"/>
  <c r="BN349" i="1"/>
  <c r="Y352" i="1"/>
  <c r="Z355" i="1"/>
  <c r="Z356" i="1" s="1"/>
  <c r="BN355" i="1"/>
  <c r="Z359" i="1"/>
  <c r="Z361" i="1" s="1"/>
  <c r="BN359" i="1"/>
  <c r="BP359" i="1"/>
  <c r="U515" i="1"/>
  <c r="Y373" i="1"/>
  <c r="Y372" i="1"/>
  <c r="BP380" i="1"/>
  <c r="BN380" i="1"/>
  <c r="Z380" i="1"/>
  <c r="Z381" i="1" s="1"/>
  <c r="Y382" i="1"/>
  <c r="Y385" i="1"/>
  <c r="BP384" i="1"/>
  <c r="BN384" i="1"/>
  <c r="Z384" i="1"/>
  <c r="Z385" i="1" s="1"/>
  <c r="Y386" i="1"/>
  <c r="V515" i="1"/>
  <c r="Y401" i="1"/>
  <c r="BP390" i="1"/>
  <c r="BN390" i="1"/>
  <c r="Z390" i="1"/>
  <c r="BP394" i="1"/>
  <c r="BN394" i="1"/>
  <c r="Z394" i="1"/>
  <c r="BP398" i="1"/>
  <c r="BN398" i="1"/>
  <c r="Z398" i="1"/>
  <c r="Y405" i="1"/>
  <c r="BP415" i="1"/>
  <c r="BN415" i="1"/>
  <c r="Z415" i="1"/>
  <c r="BP436" i="1"/>
  <c r="BN436" i="1"/>
  <c r="Z436" i="1"/>
  <c r="Z446" i="1" s="1"/>
  <c r="BP440" i="1"/>
  <c r="BN440" i="1"/>
  <c r="Z440" i="1"/>
  <c r="BP443" i="1"/>
  <c r="BN443" i="1"/>
  <c r="Z443" i="1"/>
  <c r="BP451" i="1"/>
  <c r="BN451" i="1"/>
  <c r="Z451" i="1"/>
  <c r="Y453" i="1"/>
  <c r="Y462" i="1"/>
  <c r="BP455" i="1"/>
  <c r="BN455" i="1"/>
  <c r="Z455" i="1"/>
  <c r="Y463" i="1"/>
  <c r="BP459" i="1"/>
  <c r="BN459" i="1"/>
  <c r="Z459" i="1"/>
  <c r="BP467" i="1"/>
  <c r="BN467" i="1"/>
  <c r="Z467" i="1"/>
  <c r="Y469" i="1"/>
  <c r="Y478" i="1"/>
  <c r="BP473" i="1"/>
  <c r="BN473" i="1"/>
  <c r="Z473" i="1"/>
  <c r="Z477" i="1" s="1"/>
  <c r="Y477" i="1"/>
  <c r="BP482" i="1"/>
  <c r="BN482" i="1"/>
  <c r="Z482" i="1"/>
  <c r="Z483" i="1" s="1"/>
  <c r="Y484" i="1"/>
  <c r="Y489" i="1"/>
  <c r="BP486" i="1"/>
  <c r="BN486" i="1"/>
  <c r="Z486" i="1"/>
  <c r="Z488" i="1" s="1"/>
  <c r="Y488" i="1"/>
  <c r="AA515" i="1"/>
  <c r="Y423" i="1"/>
  <c r="Y428" i="1"/>
  <c r="Z515" i="1"/>
  <c r="Y446" i="1"/>
  <c r="BP445" i="1"/>
  <c r="BN445" i="1"/>
  <c r="Z445" i="1"/>
  <c r="Y447" i="1"/>
  <c r="Y452" i="1"/>
  <c r="BP449" i="1"/>
  <c r="BN449" i="1"/>
  <c r="Z449" i="1"/>
  <c r="Z452" i="1" s="1"/>
  <c r="BP457" i="1"/>
  <c r="BN457" i="1"/>
  <c r="Z457" i="1"/>
  <c r="BP461" i="1"/>
  <c r="BN461" i="1"/>
  <c r="Z461" i="1"/>
  <c r="Y468" i="1"/>
  <c r="BP465" i="1"/>
  <c r="BN465" i="1"/>
  <c r="Z465" i="1"/>
  <c r="Z468" i="1" s="1"/>
  <c r="BP475" i="1"/>
  <c r="BN475" i="1"/>
  <c r="Z475" i="1"/>
  <c r="Y483" i="1"/>
  <c r="BP492" i="1"/>
  <c r="BN492" i="1"/>
  <c r="Z492" i="1"/>
  <c r="Z493" i="1" s="1"/>
  <c r="Y494" i="1"/>
  <c r="Y499" i="1"/>
  <c r="BP496" i="1"/>
  <c r="BN496" i="1"/>
  <c r="Z496" i="1"/>
  <c r="Z498" i="1" s="1"/>
  <c r="Z462" i="1" l="1"/>
  <c r="Z417" i="1"/>
  <c r="Z215" i="1"/>
  <c r="Y505" i="1"/>
  <c r="Y509" i="1"/>
  <c r="Y506" i="1"/>
  <c r="Z400" i="1"/>
  <c r="Z295" i="1"/>
  <c r="Z271" i="1"/>
  <c r="Z247" i="1"/>
  <c r="Z171" i="1"/>
  <c r="Z100" i="1"/>
  <c r="Y507" i="1"/>
  <c r="Z510" i="1"/>
  <c r="Y508" i="1" l="1"/>
</calcChain>
</file>

<file path=xl/sharedStrings.xml><?xml version="1.0" encoding="utf-8"?>
<sst xmlns="http://schemas.openxmlformats.org/spreadsheetml/2006/main" count="2234" uniqueCount="811">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</sst>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95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37" t="s">
        <v>0</v>
      </c>
      <c r="E1" s="590"/>
      <c r="F1" s="590"/>
      <c r="G1" s="12" t="s">
        <v>1</v>
      </c>
      <c r="H1" s="637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680" t="s">
        <v>8</v>
      </c>
      <c r="B5" s="606"/>
      <c r="C5" s="607"/>
      <c r="D5" s="642"/>
      <c r="E5" s="643"/>
      <c r="F5" s="847" t="s">
        <v>9</v>
      </c>
      <c r="G5" s="607"/>
      <c r="H5" s="642"/>
      <c r="I5" s="786"/>
      <c r="J5" s="786"/>
      <c r="K5" s="786"/>
      <c r="L5" s="786"/>
      <c r="M5" s="643"/>
      <c r="N5" s="58"/>
      <c r="P5" s="24" t="s">
        <v>10</v>
      </c>
      <c r="Q5" s="860">
        <v>45892</v>
      </c>
      <c r="R5" s="679"/>
      <c r="T5" s="723" t="s">
        <v>11</v>
      </c>
      <c r="U5" s="586"/>
      <c r="V5" s="724" t="s">
        <v>12</v>
      </c>
      <c r="W5" s="679"/>
      <c r="AB5" s="51"/>
      <c r="AC5" s="51"/>
      <c r="AD5" s="51"/>
      <c r="AE5" s="51"/>
    </row>
    <row r="6" spans="1:32" s="551" customFormat="1" ht="24" customHeight="1" x14ac:dyDescent="0.2">
      <c r="A6" s="680" t="s">
        <v>13</v>
      </c>
      <c r="B6" s="606"/>
      <c r="C6" s="607"/>
      <c r="D6" s="791" t="s">
        <v>14</v>
      </c>
      <c r="E6" s="792"/>
      <c r="F6" s="792"/>
      <c r="G6" s="792"/>
      <c r="H6" s="792"/>
      <c r="I6" s="792"/>
      <c r="J6" s="792"/>
      <c r="K6" s="792"/>
      <c r="L6" s="792"/>
      <c r="M6" s="679"/>
      <c r="N6" s="59"/>
      <c r="P6" s="24" t="s">
        <v>15</v>
      </c>
      <c r="Q6" s="873" t="str">
        <f>IF(Q5=0," ",CHOOSE(WEEKDAY(Q5,2),"Понедельник","Вторник","Среда","Четверг","Пятница","Суббота","Воскресенье"))</f>
        <v>Суббота</v>
      </c>
      <c r="R6" s="565"/>
      <c r="T6" s="729" t="s">
        <v>16</v>
      </c>
      <c r="U6" s="586"/>
      <c r="V6" s="776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21" t="str">
        <f>IFERROR(VLOOKUP(DeliveryAddress,Table,3,0),1)</f>
        <v>4</v>
      </c>
      <c r="E7" s="622"/>
      <c r="F7" s="622"/>
      <c r="G7" s="622"/>
      <c r="H7" s="622"/>
      <c r="I7" s="622"/>
      <c r="J7" s="622"/>
      <c r="K7" s="622"/>
      <c r="L7" s="622"/>
      <c r="M7" s="623"/>
      <c r="N7" s="60"/>
      <c r="P7" s="24"/>
      <c r="Q7" s="42"/>
      <c r="R7" s="42"/>
      <c r="T7" s="569"/>
      <c r="U7" s="586"/>
      <c r="V7" s="777"/>
      <c r="W7" s="778"/>
      <c r="AB7" s="51"/>
      <c r="AC7" s="51"/>
      <c r="AD7" s="51"/>
      <c r="AE7" s="51"/>
    </row>
    <row r="8" spans="1:32" s="551" customFormat="1" ht="25.5" customHeight="1" x14ac:dyDescent="0.2">
      <c r="A8" s="885" t="s">
        <v>18</v>
      </c>
      <c r="B8" s="576"/>
      <c r="C8" s="577"/>
      <c r="D8" s="627"/>
      <c r="E8" s="628"/>
      <c r="F8" s="628"/>
      <c r="G8" s="628"/>
      <c r="H8" s="628"/>
      <c r="I8" s="628"/>
      <c r="J8" s="628"/>
      <c r="K8" s="628"/>
      <c r="L8" s="628"/>
      <c r="M8" s="629"/>
      <c r="N8" s="61"/>
      <c r="P8" s="24" t="s">
        <v>19</v>
      </c>
      <c r="Q8" s="689">
        <v>0.41666666666666669</v>
      </c>
      <c r="R8" s="623"/>
      <c r="T8" s="569"/>
      <c r="U8" s="586"/>
      <c r="V8" s="777"/>
      <c r="W8" s="778"/>
      <c r="AB8" s="51"/>
      <c r="AC8" s="51"/>
      <c r="AD8" s="51"/>
      <c r="AE8" s="51"/>
    </row>
    <row r="9" spans="1:32" s="551" customFormat="1" ht="39.950000000000003" customHeight="1" x14ac:dyDescent="0.2">
      <c r="A9" s="7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700"/>
      <c r="E9" s="574"/>
      <c r="F9" s="7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549"/>
      <c r="P9" s="26" t="s">
        <v>20</v>
      </c>
      <c r="Q9" s="674"/>
      <c r="R9" s="675"/>
      <c r="T9" s="569"/>
      <c r="U9" s="586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700"/>
      <c r="E10" s="574"/>
      <c r="F10" s="7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0"/>
      <c r="P10" s="26" t="s">
        <v>21</v>
      </c>
      <c r="Q10" s="730"/>
      <c r="R10" s="731"/>
      <c r="U10" s="24" t="s">
        <v>22</v>
      </c>
      <c r="V10" s="612" t="s">
        <v>23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8"/>
      <c r="R11" s="679"/>
      <c r="U11" s="24" t="s">
        <v>26</v>
      </c>
      <c r="V11" s="816" t="s">
        <v>27</v>
      </c>
      <c r="W11" s="675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716" t="s">
        <v>28</v>
      </c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6"/>
      <c r="M12" s="607"/>
      <c r="N12" s="62"/>
      <c r="P12" s="24" t="s">
        <v>29</v>
      </c>
      <c r="Q12" s="689"/>
      <c r="R12" s="623"/>
      <c r="S12" s="23"/>
      <c r="U12" s="24"/>
      <c r="V12" s="590"/>
      <c r="W12" s="569"/>
      <c r="AB12" s="51"/>
      <c r="AC12" s="51"/>
      <c r="AD12" s="51"/>
      <c r="AE12" s="51"/>
    </row>
    <row r="13" spans="1:32" s="551" customFormat="1" ht="23.25" customHeight="1" x14ac:dyDescent="0.2">
      <c r="A13" s="716" t="s">
        <v>30</v>
      </c>
      <c r="B13" s="606"/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607"/>
      <c r="N13" s="62"/>
      <c r="O13" s="26"/>
      <c r="P13" s="26" t="s">
        <v>31</v>
      </c>
      <c r="Q13" s="816"/>
      <c r="R13" s="6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716" t="s">
        <v>32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745" t="s">
        <v>33</v>
      </c>
      <c r="B15" s="606"/>
      <c r="C15" s="606"/>
      <c r="D15" s="606"/>
      <c r="E15" s="606"/>
      <c r="F15" s="606"/>
      <c r="G15" s="606"/>
      <c r="H15" s="606"/>
      <c r="I15" s="606"/>
      <c r="J15" s="606"/>
      <c r="K15" s="606"/>
      <c r="L15" s="606"/>
      <c r="M15" s="607"/>
      <c r="N15" s="63"/>
      <c r="P15" s="709" t="s">
        <v>34</v>
      </c>
      <c r="Q15" s="590"/>
      <c r="R15" s="590"/>
      <c r="S15" s="590"/>
      <c r="T15" s="5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0"/>
      <c r="Q16" s="710"/>
      <c r="R16" s="710"/>
      <c r="S16" s="710"/>
      <c r="T16" s="7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35</v>
      </c>
      <c r="B17" s="603" t="s">
        <v>36</v>
      </c>
      <c r="C17" s="699" t="s">
        <v>37</v>
      </c>
      <c r="D17" s="603" t="s">
        <v>38</v>
      </c>
      <c r="E17" s="662"/>
      <c r="F17" s="603" t="s">
        <v>39</v>
      </c>
      <c r="G17" s="603" t="s">
        <v>40</v>
      </c>
      <c r="H17" s="603" t="s">
        <v>41</v>
      </c>
      <c r="I17" s="603" t="s">
        <v>42</v>
      </c>
      <c r="J17" s="603" t="s">
        <v>43</v>
      </c>
      <c r="K17" s="603" t="s">
        <v>44</v>
      </c>
      <c r="L17" s="603" t="s">
        <v>45</v>
      </c>
      <c r="M17" s="603" t="s">
        <v>46</v>
      </c>
      <c r="N17" s="603" t="s">
        <v>47</v>
      </c>
      <c r="O17" s="603" t="s">
        <v>48</v>
      </c>
      <c r="P17" s="603" t="s">
        <v>49</v>
      </c>
      <c r="Q17" s="661"/>
      <c r="R17" s="661"/>
      <c r="S17" s="661"/>
      <c r="T17" s="662"/>
      <c r="U17" s="881" t="s">
        <v>50</v>
      </c>
      <c r="V17" s="607"/>
      <c r="W17" s="603" t="s">
        <v>51</v>
      </c>
      <c r="X17" s="603" t="s">
        <v>52</v>
      </c>
      <c r="Y17" s="882" t="s">
        <v>53</v>
      </c>
      <c r="Z17" s="784" t="s">
        <v>54</v>
      </c>
      <c r="AA17" s="768" t="s">
        <v>55</v>
      </c>
      <c r="AB17" s="768" t="s">
        <v>56</v>
      </c>
      <c r="AC17" s="768" t="s">
        <v>57</v>
      </c>
      <c r="AD17" s="768" t="s">
        <v>58</v>
      </c>
      <c r="AE17" s="842"/>
      <c r="AF17" s="843"/>
      <c r="AG17" s="66"/>
      <c r="BD17" s="65" t="s">
        <v>59</v>
      </c>
    </row>
    <row r="18" spans="1:68" ht="14.25" customHeight="1" x14ac:dyDescent="0.2">
      <c r="A18" s="604"/>
      <c r="B18" s="604"/>
      <c r="C18" s="604"/>
      <c r="D18" s="663"/>
      <c r="E18" s="665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3"/>
      <c r="Q18" s="664"/>
      <c r="R18" s="664"/>
      <c r="S18" s="664"/>
      <c r="T18" s="665"/>
      <c r="U18" s="67" t="s">
        <v>60</v>
      </c>
      <c r="V18" s="67" t="s">
        <v>61</v>
      </c>
      <c r="W18" s="604"/>
      <c r="X18" s="604"/>
      <c r="Y18" s="883"/>
      <c r="Z18" s="785"/>
      <c r="AA18" s="769"/>
      <c r="AB18" s="769"/>
      <c r="AC18" s="769"/>
      <c r="AD18" s="844"/>
      <c r="AE18" s="845"/>
      <c r="AF18" s="846"/>
      <c r="AG18" s="66"/>
      <c r="BD18" s="65"/>
    </row>
    <row r="19" spans="1:68" ht="27.75" customHeight="1" x14ac:dyDescent="0.2">
      <c r="A19" s="646" t="s">
        <v>62</v>
      </c>
      <c r="B19" s="647"/>
      <c r="C19" s="647"/>
      <c r="D19" s="647"/>
      <c r="E19" s="647"/>
      <c r="F19" s="647"/>
      <c r="G19" s="647"/>
      <c r="H19" s="647"/>
      <c r="I19" s="647"/>
      <c r="J19" s="647"/>
      <c r="K19" s="647"/>
      <c r="L19" s="647"/>
      <c r="M19" s="647"/>
      <c r="N19" s="647"/>
      <c r="O19" s="647"/>
      <c r="P19" s="647"/>
      <c r="Q19" s="647"/>
      <c r="R19" s="647"/>
      <c r="S19" s="647"/>
      <c r="T19" s="647"/>
      <c r="U19" s="647"/>
      <c r="V19" s="647"/>
      <c r="W19" s="647"/>
      <c r="X19" s="647"/>
      <c r="Y19" s="647"/>
      <c r="Z19" s="647"/>
      <c r="AA19" s="48"/>
      <c r="AB19" s="48"/>
      <c r="AC19" s="48"/>
    </row>
    <row r="20" spans="1:68" ht="16.5" customHeight="1" x14ac:dyDescent="0.25">
      <c r="A20" s="580" t="s">
        <v>62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2"/>
      <c r="AB20" s="552"/>
      <c r="AC20" s="552"/>
    </row>
    <row r="21" spans="1:68" ht="14.25" customHeight="1" x14ac:dyDescent="0.25">
      <c r="A21" s="572" t="s">
        <v>63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3"/>
      <c r="AB21" s="553"/>
      <c r="AC21" s="55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2"/>
      <c r="R22" s="562"/>
      <c r="S22" s="562"/>
      <c r="T22" s="563"/>
      <c r="U22" s="34"/>
      <c r="V22" s="34"/>
      <c r="W22" s="35" t="s">
        <v>68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5" t="s">
        <v>70</v>
      </c>
      <c r="Q23" s="576"/>
      <c r="R23" s="576"/>
      <c r="S23" s="576"/>
      <c r="T23" s="576"/>
      <c r="U23" s="576"/>
      <c r="V23" s="577"/>
      <c r="W23" s="37" t="s">
        <v>71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5" t="s">
        <v>70</v>
      </c>
      <c r="Q24" s="576"/>
      <c r="R24" s="576"/>
      <c r="S24" s="576"/>
      <c r="T24" s="576"/>
      <c r="U24" s="576"/>
      <c r="V24" s="577"/>
      <c r="W24" s="37" t="s">
        <v>68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customHeight="1" x14ac:dyDescent="0.25">
      <c r="A25" s="572" t="s">
        <v>72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3"/>
      <c r="AB25" s="553"/>
      <c r="AC25" s="553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4">
        <v>4680115885912</v>
      </c>
      <c r="E26" s="565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68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4301051556</v>
      </c>
      <c r="D27" s="564">
        <v>4607091388237</v>
      </c>
      <c r="E27" s="565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68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564">
        <v>4680115886230</v>
      </c>
      <c r="E28" s="565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68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4301051909</v>
      </c>
      <c r="D29" s="564">
        <v>4680115886247</v>
      </c>
      <c r="E29" s="565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68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4301051861</v>
      </c>
      <c r="D30" s="564">
        <v>4680115885905</v>
      </c>
      <c r="E30" s="565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68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4301051595</v>
      </c>
      <c r="D31" s="564">
        <v>4607091388244</v>
      </c>
      <c r="E31" s="565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75</v>
      </c>
      <c r="L31" s="32"/>
      <c r="M31" s="33" t="s">
        <v>91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68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5" t="s">
        <v>70</v>
      </c>
      <c r="Q32" s="576"/>
      <c r="R32" s="576"/>
      <c r="S32" s="576"/>
      <c r="T32" s="576"/>
      <c r="U32" s="576"/>
      <c r="V32" s="577"/>
      <c r="W32" s="37" t="s">
        <v>71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5" t="s">
        <v>70</v>
      </c>
      <c r="Q33" s="576"/>
      <c r="R33" s="576"/>
      <c r="S33" s="576"/>
      <c r="T33" s="576"/>
      <c r="U33" s="576"/>
      <c r="V33" s="577"/>
      <c r="W33" s="37" t="s">
        <v>68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customHeight="1" x14ac:dyDescent="0.25">
      <c r="A34" s="572" t="s">
        <v>93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3"/>
      <c r="AB34" s="553"/>
      <c r="AC34" s="553"/>
    </row>
    <row r="35" spans="1:68" ht="27" customHeight="1" x14ac:dyDescent="0.25">
      <c r="A35" s="54" t="s">
        <v>94</v>
      </c>
      <c r="B35" s="54" t="s">
        <v>95</v>
      </c>
      <c r="C35" s="31">
        <v>4301032013</v>
      </c>
      <c r="D35" s="564">
        <v>4607091388503</v>
      </c>
      <c r="E35" s="565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75</v>
      </c>
      <c r="L35" s="32"/>
      <c r="M35" s="33" t="s">
        <v>96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68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5" t="s">
        <v>70</v>
      </c>
      <c r="Q36" s="576"/>
      <c r="R36" s="576"/>
      <c r="S36" s="576"/>
      <c r="T36" s="576"/>
      <c r="U36" s="576"/>
      <c r="V36" s="577"/>
      <c r="W36" s="37" t="s">
        <v>71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5" t="s">
        <v>70</v>
      </c>
      <c r="Q37" s="576"/>
      <c r="R37" s="576"/>
      <c r="S37" s="576"/>
      <c r="T37" s="576"/>
      <c r="U37" s="576"/>
      <c r="V37" s="577"/>
      <c r="W37" s="37" t="s">
        <v>68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customHeight="1" x14ac:dyDescent="0.2">
      <c r="A38" s="646" t="s">
        <v>99</v>
      </c>
      <c r="B38" s="647"/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  <c r="O38" s="647"/>
      <c r="P38" s="647"/>
      <c r="Q38" s="647"/>
      <c r="R38" s="647"/>
      <c r="S38" s="647"/>
      <c r="T38" s="647"/>
      <c r="U38" s="647"/>
      <c r="V38" s="647"/>
      <c r="W38" s="647"/>
      <c r="X38" s="647"/>
      <c r="Y38" s="647"/>
      <c r="Z38" s="647"/>
      <c r="AA38" s="48"/>
      <c r="AB38" s="48"/>
      <c r="AC38" s="48"/>
    </row>
    <row r="39" spans="1:68" ht="16.5" customHeight="1" x14ac:dyDescent="0.25">
      <c r="A39" s="580" t="s">
        <v>100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2"/>
      <c r="AB39" s="552"/>
      <c r="AC39" s="552"/>
    </row>
    <row r="40" spans="1:68" ht="14.25" customHeight="1" x14ac:dyDescent="0.25">
      <c r="A40" s="572" t="s">
        <v>101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3"/>
      <c r="AB40" s="553"/>
      <c r="AC40" s="553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64">
        <v>4607091385670</v>
      </c>
      <c r="E41" s="565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68</v>
      </c>
      <c r="X41" s="557">
        <v>308</v>
      </c>
      <c r="Y41" s="558">
        <f>IFERROR(IF(X41="",0,CEILING((X41/$H41),1)*$H41),"")</f>
        <v>313.20000000000005</v>
      </c>
      <c r="Z41" s="36">
        <f>IFERROR(IF(Y41=0,"",ROUNDUP(Y41/H41,0)*0.01898),"")</f>
        <v>0.55042000000000002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320.40555555555551</v>
      </c>
      <c r="BN41" s="64">
        <f>IFERROR(Y41*I41/H41,"0")</f>
        <v>325.815</v>
      </c>
      <c r="BO41" s="64">
        <f>IFERROR(1/J41*(X41/H41),"0")</f>
        <v>0.4456018518518518</v>
      </c>
      <c r="BP41" s="64">
        <f>IFERROR(1/J41*(Y41/H41),"0")</f>
        <v>0.45312500000000006</v>
      </c>
    </row>
    <row r="42" spans="1:68" ht="27" customHeight="1" x14ac:dyDescent="0.25">
      <c r="A42" s="54" t="s">
        <v>107</v>
      </c>
      <c r="B42" s="54" t="s">
        <v>108</v>
      </c>
      <c r="C42" s="31">
        <v>4301011382</v>
      </c>
      <c r="D42" s="564">
        <v>4607091385687</v>
      </c>
      <c r="E42" s="565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109</v>
      </c>
      <c r="L42" s="32"/>
      <c r="M42" s="33" t="s">
        <v>76</v>
      </c>
      <c r="N42" s="33"/>
      <c r="O42" s="32">
        <v>50</v>
      </c>
      <c r="P42" s="64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68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110</v>
      </c>
      <c r="B43" s="54" t="s">
        <v>111</v>
      </c>
      <c r="C43" s="31">
        <v>4301011565</v>
      </c>
      <c r="D43" s="564">
        <v>4680115882539</v>
      </c>
      <c r="E43" s="565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109</v>
      </c>
      <c r="L43" s="32"/>
      <c r="M43" s="33" t="s">
        <v>76</v>
      </c>
      <c r="N43" s="33"/>
      <c r="O43" s="32">
        <v>50</v>
      </c>
      <c r="P43" s="7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68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5" t="s">
        <v>70</v>
      </c>
      <c r="Q44" s="576"/>
      <c r="R44" s="576"/>
      <c r="S44" s="576"/>
      <c r="T44" s="576"/>
      <c r="U44" s="576"/>
      <c r="V44" s="577"/>
      <c r="W44" s="37" t="s">
        <v>71</v>
      </c>
      <c r="X44" s="559">
        <f>IFERROR(X41/H41,"0")+IFERROR(X42/H42,"0")+IFERROR(X43/H43,"0")</f>
        <v>28.518518518518515</v>
      </c>
      <c r="Y44" s="559">
        <f>IFERROR(Y41/H41,"0")+IFERROR(Y42/H42,"0")+IFERROR(Y43/H43,"0")</f>
        <v>29.000000000000004</v>
      </c>
      <c r="Z44" s="559">
        <f>IFERROR(IF(Z41="",0,Z41),"0")+IFERROR(IF(Z42="",0,Z42),"0")+IFERROR(IF(Z43="",0,Z43),"0")</f>
        <v>0.55042000000000002</v>
      </c>
      <c r="AA44" s="560"/>
      <c r="AB44" s="560"/>
      <c r="AC44" s="560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5" t="s">
        <v>70</v>
      </c>
      <c r="Q45" s="576"/>
      <c r="R45" s="576"/>
      <c r="S45" s="576"/>
      <c r="T45" s="576"/>
      <c r="U45" s="576"/>
      <c r="V45" s="577"/>
      <c r="W45" s="37" t="s">
        <v>68</v>
      </c>
      <c r="X45" s="559">
        <f>IFERROR(SUM(X41:X43),"0")</f>
        <v>308</v>
      </c>
      <c r="Y45" s="559">
        <f>IFERROR(SUM(Y41:Y43),"0")</f>
        <v>313.20000000000005</v>
      </c>
      <c r="Z45" s="37"/>
      <c r="AA45" s="560"/>
      <c r="AB45" s="560"/>
      <c r="AC45" s="560"/>
    </row>
    <row r="46" spans="1:68" ht="14.25" customHeight="1" x14ac:dyDescent="0.25">
      <c r="A46" s="572" t="s">
        <v>72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3"/>
      <c r="AB46" s="553"/>
      <c r="AC46" s="553"/>
    </row>
    <row r="47" spans="1:68" ht="16.5" customHeight="1" x14ac:dyDescent="0.25">
      <c r="A47" s="54" t="s">
        <v>112</v>
      </c>
      <c r="B47" s="54" t="s">
        <v>113</v>
      </c>
      <c r="C47" s="31">
        <v>4301051820</v>
      </c>
      <c r="D47" s="564">
        <v>4680115884915</v>
      </c>
      <c r="E47" s="565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68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114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5" t="s">
        <v>70</v>
      </c>
      <c r="Q48" s="576"/>
      <c r="R48" s="576"/>
      <c r="S48" s="576"/>
      <c r="T48" s="576"/>
      <c r="U48" s="576"/>
      <c r="V48" s="577"/>
      <c r="W48" s="37" t="s">
        <v>71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5" t="s">
        <v>70</v>
      </c>
      <c r="Q49" s="576"/>
      <c r="R49" s="576"/>
      <c r="S49" s="576"/>
      <c r="T49" s="576"/>
      <c r="U49" s="576"/>
      <c r="V49" s="577"/>
      <c r="W49" s="37" t="s">
        <v>68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customHeight="1" x14ac:dyDescent="0.25">
      <c r="A50" s="580" t="s">
        <v>115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2"/>
      <c r="AB50" s="552"/>
      <c r="AC50" s="552"/>
    </row>
    <row r="51" spans="1:68" ht="14.25" customHeight="1" x14ac:dyDescent="0.25">
      <c r="A51" s="572" t="s">
        <v>101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3"/>
      <c r="AB51" s="553"/>
      <c r="AC51" s="553"/>
    </row>
    <row r="52" spans="1:68" ht="27" customHeight="1" x14ac:dyDescent="0.25">
      <c r="A52" s="54" t="s">
        <v>116</v>
      </c>
      <c r="B52" s="54" t="s">
        <v>117</v>
      </c>
      <c r="C52" s="31">
        <v>4301012030</v>
      </c>
      <c r="D52" s="564">
        <v>4680115885882</v>
      </c>
      <c r="E52" s="565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104</v>
      </c>
      <c r="L52" s="32"/>
      <c r="M52" s="33" t="s">
        <v>76</v>
      </c>
      <c r="N52" s="33"/>
      <c r="O52" s="32">
        <v>50</v>
      </c>
      <c r="P52" s="6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68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119</v>
      </c>
      <c r="B53" s="54" t="s">
        <v>120</v>
      </c>
      <c r="C53" s="31">
        <v>4301011816</v>
      </c>
      <c r="D53" s="564">
        <v>4680115881426</v>
      </c>
      <c r="E53" s="565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104</v>
      </c>
      <c r="L53" s="32"/>
      <c r="M53" s="33" t="s">
        <v>105</v>
      </c>
      <c r="N53" s="33"/>
      <c r="O53" s="32">
        <v>50</v>
      </c>
      <c r="P53" s="7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68</v>
      </c>
      <c r="X53" s="557">
        <v>34</v>
      </c>
      <c r="Y53" s="558">
        <f t="shared" si="6"/>
        <v>43.2</v>
      </c>
      <c r="Z53" s="36">
        <f>IFERROR(IF(Y53=0,"",ROUNDUP(Y53/H53,0)*0.01898),"")</f>
        <v>7.5920000000000001E-2</v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7"/>
        <v>35.36944444444444</v>
      </c>
      <c r="BN53" s="64">
        <f t="shared" si="8"/>
        <v>44.94</v>
      </c>
      <c r="BO53" s="64">
        <f t="shared" si="9"/>
        <v>4.9189814814814811E-2</v>
      </c>
      <c r="BP53" s="64">
        <f t="shared" si="10"/>
        <v>6.25E-2</v>
      </c>
    </row>
    <row r="54" spans="1:68" ht="27" customHeight="1" x14ac:dyDescent="0.25">
      <c r="A54" s="54" t="s">
        <v>122</v>
      </c>
      <c r="B54" s="54" t="s">
        <v>123</v>
      </c>
      <c r="C54" s="31">
        <v>4301011386</v>
      </c>
      <c r="D54" s="564">
        <v>4680115880283</v>
      </c>
      <c r="E54" s="565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109</v>
      </c>
      <c r="L54" s="32"/>
      <c r="M54" s="33" t="s">
        <v>105</v>
      </c>
      <c r="N54" s="33"/>
      <c r="O54" s="32">
        <v>45</v>
      </c>
      <c r="P54" s="8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68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124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125</v>
      </c>
      <c r="B55" s="54" t="s">
        <v>126</v>
      </c>
      <c r="C55" s="31">
        <v>4301011806</v>
      </c>
      <c r="D55" s="564">
        <v>4680115881525</v>
      </c>
      <c r="E55" s="565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50</v>
      </c>
      <c r="P55" s="68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68</v>
      </c>
      <c r="X55" s="557">
        <v>4</v>
      </c>
      <c r="Y55" s="558">
        <f t="shared" si="6"/>
        <v>4</v>
      </c>
      <c r="Z55" s="36">
        <f>IFERROR(IF(Y55=0,"",ROUNDUP(Y55/H55,0)*0.00902),"")</f>
        <v>9.0200000000000002E-3</v>
      </c>
      <c r="AA55" s="56"/>
      <c r="AB55" s="57"/>
      <c r="AC55" s="99" t="s">
        <v>121</v>
      </c>
      <c r="AG55" s="64"/>
      <c r="AJ55" s="68"/>
      <c r="AK55" s="68">
        <v>0</v>
      </c>
      <c r="BB55" s="100" t="s">
        <v>1</v>
      </c>
      <c r="BM55" s="64">
        <f t="shared" si="7"/>
        <v>4.21</v>
      </c>
      <c r="BN55" s="64">
        <f t="shared" si="8"/>
        <v>4.21</v>
      </c>
      <c r="BO55" s="64">
        <f t="shared" si="9"/>
        <v>7.575757575757576E-3</v>
      </c>
      <c r="BP55" s="64">
        <f t="shared" si="10"/>
        <v>7.575757575757576E-3</v>
      </c>
    </row>
    <row r="56" spans="1:68" ht="27" customHeight="1" x14ac:dyDescent="0.25">
      <c r="A56" s="54" t="s">
        <v>127</v>
      </c>
      <c r="B56" s="54" t="s">
        <v>128</v>
      </c>
      <c r="C56" s="31">
        <v>4301011589</v>
      </c>
      <c r="D56" s="564">
        <v>4680115885899</v>
      </c>
      <c r="E56" s="565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75</v>
      </c>
      <c r="L56" s="32"/>
      <c r="M56" s="33" t="s">
        <v>91</v>
      </c>
      <c r="N56" s="33"/>
      <c r="O56" s="32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68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130</v>
      </c>
      <c r="B57" s="54" t="s">
        <v>131</v>
      </c>
      <c r="C57" s="31">
        <v>4301011801</v>
      </c>
      <c r="D57" s="564">
        <v>4680115881419</v>
      </c>
      <c r="E57" s="565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109</v>
      </c>
      <c r="L57" s="32"/>
      <c r="M57" s="33" t="s">
        <v>105</v>
      </c>
      <c r="N57" s="33"/>
      <c r="O57" s="32">
        <v>50</v>
      </c>
      <c r="P57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68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132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5" t="s">
        <v>70</v>
      </c>
      <c r="Q58" s="576"/>
      <c r="R58" s="576"/>
      <c r="S58" s="576"/>
      <c r="T58" s="576"/>
      <c r="U58" s="576"/>
      <c r="V58" s="577"/>
      <c r="W58" s="37" t="s">
        <v>71</v>
      </c>
      <c r="X58" s="559">
        <f>IFERROR(X52/H52,"0")+IFERROR(X53/H53,"0")+IFERROR(X54/H54,"0")+IFERROR(X55/H55,"0")+IFERROR(X56/H56,"0")+IFERROR(X57/H57,"0")</f>
        <v>4.1481481481481479</v>
      </c>
      <c r="Y58" s="559">
        <f>IFERROR(Y52/H52,"0")+IFERROR(Y53/H53,"0")+IFERROR(Y54/H54,"0")+IFERROR(Y55/H55,"0")+IFERROR(Y56/H56,"0")+IFERROR(Y57/H57,"0")</f>
        <v>5</v>
      </c>
      <c r="Z58" s="559">
        <f>IFERROR(IF(Z52="",0,Z52),"0")+IFERROR(IF(Z53="",0,Z53),"0")+IFERROR(IF(Z54="",0,Z54),"0")+IFERROR(IF(Z55="",0,Z55),"0")+IFERROR(IF(Z56="",0,Z56),"0")+IFERROR(IF(Z57="",0,Z57),"0")</f>
        <v>8.4940000000000002E-2</v>
      </c>
      <c r="AA58" s="560"/>
      <c r="AB58" s="560"/>
      <c r="AC58" s="560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5" t="s">
        <v>70</v>
      </c>
      <c r="Q59" s="576"/>
      <c r="R59" s="576"/>
      <c r="S59" s="576"/>
      <c r="T59" s="576"/>
      <c r="U59" s="576"/>
      <c r="V59" s="577"/>
      <c r="W59" s="37" t="s">
        <v>68</v>
      </c>
      <c r="X59" s="559">
        <f>IFERROR(SUM(X52:X57),"0")</f>
        <v>38</v>
      </c>
      <c r="Y59" s="559">
        <f>IFERROR(SUM(Y52:Y57),"0")</f>
        <v>47.2</v>
      </c>
      <c r="Z59" s="37"/>
      <c r="AA59" s="560"/>
      <c r="AB59" s="560"/>
      <c r="AC59" s="560"/>
    </row>
    <row r="60" spans="1:68" ht="14.25" customHeight="1" x14ac:dyDescent="0.25">
      <c r="A60" s="572" t="s">
        <v>133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3"/>
      <c r="AB60" s="553"/>
      <c r="AC60" s="553"/>
    </row>
    <row r="61" spans="1:68" ht="16.5" customHeight="1" x14ac:dyDescent="0.25">
      <c r="A61" s="54" t="s">
        <v>134</v>
      </c>
      <c r="B61" s="54" t="s">
        <v>135</v>
      </c>
      <c r="C61" s="31">
        <v>4301020298</v>
      </c>
      <c r="D61" s="564">
        <v>4680115881440</v>
      </c>
      <c r="E61" s="565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104</v>
      </c>
      <c r="L61" s="32"/>
      <c r="M61" s="33" t="s">
        <v>105</v>
      </c>
      <c r="N61" s="33"/>
      <c r="O61" s="32">
        <v>50</v>
      </c>
      <c r="P61" s="8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68</v>
      </c>
      <c r="X61" s="557">
        <v>127</v>
      </c>
      <c r="Y61" s="558">
        <f>IFERROR(IF(X61="",0,CEILING((X61/$H61),1)*$H61),"")</f>
        <v>129.60000000000002</v>
      </c>
      <c r="Z61" s="36">
        <f>IFERROR(IF(Y61=0,"",ROUNDUP(Y61/H61,0)*0.01898),"")</f>
        <v>0.22776000000000002</v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132.11527777777778</v>
      </c>
      <c r="BN61" s="64">
        <f>IFERROR(Y61*I61/H61,"0")</f>
        <v>134.82000000000002</v>
      </c>
      <c r="BO61" s="64">
        <f>IFERROR(1/J61*(X61/H61),"0")</f>
        <v>0.1837384259259259</v>
      </c>
      <c r="BP61" s="64">
        <f>IFERROR(1/J61*(Y61/H61),"0")</f>
        <v>0.18750000000000003</v>
      </c>
    </row>
    <row r="62" spans="1:68" ht="27" customHeight="1" x14ac:dyDescent="0.25">
      <c r="A62" s="54" t="s">
        <v>137</v>
      </c>
      <c r="B62" s="54" t="s">
        <v>138</v>
      </c>
      <c r="C62" s="31">
        <v>4301020228</v>
      </c>
      <c r="D62" s="564">
        <v>4680115882751</v>
      </c>
      <c r="E62" s="565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109</v>
      </c>
      <c r="L62" s="32"/>
      <c r="M62" s="33" t="s">
        <v>105</v>
      </c>
      <c r="N62" s="33"/>
      <c r="O62" s="32">
        <v>90</v>
      </c>
      <c r="P62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68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139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140</v>
      </c>
      <c r="B63" s="54" t="s">
        <v>141</v>
      </c>
      <c r="C63" s="31">
        <v>4301020358</v>
      </c>
      <c r="D63" s="564">
        <v>4680115885950</v>
      </c>
      <c r="E63" s="565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68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142</v>
      </c>
      <c r="B64" s="54" t="s">
        <v>143</v>
      </c>
      <c r="C64" s="31">
        <v>4301020296</v>
      </c>
      <c r="D64" s="564">
        <v>4680115881433</v>
      </c>
      <c r="E64" s="565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75</v>
      </c>
      <c r="L64" s="32"/>
      <c r="M64" s="33" t="s">
        <v>105</v>
      </c>
      <c r="N64" s="33"/>
      <c r="O64" s="32">
        <v>50</v>
      </c>
      <c r="P64" s="83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68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5" t="s">
        <v>70</v>
      </c>
      <c r="Q65" s="576"/>
      <c r="R65" s="576"/>
      <c r="S65" s="576"/>
      <c r="T65" s="576"/>
      <c r="U65" s="576"/>
      <c r="V65" s="577"/>
      <c r="W65" s="37" t="s">
        <v>71</v>
      </c>
      <c r="X65" s="559">
        <f>IFERROR(X61/H61,"0")+IFERROR(X62/H62,"0")+IFERROR(X63/H63,"0")+IFERROR(X64/H64,"0")</f>
        <v>11.759259259259258</v>
      </c>
      <c r="Y65" s="559">
        <f>IFERROR(Y61/H61,"0")+IFERROR(Y62/H62,"0")+IFERROR(Y63/H63,"0")+IFERROR(Y64/H64,"0")</f>
        <v>12.000000000000002</v>
      </c>
      <c r="Z65" s="559">
        <f>IFERROR(IF(Z61="",0,Z61),"0")+IFERROR(IF(Z62="",0,Z62),"0")+IFERROR(IF(Z63="",0,Z63),"0")+IFERROR(IF(Z64="",0,Z64),"0")</f>
        <v>0.22776000000000002</v>
      </c>
      <c r="AA65" s="560"/>
      <c r="AB65" s="560"/>
      <c r="AC65" s="560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5" t="s">
        <v>70</v>
      </c>
      <c r="Q66" s="576"/>
      <c r="R66" s="576"/>
      <c r="S66" s="576"/>
      <c r="T66" s="576"/>
      <c r="U66" s="576"/>
      <c r="V66" s="577"/>
      <c r="W66" s="37" t="s">
        <v>68</v>
      </c>
      <c r="X66" s="559">
        <f>IFERROR(SUM(X61:X64),"0")</f>
        <v>127</v>
      </c>
      <c r="Y66" s="559">
        <f>IFERROR(SUM(Y61:Y64),"0")</f>
        <v>129.60000000000002</v>
      </c>
      <c r="Z66" s="37"/>
      <c r="AA66" s="560"/>
      <c r="AB66" s="560"/>
      <c r="AC66" s="560"/>
    </row>
    <row r="67" spans="1:68" ht="14.25" customHeight="1" x14ac:dyDescent="0.25">
      <c r="A67" s="572" t="s">
        <v>63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3"/>
      <c r="AB67" s="553"/>
      <c r="AC67" s="553"/>
    </row>
    <row r="68" spans="1:68" ht="27" customHeight="1" x14ac:dyDescent="0.25">
      <c r="A68" s="54" t="s">
        <v>144</v>
      </c>
      <c r="B68" s="54" t="s">
        <v>145</v>
      </c>
      <c r="C68" s="31">
        <v>4301031243</v>
      </c>
      <c r="D68" s="564">
        <v>4680115885073</v>
      </c>
      <c r="E68" s="565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68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147</v>
      </c>
      <c r="B69" s="54" t="s">
        <v>148</v>
      </c>
      <c r="C69" s="31">
        <v>4301031241</v>
      </c>
      <c r="D69" s="564">
        <v>4680115885059</v>
      </c>
      <c r="E69" s="565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68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149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150</v>
      </c>
      <c r="B70" s="54" t="s">
        <v>151</v>
      </c>
      <c r="C70" s="31">
        <v>4301031316</v>
      </c>
      <c r="D70" s="564">
        <v>4680115885097</v>
      </c>
      <c r="E70" s="565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68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5" t="s">
        <v>70</v>
      </c>
      <c r="Q71" s="576"/>
      <c r="R71" s="576"/>
      <c r="S71" s="576"/>
      <c r="T71" s="576"/>
      <c r="U71" s="576"/>
      <c r="V71" s="577"/>
      <c r="W71" s="37" t="s">
        <v>71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5" t="s">
        <v>70</v>
      </c>
      <c r="Q72" s="576"/>
      <c r="R72" s="576"/>
      <c r="S72" s="576"/>
      <c r="T72" s="576"/>
      <c r="U72" s="576"/>
      <c r="V72" s="577"/>
      <c r="W72" s="37" t="s">
        <v>68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customHeight="1" x14ac:dyDescent="0.25">
      <c r="A73" s="572" t="s">
        <v>72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3"/>
      <c r="AB73" s="553"/>
      <c r="AC73" s="553"/>
    </row>
    <row r="74" spans="1:68" ht="16.5" customHeight="1" x14ac:dyDescent="0.25">
      <c r="A74" s="54" t="s">
        <v>153</v>
      </c>
      <c r="B74" s="54" t="s">
        <v>154</v>
      </c>
      <c r="C74" s="31">
        <v>4301051838</v>
      </c>
      <c r="D74" s="564">
        <v>4680115881891</v>
      </c>
      <c r="E74" s="565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104</v>
      </c>
      <c r="L74" s="32"/>
      <c r="M74" s="33" t="s">
        <v>76</v>
      </c>
      <c r="N74" s="33"/>
      <c r="O74" s="32">
        <v>40</v>
      </c>
      <c r="P74" s="71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68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155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156</v>
      </c>
      <c r="B75" s="54" t="s">
        <v>157</v>
      </c>
      <c r="C75" s="31">
        <v>4301051846</v>
      </c>
      <c r="D75" s="564">
        <v>4680115885769</v>
      </c>
      <c r="E75" s="565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104</v>
      </c>
      <c r="L75" s="32"/>
      <c r="M75" s="33" t="s">
        <v>76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68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4301051927</v>
      </c>
      <c r="D76" s="564">
        <v>4680115884410</v>
      </c>
      <c r="E76" s="565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104</v>
      </c>
      <c r="L76" s="32"/>
      <c r="M76" s="33" t="s">
        <v>76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68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162</v>
      </c>
      <c r="B77" s="54" t="s">
        <v>163</v>
      </c>
      <c r="C77" s="31">
        <v>4301051837</v>
      </c>
      <c r="D77" s="564">
        <v>4680115884311</v>
      </c>
      <c r="E77" s="565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68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164</v>
      </c>
      <c r="B78" s="54" t="s">
        <v>165</v>
      </c>
      <c r="C78" s="31">
        <v>4301051844</v>
      </c>
      <c r="D78" s="564">
        <v>4680115885929</v>
      </c>
      <c r="E78" s="565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68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158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166</v>
      </c>
      <c r="B79" s="54" t="s">
        <v>167</v>
      </c>
      <c r="C79" s="31">
        <v>4301051929</v>
      </c>
      <c r="D79" s="564">
        <v>4680115884403</v>
      </c>
      <c r="E79" s="565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68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161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5" t="s">
        <v>70</v>
      </c>
      <c r="Q80" s="576"/>
      <c r="R80" s="576"/>
      <c r="S80" s="576"/>
      <c r="T80" s="576"/>
      <c r="U80" s="576"/>
      <c r="V80" s="577"/>
      <c r="W80" s="37" t="s">
        <v>71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5" t="s">
        <v>70</v>
      </c>
      <c r="Q81" s="576"/>
      <c r="R81" s="576"/>
      <c r="S81" s="576"/>
      <c r="T81" s="576"/>
      <c r="U81" s="576"/>
      <c r="V81" s="577"/>
      <c r="W81" s="37" t="s">
        <v>68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customHeight="1" x14ac:dyDescent="0.25">
      <c r="A82" s="572" t="s">
        <v>168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3"/>
      <c r="AB82" s="553"/>
      <c r="AC82" s="553"/>
    </row>
    <row r="83" spans="1:68" ht="27" customHeight="1" x14ac:dyDescent="0.25">
      <c r="A83" s="54" t="s">
        <v>169</v>
      </c>
      <c r="B83" s="54" t="s">
        <v>170</v>
      </c>
      <c r="C83" s="31">
        <v>4301060455</v>
      </c>
      <c r="D83" s="564">
        <v>4680115881532</v>
      </c>
      <c r="E83" s="565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104</v>
      </c>
      <c r="L83" s="32"/>
      <c r="M83" s="33" t="s">
        <v>91</v>
      </c>
      <c r="N83" s="33"/>
      <c r="O83" s="32">
        <v>30</v>
      </c>
      <c r="P83" s="8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68</v>
      </c>
      <c r="X83" s="557">
        <v>11</v>
      </c>
      <c r="Y83" s="558">
        <f>IFERROR(IF(X83="",0,CEILING((X83/$H83),1)*$H83),"")</f>
        <v>15.6</v>
      </c>
      <c r="Z83" s="36">
        <f>IFERROR(IF(Y83=0,"",ROUNDUP(Y83/H83,0)*0.01898),"")</f>
        <v>3.7960000000000001E-2</v>
      </c>
      <c r="AA83" s="56"/>
      <c r="AB83" s="57"/>
      <c r="AC83" s="131" t="s">
        <v>171</v>
      </c>
      <c r="AG83" s="64"/>
      <c r="AJ83" s="68"/>
      <c r="AK83" s="68">
        <v>0</v>
      </c>
      <c r="BB83" s="132" t="s">
        <v>1</v>
      </c>
      <c r="BM83" s="64">
        <f>IFERROR(X83*I83/H83,"0")</f>
        <v>11.613461538461538</v>
      </c>
      <c r="BN83" s="64">
        <f>IFERROR(Y83*I83/H83,"0")</f>
        <v>16.47</v>
      </c>
      <c r="BO83" s="64">
        <f>IFERROR(1/J83*(X83/H83),"0")</f>
        <v>2.2035256410256412E-2</v>
      </c>
      <c r="BP83" s="64">
        <f>IFERROR(1/J83*(Y83/H83),"0")</f>
        <v>3.125E-2</v>
      </c>
    </row>
    <row r="84" spans="1:68" ht="27" customHeight="1" x14ac:dyDescent="0.25">
      <c r="A84" s="54" t="s">
        <v>172</v>
      </c>
      <c r="B84" s="54" t="s">
        <v>173</v>
      </c>
      <c r="C84" s="31">
        <v>4301060351</v>
      </c>
      <c r="D84" s="564">
        <v>4680115881464</v>
      </c>
      <c r="E84" s="565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109</v>
      </c>
      <c r="L84" s="32"/>
      <c r="M84" s="33" t="s">
        <v>76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68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174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5" t="s">
        <v>70</v>
      </c>
      <c r="Q85" s="576"/>
      <c r="R85" s="576"/>
      <c r="S85" s="576"/>
      <c r="T85" s="576"/>
      <c r="U85" s="576"/>
      <c r="V85" s="577"/>
      <c r="W85" s="37" t="s">
        <v>71</v>
      </c>
      <c r="X85" s="559">
        <f>IFERROR(X83/H83,"0")+IFERROR(X84/H84,"0")</f>
        <v>1.4102564102564104</v>
      </c>
      <c r="Y85" s="559">
        <f>IFERROR(Y83/H83,"0")+IFERROR(Y84/H84,"0")</f>
        <v>2</v>
      </c>
      <c r="Z85" s="559">
        <f>IFERROR(IF(Z83="",0,Z83),"0")+IFERROR(IF(Z84="",0,Z84),"0")</f>
        <v>3.7960000000000001E-2</v>
      </c>
      <c r="AA85" s="560"/>
      <c r="AB85" s="560"/>
      <c r="AC85" s="560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5" t="s">
        <v>70</v>
      </c>
      <c r="Q86" s="576"/>
      <c r="R86" s="576"/>
      <c r="S86" s="576"/>
      <c r="T86" s="576"/>
      <c r="U86" s="576"/>
      <c r="V86" s="577"/>
      <c r="W86" s="37" t="s">
        <v>68</v>
      </c>
      <c r="X86" s="559">
        <f>IFERROR(SUM(X83:X84),"0")</f>
        <v>11</v>
      </c>
      <c r="Y86" s="559">
        <f>IFERROR(SUM(Y83:Y84),"0")</f>
        <v>15.6</v>
      </c>
      <c r="Z86" s="37"/>
      <c r="AA86" s="560"/>
      <c r="AB86" s="560"/>
      <c r="AC86" s="560"/>
    </row>
    <row r="87" spans="1:68" ht="16.5" customHeight="1" x14ac:dyDescent="0.25">
      <c r="A87" s="580" t="s">
        <v>175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2"/>
      <c r="AB87" s="552"/>
      <c r="AC87" s="552"/>
    </row>
    <row r="88" spans="1:68" ht="14.25" customHeight="1" x14ac:dyDescent="0.25">
      <c r="A88" s="572" t="s">
        <v>101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3"/>
      <c r="AB88" s="553"/>
      <c r="AC88" s="553"/>
    </row>
    <row r="89" spans="1:68" ht="27" customHeight="1" x14ac:dyDescent="0.25">
      <c r="A89" s="54" t="s">
        <v>176</v>
      </c>
      <c r="B89" s="54" t="s">
        <v>177</v>
      </c>
      <c r="C89" s="31">
        <v>4301011468</v>
      </c>
      <c r="D89" s="564">
        <v>4680115881327</v>
      </c>
      <c r="E89" s="565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104</v>
      </c>
      <c r="L89" s="32"/>
      <c r="M89" s="33" t="s">
        <v>91</v>
      </c>
      <c r="N89" s="33"/>
      <c r="O89" s="32">
        <v>50</v>
      </c>
      <c r="P89" s="7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68</v>
      </c>
      <c r="X89" s="557">
        <v>254</v>
      </c>
      <c r="Y89" s="558">
        <f>IFERROR(IF(X89="",0,CEILING((X89/$H89),1)*$H89),"")</f>
        <v>259.20000000000005</v>
      </c>
      <c r="Z89" s="36">
        <f>IFERROR(IF(Y89=0,"",ROUNDUP(Y89/H89,0)*0.01898),"")</f>
        <v>0.45552000000000004</v>
      </c>
      <c r="AA89" s="56"/>
      <c r="AB89" s="57"/>
      <c r="AC89" s="135" t="s">
        <v>178</v>
      </c>
      <c r="AG89" s="64"/>
      <c r="AJ89" s="68"/>
      <c r="AK89" s="68">
        <v>0</v>
      </c>
      <c r="BB89" s="136" t="s">
        <v>1</v>
      </c>
      <c r="BM89" s="64">
        <f>IFERROR(X89*I89/H89,"0")</f>
        <v>264.23055555555555</v>
      </c>
      <c r="BN89" s="64">
        <f>IFERROR(Y89*I89/H89,"0")</f>
        <v>269.64000000000004</v>
      </c>
      <c r="BO89" s="64">
        <f>IFERROR(1/J89*(X89/H89),"0")</f>
        <v>0.3674768518518518</v>
      </c>
      <c r="BP89" s="64">
        <f>IFERROR(1/J89*(Y89/H89),"0")</f>
        <v>0.37500000000000006</v>
      </c>
    </row>
    <row r="90" spans="1:68" ht="27" customHeight="1" x14ac:dyDescent="0.25">
      <c r="A90" s="54" t="s">
        <v>179</v>
      </c>
      <c r="B90" s="54" t="s">
        <v>180</v>
      </c>
      <c r="C90" s="31">
        <v>4301011476</v>
      </c>
      <c r="D90" s="564">
        <v>4680115881518</v>
      </c>
      <c r="E90" s="565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109</v>
      </c>
      <c r="L90" s="32"/>
      <c r="M90" s="33" t="s">
        <v>76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68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181</v>
      </c>
      <c r="B91" s="54" t="s">
        <v>182</v>
      </c>
      <c r="C91" s="31">
        <v>4301011443</v>
      </c>
      <c r="D91" s="564">
        <v>4680115881303</v>
      </c>
      <c r="E91" s="565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109</v>
      </c>
      <c r="L91" s="32"/>
      <c r="M91" s="33" t="s">
        <v>91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68</v>
      </c>
      <c r="X91" s="557">
        <v>35</v>
      </c>
      <c r="Y91" s="558">
        <f>IFERROR(IF(X91="",0,CEILING((X91/$H91),1)*$H91),"")</f>
        <v>36</v>
      </c>
      <c r="Z91" s="36">
        <f>IFERROR(IF(Y91=0,"",ROUNDUP(Y91/H91,0)*0.00902),"")</f>
        <v>7.2160000000000002E-2</v>
      </c>
      <c r="AA91" s="56"/>
      <c r="AB91" s="57"/>
      <c r="AC91" s="139" t="s">
        <v>178</v>
      </c>
      <c r="AG91" s="64"/>
      <c r="AJ91" s="68"/>
      <c r="AK91" s="68">
        <v>0</v>
      </c>
      <c r="BB91" s="140" t="s">
        <v>1</v>
      </c>
      <c r="BM91" s="64">
        <f>IFERROR(X91*I91/H91,"0")</f>
        <v>36.633333333333333</v>
      </c>
      <c r="BN91" s="64">
        <f>IFERROR(Y91*I91/H91,"0")</f>
        <v>37.68</v>
      </c>
      <c r="BO91" s="64">
        <f>IFERROR(1/J91*(X91/H91),"0")</f>
        <v>5.8922558922558925E-2</v>
      </c>
      <c r="BP91" s="64">
        <f>IFERROR(1/J91*(Y91/H91),"0")</f>
        <v>6.0606060606060608E-2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5" t="s">
        <v>70</v>
      </c>
      <c r="Q92" s="576"/>
      <c r="R92" s="576"/>
      <c r="S92" s="576"/>
      <c r="T92" s="576"/>
      <c r="U92" s="576"/>
      <c r="V92" s="577"/>
      <c r="W92" s="37" t="s">
        <v>71</v>
      </c>
      <c r="X92" s="559">
        <f>IFERROR(X89/H89,"0")+IFERROR(X90/H90,"0")+IFERROR(X91/H91,"0")</f>
        <v>31.296296296296294</v>
      </c>
      <c r="Y92" s="559">
        <f>IFERROR(Y89/H89,"0")+IFERROR(Y90/H90,"0")+IFERROR(Y91/H91,"0")</f>
        <v>32</v>
      </c>
      <c r="Z92" s="559">
        <f>IFERROR(IF(Z89="",0,Z89),"0")+IFERROR(IF(Z90="",0,Z90),"0")+IFERROR(IF(Z91="",0,Z91),"0")</f>
        <v>0.52768000000000004</v>
      </c>
      <c r="AA92" s="560"/>
      <c r="AB92" s="560"/>
      <c r="AC92" s="560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5" t="s">
        <v>70</v>
      </c>
      <c r="Q93" s="576"/>
      <c r="R93" s="576"/>
      <c r="S93" s="576"/>
      <c r="T93" s="576"/>
      <c r="U93" s="576"/>
      <c r="V93" s="577"/>
      <c r="W93" s="37" t="s">
        <v>68</v>
      </c>
      <c r="X93" s="559">
        <f>IFERROR(SUM(X89:X91),"0")</f>
        <v>289</v>
      </c>
      <c r="Y93" s="559">
        <f>IFERROR(SUM(Y89:Y91),"0")</f>
        <v>295.20000000000005</v>
      </c>
      <c r="Z93" s="37"/>
      <c r="AA93" s="560"/>
      <c r="AB93" s="560"/>
      <c r="AC93" s="560"/>
    </row>
    <row r="94" spans="1:68" ht="14.25" customHeight="1" x14ac:dyDescent="0.25">
      <c r="A94" s="572" t="s">
        <v>72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3"/>
      <c r="AB94" s="553"/>
      <c r="AC94" s="553"/>
    </row>
    <row r="95" spans="1:68" ht="16.5" customHeight="1" x14ac:dyDescent="0.25">
      <c r="A95" s="54" t="s">
        <v>183</v>
      </c>
      <c r="B95" s="54" t="s">
        <v>184</v>
      </c>
      <c r="C95" s="31">
        <v>4301051712</v>
      </c>
      <c r="D95" s="564">
        <v>4607091386967</v>
      </c>
      <c r="E95" s="565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104</v>
      </c>
      <c r="L95" s="32"/>
      <c r="M95" s="33" t="s">
        <v>91</v>
      </c>
      <c r="N95" s="33"/>
      <c r="O95" s="32">
        <v>45</v>
      </c>
      <c r="P95" s="634" t="s">
        <v>185</v>
      </c>
      <c r="Q95" s="562"/>
      <c r="R95" s="562"/>
      <c r="S95" s="562"/>
      <c r="T95" s="563"/>
      <c r="U95" s="34"/>
      <c r="V95" s="34"/>
      <c r="W95" s="35" t="s">
        <v>68</v>
      </c>
      <c r="X95" s="557">
        <v>434</v>
      </c>
      <c r="Y95" s="558">
        <f>IFERROR(IF(X95="",0,CEILING((X95/$H95),1)*$H95),"")</f>
        <v>437.4</v>
      </c>
      <c r="Z95" s="36">
        <f>IFERROR(IF(Y95=0,"",ROUNDUP(Y95/H95,0)*0.01898),"")</f>
        <v>1.0249200000000001</v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461.80814814814812</v>
      </c>
      <c r="BN95" s="64">
        <f>IFERROR(Y95*I95/H95,"0")</f>
        <v>465.42599999999999</v>
      </c>
      <c r="BO95" s="64">
        <f>IFERROR(1/J95*(X95/H95),"0")</f>
        <v>0.83719135802469136</v>
      </c>
      <c r="BP95" s="64">
        <f>IFERROR(1/J95*(Y95/H95),"0")</f>
        <v>0.84375</v>
      </c>
    </row>
    <row r="96" spans="1:68" ht="27" customHeight="1" x14ac:dyDescent="0.25">
      <c r="A96" s="54" t="s">
        <v>187</v>
      </c>
      <c r="B96" s="54" t="s">
        <v>188</v>
      </c>
      <c r="C96" s="31">
        <v>4301051788</v>
      </c>
      <c r="D96" s="564">
        <v>4680115884953</v>
      </c>
      <c r="E96" s="565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68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189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190</v>
      </c>
      <c r="B97" s="54" t="s">
        <v>191</v>
      </c>
      <c r="C97" s="31">
        <v>4301051718</v>
      </c>
      <c r="D97" s="564">
        <v>4607091385731</v>
      </c>
      <c r="E97" s="565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75</v>
      </c>
      <c r="L97" s="32"/>
      <c r="M97" s="33" t="s">
        <v>91</v>
      </c>
      <c r="N97" s="33"/>
      <c r="O97" s="32">
        <v>45</v>
      </c>
      <c r="P97" s="6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68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186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190</v>
      </c>
      <c r="B98" s="54" t="s">
        <v>192</v>
      </c>
      <c r="C98" s="31">
        <v>4301052039</v>
      </c>
      <c r="D98" s="564">
        <v>4607091385731</v>
      </c>
      <c r="E98" s="565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75</v>
      </c>
      <c r="L98" s="32"/>
      <c r="M98" s="33" t="s">
        <v>76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68</v>
      </c>
      <c r="X98" s="557">
        <v>61</v>
      </c>
      <c r="Y98" s="558">
        <f>IFERROR(IF(X98="",0,CEILING((X98/$H98),1)*$H98),"")</f>
        <v>62.1</v>
      </c>
      <c r="Z98" s="36">
        <f>IFERROR(IF(Y98=0,"",ROUNDUP(Y98/H98,0)*0.00651),"")</f>
        <v>0.14973</v>
      </c>
      <c r="AA98" s="56"/>
      <c r="AB98" s="57"/>
      <c r="AC98" s="147" t="s">
        <v>193</v>
      </c>
      <c r="AG98" s="64"/>
      <c r="AJ98" s="68"/>
      <c r="AK98" s="68">
        <v>0</v>
      </c>
      <c r="BB98" s="148" t="s">
        <v>1</v>
      </c>
      <c r="BM98" s="64">
        <f>IFERROR(X98*I98/H98,"0")</f>
        <v>66.693333333333328</v>
      </c>
      <c r="BN98" s="64">
        <f>IFERROR(Y98*I98/H98,"0")</f>
        <v>67.896000000000001</v>
      </c>
      <c r="BO98" s="64">
        <f>IFERROR(1/J98*(X98/H98),"0")</f>
        <v>0.12413512413512413</v>
      </c>
      <c r="BP98" s="64">
        <f>IFERROR(1/J98*(Y98/H98),"0")</f>
        <v>0.1263736263736264</v>
      </c>
    </row>
    <row r="99" spans="1:68" ht="16.5" customHeight="1" x14ac:dyDescent="0.25">
      <c r="A99" s="54" t="s">
        <v>194</v>
      </c>
      <c r="B99" s="54" t="s">
        <v>195</v>
      </c>
      <c r="C99" s="31">
        <v>4301051438</v>
      </c>
      <c r="D99" s="564">
        <v>4680115880894</v>
      </c>
      <c r="E99" s="565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68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196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5" t="s">
        <v>70</v>
      </c>
      <c r="Q100" s="576"/>
      <c r="R100" s="576"/>
      <c r="S100" s="576"/>
      <c r="T100" s="576"/>
      <c r="U100" s="576"/>
      <c r="V100" s="577"/>
      <c r="W100" s="37" t="s">
        <v>71</v>
      </c>
      <c r="X100" s="559">
        <f>IFERROR(X95/H95,"0")+IFERROR(X96/H96,"0")+IFERROR(X97/H97,"0")+IFERROR(X98/H98,"0")+IFERROR(X99/H99,"0")</f>
        <v>76.172839506172835</v>
      </c>
      <c r="Y100" s="559">
        <f>IFERROR(Y95/H95,"0")+IFERROR(Y96/H96,"0")+IFERROR(Y97/H97,"0")+IFERROR(Y98/H98,"0")+IFERROR(Y99/H99,"0")</f>
        <v>77</v>
      </c>
      <c r="Z100" s="559">
        <f>IFERROR(IF(Z95="",0,Z95),"0")+IFERROR(IF(Z96="",0,Z96),"0")+IFERROR(IF(Z97="",0,Z97),"0")+IFERROR(IF(Z98="",0,Z98),"0")+IFERROR(IF(Z99="",0,Z99),"0")</f>
        <v>1.17465</v>
      </c>
      <c r="AA100" s="560"/>
      <c r="AB100" s="560"/>
      <c r="AC100" s="560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5" t="s">
        <v>70</v>
      </c>
      <c r="Q101" s="576"/>
      <c r="R101" s="576"/>
      <c r="S101" s="576"/>
      <c r="T101" s="576"/>
      <c r="U101" s="576"/>
      <c r="V101" s="577"/>
      <c r="W101" s="37" t="s">
        <v>68</v>
      </c>
      <c r="X101" s="559">
        <f>IFERROR(SUM(X95:X99),"0")</f>
        <v>495</v>
      </c>
      <c r="Y101" s="559">
        <f>IFERROR(SUM(Y95:Y99),"0")</f>
        <v>499.5</v>
      </c>
      <c r="Z101" s="37"/>
      <c r="AA101" s="560"/>
      <c r="AB101" s="560"/>
      <c r="AC101" s="560"/>
    </row>
    <row r="102" spans="1:68" ht="16.5" customHeight="1" x14ac:dyDescent="0.25">
      <c r="A102" s="580" t="s">
        <v>197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2"/>
      <c r="AB102" s="552"/>
      <c r="AC102" s="552"/>
    </row>
    <row r="103" spans="1:68" ht="14.25" customHeight="1" x14ac:dyDescent="0.25">
      <c r="A103" s="572" t="s">
        <v>101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3"/>
      <c r="AB103" s="553"/>
      <c r="AC103" s="553"/>
    </row>
    <row r="104" spans="1:68" ht="16.5" customHeight="1" x14ac:dyDescent="0.25">
      <c r="A104" s="54" t="s">
        <v>198</v>
      </c>
      <c r="B104" s="54" t="s">
        <v>199</v>
      </c>
      <c r="C104" s="31">
        <v>4301011514</v>
      </c>
      <c r="D104" s="564">
        <v>4680115882133</v>
      </c>
      <c r="E104" s="565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104</v>
      </c>
      <c r="L104" s="32"/>
      <c r="M104" s="33" t="s">
        <v>105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68</v>
      </c>
      <c r="X104" s="557">
        <v>38</v>
      </c>
      <c r="Y104" s="558">
        <f>IFERROR(IF(X104="",0,CEILING((X104/$H104),1)*$H104),"")</f>
        <v>43.2</v>
      </c>
      <c r="Z104" s="36">
        <f>IFERROR(IF(Y104=0,"",ROUNDUP(Y104/H104,0)*0.01898),"")</f>
        <v>7.5920000000000001E-2</v>
      </c>
      <c r="AA104" s="56"/>
      <c r="AB104" s="57"/>
      <c r="AC104" s="151" t="s">
        <v>200</v>
      </c>
      <c r="AG104" s="64"/>
      <c r="AJ104" s="68"/>
      <c r="AK104" s="68">
        <v>0</v>
      </c>
      <c r="BB104" s="152" t="s">
        <v>1</v>
      </c>
      <c r="BM104" s="64">
        <f>IFERROR(X104*I104/H104,"0")</f>
        <v>39.530555555555551</v>
      </c>
      <c r="BN104" s="64">
        <f>IFERROR(Y104*I104/H104,"0")</f>
        <v>44.94</v>
      </c>
      <c r="BO104" s="64">
        <f>IFERROR(1/J104*(X104/H104),"0")</f>
        <v>5.4976851851851846E-2</v>
      </c>
      <c r="BP104" s="64">
        <f>IFERROR(1/J104*(Y104/H104),"0")</f>
        <v>6.25E-2</v>
      </c>
    </row>
    <row r="105" spans="1:68" ht="16.5" customHeight="1" x14ac:dyDescent="0.25">
      <c r="A105" s="54" t="s">
        <v>201</v>
      </c>
      <c r="B105" s="54" t="s">
        <v>202</v>
      </c>
      <c r="C105" s="31">
        <v>4301011417</v>
      </c>
      <c r="D105" s="564">
        <v>4680115880269</v>
      </c>
      <c r="E105" s="565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109</v>
      </c>
      <c r="L105" s="32"/>
      <c r="M105" s="33" t="s">
        <v>76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68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200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203</v>
      </c>
      <c r="B106" s="54" t="s">
        <v>204</v>
      </c>
      <c r="C106" s="31">
        <v>4301011415</v>
      </c>
      <c r="D106" s="564">
        <v>4680115880429</v>
      </c>
      <c r="E106" s="565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109</v>
      </c>
      <c r="L106" s="32"/>
      <c r="M106" s="33" t="s">
        <v>76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68</v>
      </c>
      <c r="X106" s="557">
        <v>150</v>
      </c>
      <c r="Y106" s="558">
        <f>IFERROR(IF(X106="",0,CEILING((X106/$H106),1)*$H106),"")</f>
        <v>153</v>
      </c>
      <c r="Z106" s="36">
        <f>IFERROR(IF(Y106=0,"",ROUNDUP(Y106/H106,0)*0.00902),"")</f>
        <v>0.30668000000000001</v>
      </c>
      <c r="AA106" s="56"/>
      <c r="AB106" s="57"/>
      <c r="AC106" s="155" t="s">
        <v>200</v>
      </c>
      <c r="AG106" s="64"/>
      <c r="AJ106" s="68"/>
      <c r="AK106" s="68">
        <v>0</v>
      </c>
      <c r="BB106" s="156" t="s">
        <v>1</v>
      </c>
      <c r="BM106" s="64">
        <f>IFERROR(X106*I106/H106,"0")</f>
        <v>157</v>
      </c>
      <c r="BN106" s="64">
        <f>IFERROR(Y106*I106/H106,"0")</f>
        <v>160.13999999999999</v>
      </c>
      <c r="BO106" s="64">
        <f>IFERROR(1/J106*(X106/H106),"0")</f>
        <v>0.25252525252525254</v>
      </c>
      <c r="BP106" s="64">
        <f>IFERROR(1/J106*(Y106/H106),"0")</f>
        <v>0.25757575757575757</v>
      </c>
    </row>
    <row r="107" spans="1:68" ht="16.5" customHeight="1" x14ac:dyDescent="0.25">
      <c r="A107" s="54" t="s">
        <v>205</v>
      </c>
      <c r="B107" s="54" t="s">
        <v>206</v>
      </c>
      <c r="C107" s="31">
        <v>4301011462</v>
      </c>
      <c r="D107" s="564">
        <v>4680115881457</v>
      </c>
      <c r="E107" s="565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109</v>
      </c>
      <c r="L107" s="32"/>
      <c r="M107" s="33" t="s">
        <v>76</v>
      </c>
      <c r="N107" s="33"/>
      <c r="O107" s="32">
        <v>50</v>
      </c>
      <c r="P107" s="8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68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200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5" t="s">
        <v>70</v>
      </c>
      <c r="Q108" s="576"/>
      <c r="R108" s="576"/>
      <c r="S108" s="576"/>
      <c r="T108" s="576"/>
      <c r="U108" s="576"/>
      <c r="V108" s="577"/>
      <c r="W108" s="37" t="s">
        <v>71</v>
      </c>
      <c r="X108" s="559">
        <f>IFERROR(X104/H104,"0")+IFERROR(X105/H105,"0")+IFERROR(X106/H106,"0")+IFERROR(X107/H107,"0")</f>
        <v>36.851851851851855</v>
      </c>
      <c r="Y108" s="559">
        <f>IFERROR(Y104/H104,"0")+IFERROR(Y105/H105,"0")+IFERROR(Y106/H106,"0")+IFERROR(Y107/H107,"0")</f>
        <v>38</v>
      </c>
      <c r="Z108" s="559">
        <f>IFERROR(IF(Z104="",0,Z104),"0")+IFERROR(IF(Z105="",0,Z105),"0")+IFERROR(IF(Z106="",0,Z106),"0")+IFERROR(IF(Z107="",0,Z107),"0")</f>
        <v>0.3826</v>
      </c>
      <c r="AA108" s="560"/>
      <c r="AB108" s="560"/>
      <c r="AC108" s="560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5" t="s">
        <v>70</v>
      </c>
      <c r="Q109" s="576"/>
      <c r="R109" s="576"/>
      <c r="S109" s="576"/>
      <c r="T109" s="576"/>
      <c r="U109" s="576"/>
      <c r="V109" s="577"/>
      <c r="W109" s="37" t="s">
        <v>68</v>
      </c>
      <c r="X109" s="559">
        <f>IFERROR(SUM(X104:X107),"0")</f>
        <v>188</v>
      </c>
      <c r="Y109" s="559">
        <f>IFERROR(SUM(Y104:Y107),"0")</f>
        <v>196.2</v>
      </c>
      <c r="Z109" s="37"/>
      <c r="AA109" s="560"/>
      <c r="AB109" s="560"/>
      <c r="AC109" s="560"/>
    </row>
    <row r="110" spans="1:68" ht="14.25" customHeight="1" x14ac:dyDescent="0.25">
      <c r="A110" s="572" t="s">
        <v>133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3"/>
      <c r="AB110" s="553"/>
      <c r="AC110" s="553"/>
    </row>
    <row r="111" spans="1:68" ht="16.5" customHeight="1" x14ac:dyDescent="0.25">
      <c r="A111" s="54" t="s">
        <v>207</v>
      </c>
      <c r="B111" s="54" t="s">
        <v>208</v>
      </c>
      <c r="C111" s="31">
        <v>4301020345</v>
      </c>
      <c r="D111" s="564">
        <v>4680115881488</v>
      </c>
      <c r="E111" s="565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104</v>
      </c>
      <c r="L111" s="32"/>
      <c r="M111" s="33" t="s">
        <v>105</v>
      </c>
      <c r="N111" s="33"/>
      <c r="O111" s="32">
        <v>55</v>
      </c>
      <c r="P111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68</v>
      </c>
      <c r="X111" s="557">
        <v>122</v>
      </c>
      <c r="Y111" s="558">
        <f>IFERROR(IF(X111="",0,CEILING((X111/$H111),1)*$H111),"")</f>
        <v>129.60000000000002</v>
      </c>
      <c r="Z111" s="36">
        <f>IFERROR(IF(Y111=0,"",ROUNDUP(Y111/H111,0)*0.01898),"")</f>
        <v>0.22776000000000002</v>
      </c>
      <c r="AA111" s="56"/>
      <c r="AB111" s="57"/>
      <c r="AC111" s="159" t="s">
        <v>209</v>
      </c>
      <c r="AG111" s="64"/>
      <c r="AJ111" s="68"/>
      <c r="AK111" s="68">
        <v>0</v>
      </c>
      <c r="BB111" s="160" t="s">
        <v>1</v>
      </c>
      <c r="BM111" s="64">
        <f>IFERROR(X111*I111/H111,"0")</f>
        <v>126.91388888888886</v>
      </c>
      <c r="BN111" s="64">
        <f>IFERROR(Y111*I111/H111,"0")</f>
        <v>134.82000000000002</v>
      </c>
      <c r="BO111" s="64">
        <f>IFERROR(1/J111*(X111/H111),"0")</f>
        <v>0.17650462962962962</v>
      </c>
      <c r="BP111" s="64">
        <f>IFERROR(1/J111*(Y111/H111),"0")</f>
        <v>0.18750000000000003</v>
      </c>
    </row>
    <row r="112" spans="1:68" ht="16.5" customHeight="1" x14ac:dyDescent="0.25">
      <c r="A112" s="54" t="s">
        <v>210</v>
      </c>
      <c r="B112" s="54" t="s">
        <v>211</v>
      </c>
      <c r="C112" s="31">
        <v>4301020346</v>
      </c>
      <c r="D112" s="564">
        <v>4680115882775</v>
      </c>
      <c r="E112" s="565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105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68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209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4301020344</v>
      </c>
      <c r="D113" s="564">
        <v>4680115880658</v>
      </c>
      <c r="E113" s="565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75</v>
      </c>
      <c r="L113" s="32"/>
      <c r="M113" s="33" t="s">
        <v>105</v>
      </c>
      <c r="N113" s="33"/>
      <c r="O113" s="32">
        <v>55</v>
      </c>
      <c r="P113" s="6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68</v>
      </c>
      <c r="X113" s="557">
        <v>16</v>
      </c>
      <c r="Y113" s="558">
        <f>IFERROR(IF(X113="",0,CEILING((X113/$H113),1)*$H113),"")</f>
        <v>16.8</v>
      </c>
      <c r="Z113" s="36">
        <f>IFERROR(IF(Y113=0,"",ROUNDUP(Y113/H113,0)*0.00651),"")</f>
        <v>4.5569999999999999E-2</v>
      </c>
      <c r="AA113" s="56"/>
      <c r="AB113" s="57"/>
      <c r="AC113" s="163" t="s">
        <v>209</v>
      </c>
      <c r="AG113" s="64"/>
      <c r="AJ113" s="68"/>
      <c r="AK113" s="68">
        <v>0</v>
      </c>
      <c r="BB113" s="164" t="s">
        <v>1</v>
      </c>
      <c r="BM113" s="64">
        <f>IFERROR(X113*I113/H113,"0")</f>
        <v>17.200000000000003</v>
      </c>
      <c r="BN113" s="64">
        <f>IFERROR(Y113*I113/H113,"0")</f>
        <v>18.060000000000002</v>
      </c>
      <c r="BO113" s="64">
        <f>IFERROR(1/J113*(X113/H113),"0")</f>
        <v>3.6630036630036632E-2</v>
      </c>
      <c r="BP113" s="64">
        <f>IFERROR(1/J113*(Y113/H113),"0")</f>
        <v>3.8461538461538471E-2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5" t="s">
        <v>70</v>
      </c>
      <c r="Q114" s="576"/>
      <c r="R114" s="576"/>
      <c r="S114" s="576"/>
      <c r="T114" s="576"/>
      <c r="U114" s="576"/>
      <c r="V114" s="577"/>
      <c r="W114" s="37" t="s">
        <v>71</v>
      </c>
      <c r="X114" s="559">
        <f>IFERROR(X111/H111,"0")+IFERROR(X112/H112,"0")+IFERROR(X113/H113,"0")</f>
        <v>17.962962962962962</v>
      </c>
      <c r="Y114" s="559">
        <f>IFERROR(Y111/H111,"0")+IFERROR(Y112/H112,"0")+IFERROR(Y113/H113,"0")</f>
        <v>19.000000000000004</v>
      </c>
      <c r="Z114" s="559">
        <f>IFERROR(IF(Z111="",0,Z111),"0")+IFERROR(IF(Z112="",0,Z112),"0")+IFERROR(IF(Z113="",0,Z113),"0")</f>
        <v>0.27333000000000002</v>
      </c>
      <c r="AA114" s="560"/>
      <c r="AB114" s="560"/>
      <c r="AC114" s="560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5" t="s">
        <v>70</v>
      </c>
      <c r="Q115" s="576"/>
      <c r="R115" s="576"/>
      <c r="S115" s="576"/>
      <c r="T115" s="576"/>
      <c r="U115" s="576"/>
      <c r="V115" s="577"/>
      <c r="W115" s="37" t="s">
        <v>68</v>
      </c>
      <c r="X115" s="559">
        <f>IFERROR(SUM(X111:X113),"0")</f>
        <v>138</v>
      </c>
      <c r="Y115" s="559">
        <f>IFERROR(SUM(Y111:Y113),"0")</f>
        <v>146.40000000000003</v>
      </c>
      <c r="Z115" s="37"/>
      <c r="AA115" s="560"/>
      <c r="AB115" s="560"/>
      <c r="AC115" s="560"/>
    </row>
    <row r="116" spans="1:68" ht="14.25" customHeight="1" x14ac:dyDescent="0.25">
      <c r="A116" s="572" t="s">
        <v>72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3"/>
      <c r="AB116" s="553"/>
      <c r="AC116" s="553"/>
    </row>
    <row r="117" spans="1:68" ht="16.5" customHeight="1" x14ac:dyDescent="0.25">
      <c r="A117" s="54" t="s">
        <v>214</v>
      </c>
      <c r="B117" s="54" t="s">
        <v>215</v>
      </c>
      <c r="C117" s="31">
        <v>4301051724</v>
      </c>
      <c r="D117" s="564">
        <v>4607091385168</v>
      </c>
      <c r="E117" s="565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104</v>
      </c>
      <c r="L117" s="32"/>
      <c r="M117" s="33" t="s">
        <v>91</v>
      </c>
      <c r="N117" s="33"/>
      <c r="O117" s="32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68</v>
      </c>
      <c r="X117" s="557">
        <v>440</v>
      </c>
      <c r="Y117" s="558">
        <f>IFERROR(IF(X117="",0,CEILING((X117/$H117),1)*$H117),"")</f>
        <v>445.5</v>
      </c>
      <c r="Z117" s="36">
        <f>IFERROR(IF(Y117=0,"",ROUNDUP(Y117/H117,0)*0.01898),"")</f>
        <v>1.0439000000000001</v>
      </c>
      <c r="AA117" s="56"/>
      <c r="AB117" s="57"/>
      <c r="AC117" s="165" t="s">
        <v>216</v>
      </c>
      <c r="AG117" s="64"/>
      <c r="AJ117" s="68"/>
      <c r="AK117" s="68">
        <v>0</v>
      </c>
      <c r="BB117" s="166" t="s">
        <v>1</v>
      </c>
      <c r="BM117" s="64">
        <f>IFERROR(X117*I117/H117,"0")</f>
        <v>467.86666666666667</v>
      </c>
      <c r="BN117" s="64">
        <f>IFERROR(Y117*I117/H117,"0")</f>
        <v>473.71500000000003</v>
      </c>
      <c r="BO117" s="64">
        <f>IFERROR(1/J117*(X117/H117),"0")</f>
        <v>0.84876543209876543</v>
      </c>
      <c r="BP117" s="64">
        <f>IFERROR(1/J117*(Y117/H117),"0")</f>
        <v>0.859375</v>
      </c>
    </row>
    <row r="118" spans="1:68" ht="27" customHeight="1" x14ac:dyDescent="0.25">
      <c r="A118" s="54" t="s">
        <v>217</v>
      </c>
      <c r="B118" s="54" t="s">
        <v>218</v>
      </c>
      <c r="C118" s="31">
        <v>4301051730</v>
      </c>
      <c r="D118" s="564">
        <v>4607091383256</v>
      </c>
      <c r="E118" s="565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75</v>
      </c>
      <c r="L118" s="32"/>
      <c r="M118" s="33" t="s">
        <v>91</v>
      </c>
      <c r="N118" s="33"/>
      <c r="O118" s="32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68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216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219</v>
      </c>
      <c r="B119" s="54" t="s">
        <v>220</v>
      </c>
      <c r="C119" s="31">
        <v>4301051721</v>
      </c>
      <c r="D119" s="564">
        <v>4607091385748</v>
      </c>
      <c r="E119" s="565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75</v>
      </c>
      <c r="L119" s="32"/>
      <c r="M119" s="33" t="s">
        <v>91</v>
      </c>
      <c r="N119" s="33"/>
      <c r="O119" s="32">
        <v>45</v>
      </c>
      <c r="P119" s="69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68</v>
      </c>
      <c r="X119" s="557">
        <v>556</v>
      </c>
      <c r="Y119" s="558">
        <f>IFERROR(IF(X119="",0,CEILING((X119/$H119),1)*$H119),"")</f>
        <v>556.20000000000005</v>
      </c>
      <c r="Z119" s="36">
        <f>IFERROR(IF(Y119=0,"",ROUNDUP(Y119/H119,0)*0.00651),"")</f>
        <v>1.3410600000000001</v>
      </c>
      <c r="AA119" s="56"/>
      <c r="AB119" s="57"/>
      <c r="AC119" s="169" t="s">
        <v>216</v>
      </c>
      <c r="AG119" s="64"/>
      <c r="AJ119" s="68"/>
      <c r="AK119" s="68">
        <v>0</v>
      </c>
      <c r="BB119" s="170" t="s">
        <v>1</v>
      </c>
      <c r="BM119" s="64">
        <f>IFERROR(X119*I119/H119,"0")</f>
        <v>607.8933333333332</v>
      </c>
      <c r="BN119" s="64">
        <f>IFERROR(Y119*I119/H119,"0")</f>
        <v>608.11200000000008</v>
      </c>
      <c r="BO119" s="64">
        <f>IFERROR(1/J119*(X119/H119),"0")</f>
        <v>1.1314611314611316</v>
      </c>
      <c r="BP119" s="64">
        <f>IFERROR(1/J119*(Y119/H119),"0")</f>
        <v>1.1318681318681321</v>
      </c>
    </row>
    <row r="120" spans="1:68" ht="16.5" customHeight="1" x14ac:dyDescent="0.25">
      <c r="A120" s="54" t="s">
        <v>221</v>
      </c>
      <c r="B120" s="54" t="s">
        <v>222</v>
      </c>
      <c r="C120" s="31">
        <v>4301051740</v>
      </c>
      <c r="D120" s="564">
        <v>4680115884533</v>
      </c>
      <c r="E120" s="565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68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5" t="s">
        <v>70</v>
      </c>
      <c r="Q121" s="576"/>
      <c r="R121" s="576"/>
      <c r="S121" s="576"/>
      <c r="T121" s="576"/>
      <c r="U121" s="576"/>
      <c r="V121" s="577"/>
      <c r="W121" s="37" t="s">
        <v>71</v>
      </c>
      <c r="X121" s="559">
        <f>IFERROR(X117/H117,"0")+IFERROR(X118/H118,"0")+IFERROR(X119/H119,"0")+IFERROR(X120/H120,"0")</f>
        <v>260.24691358024688</v>
      </c>
      <c r="Y121" s="559">
        <f>IFERROR(Y117/H117,"0")+IFERROR(Y118/H118,"0")+IFERROR(Y119/H119,"0")+IFERROR(Y120/H120,"0")</f>
        <v>261</v>
      </c>
      <c r="Z121" s="559">
        <f>IFERROR(IF(Z117="",0,Z117),"0")+IFERROR(IF(Z118="",0,Z118),"0")+IFERROR(IF(Z119="",0,Z119),"0")+IFERROR(IF(Z120="",0,Z120),"0")</f>
        <v>2.3849600000000004</v>
      </c>
      <c r="AA121" s="560"/>
      <c r="AB121" s="560"/>
      <c r="AC121" s="560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5" t="s">
        <v>70</v>
      </c>
      <c r="Q122" s="576"/>
      <c r="R122" s="576"/>
      <c r="S122" s="576"/>
      <c r="T122" s="576"/>
      <c r="U122" s="576"/>
      <c r="V122" s="577"/>
      <c r="W122" s="37" t="s">
        <v>68</v>
      </c>
      <c r="X122" s="559">
        <f>IFERROR(SUM(X117:X120),"0")</f>
        <v>996</v>
      </c>
      <c r="Y122" s="559">
        <f>IFERROR(SUM(Y117:Y120),"0")</f>
        <v>1001.7</v>
      </c>
      <c r="Z122" s="37"/>
      <c r="AA122" s="560"/>
      <c r="AB122" s="560"/>
      <c r="AC122" s="560"/>
    </row>
    <row r="123" spans="1:68" ht="14.25" customHeight="1" x14ac:dyDescent="0.25">
      <c r="A123" s="572" t="s">
        <v>168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3"/>
      <c r="AB123" s="553"/>
      <c r="AC123" s="553"/>
    </row>
    <row r="124" spans="1:68" ht="27" customHeight="1" x14ac:dyDescent="0.25">
      <c r="A124" s="54" t="s">
        <v>224</v>
      </c>
      <c r="B124" s="54" t="s">
        <v>225</v>
      </c>
      <c r="C124" s="31">
        <v>4301060357</v>
      </c>
      <c r="D124" s="564">
        <v>4680115882652</v>
      </c>
      <c r="E124" s="565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68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226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227</v>
      </c>
      <c r="B125" s="54" t="s">
        <v>228</v>
      </c>
      <c r="C125" s="31">
        <v>4301060317</v>
      </c>
      <c r="D125" s="564">
        <v>4680115880238</v>
      </c>
      <c r="E125" s="565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68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229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5" t="s">
        <v>70</v>
      </c>
      <c r="Q126" s="576"/>
      <c r="R126" s="576"/>
      <c r="S126" s="576"/>
      <c r="T126" s="576"/>
      <c r="U126" s="576"/>
      <c r="V126" s="577"/>
      <c r="W126" s="37" t="s">
        <v>71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5" t="s">
        <v>70</v>
      </c>
      <c r="Q127" s="576"/>
      <c r="R127" s="576"/>
      <c r="S127" s="576"/>
      <c r="T127" s="576"/>
      <c r="U127" s="576"/>
      <c r="V127" s="577"/>
      <c r="W127" s="37" t="s">
        <v>68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customHeight="1" x14ac:dyDescent="0.25">
      <c r="A128" s="580" t="s">
        <v>230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2"/>
      <c r="AB128" s="552"/>
      <c r="AC128" s="552"/>
    </row>
    <row r="129" spans="1:68" ht="14.25" customHeight="1" x14ac:dyDescent="0.25">
      <c r="A129" s="572" t="s">
        <v>101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3"/>
      <c r="AB129" s="553"/>
      <c r="AC129" s="553"/>
    </row>
    <row r="130" spans="1:68" ht="27" customHeight="1" x14ac:dyDescent="0.25">
      <c r="A130" s="54" t="s">
        <v>231</v>
      </c>
      <c r="B130" s="54" t="s">
        <v>232</v>
      </c>
      <c r="C130" s="31">
        <v>4301011562</v>
      </c>
      <c r="D130" s="564">
        <v>4680115882577</v>
      </c>
      <c r="E130" s="565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75</v>
      </c>
      <c r="L130" s="32"/>
      <c r="M130" s="33" t="s">
        <v>96</v>
      </c>
      <c r="N130" s="33"/>
      <c r="O130" s="32">
        <v>90</v>
      </c>
      <c r="P130" s="80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68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233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231</v>
      </c>
      <c r="B131" s="54" t="s">
        <v>234</v>
      </c>
      <c r="C131" s="31">
        <v>4301011564</v>
      </c>
      <c r="D131" s="564">
        <v>4680115882577</v>
      </c>
      <c r="E131" s="565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75</v>
      </c>
      <c r="L131" s="32"/>
      <c r="M131" s="33" t="s">
        <v>96</v>
      </c>
      <c r="N131" s="33"/>
      <c r="O131" s="32">
        <v>90</v>
      </c>
      <c r="P131" s="6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68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233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5" t="s">
        <v>70</v>
      </c>
      <c r="Q132" s="576"/>
      <c r="R132" s="576"/>
      <c r="S132" s="576"/>
      <c r="T132" s="576"/>
      <c r="U132" s="576"/>
      <c r="V132" s="577"/>
      <c r="W132" s="37" t="s">
        <v>71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5" t="s">
        <v>70</v>
      </c>
      <c r="Q133" s="576"/>
      <c r="R133" s="576"/>
      <c r="S133" s="576"/>
      <c r="T133" s="576"/>
      <c r="U133" s="576"/>
      <c r="V133" s="577"/>
      <c r="W133" s="37" t="s">
        <v>68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customHeight="1" x14ac:dyDescent="0.25">
      <c r="A134" s="572" t="s">
        <v>63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3"/>
      <c r="AB134" s="553"/>
      <c r="AC134" s="553"/>
    </row>
    <row r="135" spans="1:68" ht="27" customHeight="1" x14ac:dyDescent="0.25">
      <c r="A135" s="54" t="s">
        <v>235</v>
      </c>
      <c r="B135" s="54" t="s">
        <v>236</v>
      </c>
      <c r="C135" s="31">
        <v>4301031235</v>
      </c>
      <c r="D135" s="564">
        <v>4680115883444</v>
      </c>
      <c r="E135" s="565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75</v>
      </c>
      <c r="L135" s="32"/>
      <c r="M135" s="33" t="s">
        <v>96</v>
      </c>
      <c r="N135" s="33"/>
      <c r="O135" s="32">
        <v>90</v>
      </c>
      <c r="P135" s="8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68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237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235</v>
      </c>
      <c r="B136" s="54" t="s">
        <v>238</v>
      </c>
      <c r="C136" s="31">
        <v>4301031234</v>
      </c>
      <c r="D136" s="564">
        <v>4680115883444</v>
      </c>
      <c r="E136" s="565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75</v>
      </c>
      <c r="L136" s="32"/>
      <c r="M136" s="33" t="s">
        <v>96</v>
      </c>
      <c r="N136" s="33"/>
      <c r="O136" s="32">
        <v>90</v>
      </c>
      <c r="P136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68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237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5" t="s">
        <v>70</v>
      </c>
      <c r="Q137" s="576"/>
      <c r="R137" s="576"/>
      <c r="S137" s="576"/>
      <c r="T137" s="576"/>
      <c r="U137" s="576"/>
      <c r="V137" s="577"/>
      <c r="W137" s="37" t="s">
        <v>71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5" t="s">
        <v>70</v>
      </c>
      <c r="Q138" s="576"/>
      <c r="R138" s="576"/>
      <c r="S138" s="576"/>
      <c r="T138" s="576"/>
      <c r="U138" s="576"/>
      <c r="V138" s="577"/>
      <c r="W138" s="37" t="s">
        <v>68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customHeight="1" x14ac:dyDescent="0.25">
      <c r="A139" s="572" t="s">
        <v>72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3"/>
      <c r="AB139" s="553"/>
      <c r="AC139" s="553"/>
    </row>
    <row r="140" spans="1:68" ht="16.5" customHeight="1" x14ac:dyDescent="0.25">
      <c r="A140" s="54" t="s">
        <v>239</v>
      </c>
      <c r="B140" s="54" t="s">
        <v>240</v>
      </c>
      <c r="C140" s="31">
        <v>4301051477</v>
      </c>
      <c r="D140" s="564">
        <v>4680115882584</v>
      </c>
      <c r="E140" s="565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75</v>
      </c>
      <c r="L140" s="32"/>
      <c r="M140" s="33" t="s">
        <v>96</v>
      </c>
      <c r="N140" s="33"/>
      <c r="O140" s="32">
        <v>60</v>
      </c>
      <c r="P140" s="7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68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233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239</v>
      </c>
      <c r="B141" s="54" t="s">
        <v>241</v>
      </c>
      <c r="C141" s="31">
        <v>4301051476</v>
      </c>
      <c r="D141" s="564">
        <v>4680115882584</v>
      </c>
      <c r="E141" s="565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75</v>
      </c>
      <c r="L141" s="32"/>
      <c r="M141" s="33" t="s">
        <v>96</v>
      </c>
      <c r="N141" s="33"/>
      <c r="O141" s="32">
        <v>60</v>
      </c>
      <c r="P141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68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233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5" t="s">
        <v>70</v>
      </c>
      <c r="Q142" s="576"/>
      <c r="R142" s="576"/>
      <c r="S142" s="576"/>
      <c r="T142" s="576"/>
      <c r="U142" s="576"/>
      <c r="V142" s="577"/>
      <c r="W142" s="37" t="s">
        <v>71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5" t="s">
        <v>70</v>
      </c>
      <c r="Q143" s="576"/>
      <c r="R143" s="576"/>
      <c r="S143" s="576"/>
      <c r="T143" s="576"/>
      <c r="U143" s="576"/>
      <c r="V143" s="577"/>
      <c r="W143" s="37" t="s">
        <v>68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customHeight="1" x14ac:dyDescent="0.25">
      <c r="A144" s="580" t="s">
        <v>99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2"/>
      <c r="AB144" s="552"/>
      <c r="AC144" s="552"/>
    </row>
    <row r="145" spans="1:68" ht="14.25" customHeight="1" x14ac:dyDescent="0.25">
      <c r="A145" s="572" t="s">
        <v>101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3"/>
      <c r="AB145" s="553"/>
      <c r="AC145" s="553"/>
    </row>
    <row r="146" spans="1:68" ht="27" customHeight="1" x14ac:dyDescent="0.25">
      <c r="A146" s="54" t="s">
        <v>242</v>
      </c>
      <c r="B146" s="54" t="s">
        <v>243</v>
      </c>
      <c r="C146" s="31">
        <v>4301011705</v>
      </c>
      <c r="D146" s="564">
        <v>4607091384604</v>
      </c>
      <c r="E146" s="565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109</v>
      </c>
      <c r="L146" s="32"/>
      <c r="M146" s="33" t="s">
        <v>105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68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244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5" t="s">
        <v>70</v>
      </c>
      <c r="Q147" s="576"/>
      <c r="R147" s="576"/>
      <c r="S147" s="576"/>
      <c r="T147" s="576"/>
      <c r="U147" s="576"/>
      <c r="V147" s="577"/>
      <c r="W147" s="37" t="s">
        <v>71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5" t="s">
        <v>70</v>
      </c>
      <c r="Q148" s="576"/>
      <c r="R148" s="576"/>
      <c r="S148" s="576"/>
      <c r="T148" s="576"/>
      <c r="U148" s="576"/>
      <c r="V148" s="577"/>
      <c r="W148" s="37" t="s">
        <v>68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customHeight="1" x14ac:dyDescent="0.25">
      <c r="A149" s="572" t="s">
        <v>63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3"/>
      <c r="AB149" s="553"/>
      <c r="AC149" s="553"/>
    </row>
    <row r="150" spans="1:68" ht="16.5" customHeight="1" x14ac:dyDescent="0.25">
      <c r="A150" s="54" t="s">
        <v>245</v>
      </c>
      <c r="B150" s="54" t="s">
        <v>246</v>
      </c>
      <c r="C150" s="31">
        <v>4301030895</v>
      </c>
      <c r="D150" s="564">
        <v>4607091387667</v>
      </c>
      <c r="E150" s="565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104</v>
      </c>
      <c r="L150" s="32"/>
      <c r="M150" s="33" t="s">
        <v>105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68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247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248</v>
      </c>
      <c r="B151" s="54" t="s">
        <v>249</v>
      </c>
      <c r="C151" s="31">
        <v>4301030961</v>
      </c>
      <c r="D151" s="564">
        <v>4607091387636</v>
      </c>
      <c r="E151" s="565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68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250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251</v>
      </c>
      <c r="B152" s="54" t="s">
        <v>252</v>
      </c>
      <c r="C152" s="31">
        <v>4301030963</v>
      </c>
      <c r="D152" s="564">
        <v>4607091382426</v>
      </c>
      <c r="E152" s="565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104</v>
      </c>
      <c r="L152" s="32"/>
      <c r="M152" s="33" t="s">
        <v>67</v>
      </c>
      <c r="N152" s="33"/>
      <c r="O152" s="32">
        <v>40</v>
      </c>
      <c r="P152" s="5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68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253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5" t="s">
        <v>70</v>
      </c>
      <c r="Q153" s="576"/>
      <c r="R153" s="576"/>
      <c r="S153" s="576"/>
      <c r="T153" s="576"/>
      <c r="U153" s="576"/>
      <c r="V153" s="577"/>
      <c r="W153" s="37" t="s">
        <v>71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5" t="s">
        <v>70</v>
      </c>
      <c r="Q154" s="576"/>
      <c r="R154" s="576"/>
      <c r="S154" s="576"/>
      <c r="T154" s="576"/>
      <c r="U154" s="576"/>
      <c r="V154" s="577"/>
      <c r="W154" s="37" t="s">
        <v>68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customHeight="1" x14ac:dyDescent="0.2">
      <c r="A155" s="646" t="s">
        <v>254</v>
      </c>
      <c r="B155" s="647"/>
      <c r="C155" s="647"/>
      <c r="D155" s="647"/>
      <c r="E155" s="647"/>
      <c r="F155" s="647"/>
      <c r="G155" s="647"/>
      <c r="H155" s="647"/>
      <c r="I155" s="647"/>
      <c r="J155" s="647"/>
      <c r="K155" s="647"/>
      <c r="L155" s="647"/>
      <c r="M155" s="647"/>
      <c r="N155" s="647"/>
      <c r="O155" s="647"/>
      <c r="P155" s="647"/>
      <c r="Q155" s="647"/>
      <c r="R155" s="647"/>
      <c r="S155" s="647"/>
      <c r="T155" s="647"/>
      <c r="U155" s="647"/>
      <c r="V155" s="647"/>
      <c r="W155" s="647"/>
      <c r="X155" s="647"/>
      <c r="Y155" s="647"/>
      <c r="Z155" s="647"/>
      <c r="AA155" s="48"/>
      <c r="AB155" s="48"/>
      <c r="AC155" s="48"/>
    </row>
    <row r="156" spans="1:68" ht="16.5" customHeight="1" x14ac:dyDescent="0.25">
      <c r="A156" s="580" t="s">
        <v>255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2"/>
      <c r="AB156" s="552"/>
      <c r="AC156" s="552"/>
    </row>
    <row r="157" spans="1:68" ht="14.25" customHeight="1" x14ac:dyDescent="0.25">
      <c r="A157" s="572" t="s">
        <v>133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3"/>
      <c r="AB157" s="553"/>
      <c r="AC157" s="553"/>
    </row>
    <row r="158" spans="1:68" ht="27" customHeight="1" x14ac:dyDescent="0.25">
      <c r="A158" s="54" t="s">
        <v>256</v>
      </c>
      <c r="B158" s="54" t="s">
        <v>257</v>
      </c>
      <c r="C158" s="31">
        <v>4301020323</v>
      </c>
      <c r="D158" s="564">
        <v>4680115886223</v>
      </c>
      <c r="E158" s="565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68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258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5" t="s">
        <v>70</v>
      </c>
      <c r="Q159" s="576"/>
      <c r="R159" s="576"/>
      <c r="S159" s="576"/>
      <c r="T159" s="576"/>
      <c r="U159" s="576"/>
      <c r="V159" s="577"/>
      <c r="W159" s="37" t="s">
        <v>71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5" t="s">
        <v>70</v>
      </c>
      <c r="Q160" s="576"/>
      <c r="R160" s="576"/>
      <c r="S160" s="576"/>
      <c r="T160" s="576"/>
      <c r="U160" s="576"/>
      <c r="V160" s="577"/>
      <c r="W160" s="37" t="s">
        <v>68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customHeight="1" x14ac:dyDescent="0.25">
      <c r="A161" s="572" t="s">
        <v>63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3"/>
      <c r="AB161" s="553"/>
      <c r="AC161" s="553"/>
    </row>
    <row r="162" spans="1:68" ht="27" customHeight="1" x14ac:dyDescent="0.25">
      <c r="A162" s="54" t="s">
        <v>259</v>
      </c>
      <c r="B162" s="54" t="s">
        <v>260</v>
      </c>
      <c r="C162" s="31">
        <v>4301031191</v>
      </c>
      <c r="D162" s="564">
        <v>4680115880993</v>
      </c>
      <c r="E162" s="565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109</v>
      </c>
      <c r="L162" s="32"/>
      <c r="M162" s="33" t="s">
        <v>67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68</v>
      </c>
      <c r="X162" s="557">
        <v>27</v>
      </c>
      <c r="Y162" s="558">
        <f t="shared" ref="Y162:Y170" si="16">IFERROR(IF(X162="",0,CEILING((X162/$H162),1)*$H162),"")</f>
        <v>29.400000000000002</v>
      </c>
      <c r="Z162" s="36">
        <f>IFERROR(IF(Y162=0,"",ROUNDUP(Y162/H162,0)*0.00902),"")</f>
        <v>6.3140000000000002E-2</v>
      </c>
      <c r="AA162" s="56"/>
      <c r="AB162" s="57"/>
      <c r="AC162" s="199" t="s">
        <v>261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28.735714285714284</v>
      </c>
      <c r="BN162" s="64">
        <f t="shared" ref="BN162:BN170" si="18">IFERROR(Y162*I162/H162,"0")</f>
        <v>31.29</v>
      </c>
      <c r="BO162" s="64">
        <f t="shared" ref="BO162:BO170" si="19">IFERROR(1/J162*(X162/H162),"0")</f>
        <v>4.8701298701298697E-2</v>
      </c>
      <c r="BP162" s="64">
        <f t="shared" ref="BP162:BP170" si="20">IFERROR(1/J162*(Y162/H162),"0")</f>
        <v>5.3030303030303032E-2</v>
      </c>
    </row>
    <row r="163" spans="1:68" ht="27" customHeight="1" x14ac:dyDescent="0.25">
      <c r="A163" s="54" t="s">
        <v>262</v>
      </c>
      <c r="B163" s="54" t="s">
        <v>263</v>
      </c>
      <c r="C163" s="31">
        <v>4301031204</v>
      </c>
      <c r="D163" s="564">
        <v>4680115881761</v>
      </c>
      <c r="E163" s="565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109</v>
      </c>
      <c r="L163" s="32"/>
      <c r="M163" s="33" t="s">
        <v>67</v>
      </c>
      <c r="N163" s="33"/>
      <c r="O163" s="32">
        <v>40</v>
      </c>
      <c r="P163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68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264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265</v>
      </c>
      <c r="B164" s="54" t="s">
        <v>266</v>
      </c>
      <c r="C164" s="31">
        <v>4301031201</v>
      </c>
      <c r="D164" s="564">
        <v>4680115881563</v>
      </c>
      <c r="E164" s="565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109</v>
      </c>
      <c r="L164" s="32"/>
      <c r="M164" s="33" t="s">
        <v>67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68</v>
      </c>
      <c r="X164" s="557">
        <v>0</v>
      </c>
      <c r="Y164" s="558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267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4301031199</v>
      </c>
      <c r="D165" s="564">
        <v>4680115880986</v>
      </c>
      <c r="E165" s="565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68</v>
      </c>
      <c r="X165" s="557">
        <v>104</v>
      </c>
      <c r="Y165" s="558">
        <f t="shared" si="16"/>
        <v>105</v>
      </c>
      <c r="Z165" s="36">
        <f>IFERROR(IF(Y165=0,"",ROUNDUP(Y165/H165,0)*0.00502),"")</f>
        <v>0.251</v>
      </c>
      <c r="AA165" s="56"/>
      <c r="AB165" s="57"/>
      <c r="AC165" s="205" t="s">
        <v>261</v>
      </c>
      <c r="AG165" s="64"/>
      <c r="AJ165" s="68"/>
      <c r="AK165" s="68">
        <v>0</v>
      </c>
      <c r="BB165" s="206" t="s">
        <v>1</v>
      </c>
      <c r="BM165" s="64">
        <f t="shared" si="17"/>
        <v>110.43809523809523</v>
      </c>
      <c r="BN165" s="64">
        <f t="shared" si="18"/>
        <v>111.5</v>
      </c>
      <c r="BO165" s="64">
        <f t="shared" si="19"/>
        <v>0.21164021164021163</v>
      </c>
      <c r="BP165" s="64">
        <f t="shared" si="20"/>
        <v>0.21367521367521369</v>
      </c>
    </row>
    <row r="166" spans="1:68" ht="27" customHeight="1" x14ac:dyDescent="0.25">
      <c r="A166" s="54" t="s">
        <v>270</v>
      </c>
      <c r="B166" s="54" t="s">
        <v>271</v>
      </c>
      <c r="C166" s="31">
        <v>4301031205</v>
      </c>
      <c r="D166" s="564">
        <v>4680115881785</v>
      </c>
      <c r="E166" s="565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68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264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4301031399</v>
      </c>
      <c r="D167" s="564">
        <v>4680115886537</v>
      </c>
      <c r="E167" s="565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68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274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275</v>
      </c>
      <c r="B168" s="54" t="s">
        <v>276</v>
      </c>
      <c r="C168" s="31">
        <v>4301031202</v>
      </c>
      <c r="D168" s="564">
        <v>4680115881679</v>
      </c>
      <c r="E168" s="565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68</v>
      </c>
      <c r="X168" s="557">
        <v>8</v>
      </c>
      <c r="Y168" s="558">
        <f t="shared" si="16"/>
        <v>8.4</v>
      </c>
      <c r="Z168" s="36">
        <f>IFERROR(IF(Y168=0,"",ROUNDUP(Y168/H168,0)*0.00502),"")</f>
        <v>2.0080000000000001E-2</v>
      </c>
      <c r="AA168" s="56"/>
      <c r="AB168" s="57"/>
      <c r="AC168" s="211" t="s">
        <v>267</v>
      </c>
      <c r="AG168" s="64"/>
      <c r="AJ168" s="68"/>
      <c r="AK168" s="68">
        <v>0</v>
      </c>
      <c r="BB168" s="212" t="s">
        <v>1</v>
      </c>
      <c r="BM168" s="64">
        <f t="shared" si="17"/>
        <v>8.3809523809523814</v>
      </c>
      <c r="BN168" s="64">
        <f t="shared" si="18"/>
        <v>8.8000000000000007</v>
      </c>
      <c r="BO168" s="64">
        <f t="shared" si="19"/>
        <v>1.6280016280016282E-2</v>
      </c>
      <c r="BP168" s="64">
        <f t="shared" si="20"/>
        <v>1.7094017094017096E-2</v>
      </c>
    </row>
    <row r="169" spans="1:68" ht="27" customHeight="1" x14ac:dyDescent="0.25">
      <c r="A169" s="54" t="s">
        <v>277</v>
      </c>
      <c r="B169" s="54" t="s">
        <v>278</v>
      </c>
      <c r="C169" s="31">
        <v>4301031158</v>
      </c>
      <c r="D169" s="564">
        <v>4680115880191</v>
      </c>
      <c r="E169" s="565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68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267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279</v>
      </c>
      <c r="B170" s="54" t="s">
        <v>280</v>
      </c>
      <c r="C170" s="31">
        <v>4301031245</v>
      </c>
      <c r="D170" s="564">
        <v>4680115883963</v>
      </c>
      <c r="E170" s="565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68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281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5" t="s">
        <v>70</v>
      </c>
      <c r="Q171" s="576"/>
      <c r="R171" s="576"/>
      <c r="S171" s="576"/>
      <c r="T171" s="576"/>
      <c r="U171" s="576"/>
      <c r="V171" s="577"/>
      <c r="W171" s="37" t="s">
        <v>71</v>
      </c>
      <c r="X171" s="559">
        <f>IFERROR(X162/H162,"0")+IFERROR(X163/H163,"0")+IFERROR(X164/H164,"0")+IFERROR(X165/H165,"0")+IFERROR(X166/H166,"0")+IFERROR(X167/H167,"0")+IFERROR(X168/H168,"0")+IFERROR(X169/H169,"0")+IFERROR(X170/H170,"0")</f>
        <v>59.761904761904759</v>
      </c>
      <c r="Y171" s="559">
        <f>IFERROR(Y162/H162,"0")+IFERROR(Y163/H163,"0")+IFERROR(Y164/H164,"0")+IFERROR(Y165/H165,"0")+IFERROR(Y166/H166,"0")+IFERROR(Y167/H167,"0")+IFERROR(Y168/H168,"0")+IFERROR(Y169/H169,"0")+IFERROR(Y170/H170,"0")</f>
        <v>61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0.33421999999999996</v>
      </c>
      <c r="AA171" s="560"/>
      <c r="AB171" s="560"/>
      <c r="AC171" s="560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5" t="s">
        <v>70</v>
      </c>
      <c r="Q172" s="576"/>
      <c r="R172" s="576"/>
      <c r="S172" s="576"/>
      <c r="T172" s="576"/>
      <c r="U172" s="576"/>
      <c r="V172" s="577"/>
      <c r="W172" s="37" t="s">
        <v>68</v>
      </c>
      <c r="X172" s="559">
        <f>IFERROR(SUM(X162:X170),"0")</f>
        <v>139</v>
      </c>
      <c r="Y172" s="559">
        <f>IFERROR(SUM(Y162:Y170),"0")</f>
        <v>142.80000000000001</v>
      </c>
      <c r="Z172" s="37"/>
      <c r="AA172" s="560"/>
      <c r="AB172" s="560"/>
      <c r="AC172" s="560"/>
    </row>
    <row r="173" spans="1:68" ht="14.25" customHeight="1" x14ac:dyDescent="0.25">
      <c r="A173" s="572" t="s">
        <v>93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3"/>
      <c r="AB173" s="553"/>
      <c r="AC173" s="553"/>
    </row>
    <row r="174" spans="1:68" ht="27" customHeight="1" x14ac:dyDescent="0.25">
      <c r="A174" s="54" t="s">
        <v>282</v>
      </c>
      <c r="B174" s="54" t="s">
        <v>283</v>
      </c>
      <c r="C174" s="31">
        <v>4301032053</v>
      </c>
      <c r="D174" s="564">
        <v>4680115886780</v>
      </c>
      <c r="E174" s="565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284</v>
      </c>
      <c r="L174" s="32"/>
      <c r="M174" s="33" t="s">
        <v>285</v>
      </c>
      <c r="N174" s="33"/>
      <c r="O174" s="32">
        <v>60</v>
      </c>
      <c r="P174" s="88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68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286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287</v>
      </c>
      <c r="B175" s="54" t="s">
        <v>288</v>
      </c>
      <c r="C175" s="31">
        <v>4301032051</v>
      </c>
      <c r="D175" s="564">
        <v>4680115886742</v>
      </c>
      <c r="E175" s="565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284</v>
      </c>
      <c r="L175" s="32"/>
      <c r="M175" s="33" t="s">
        <v>285</v>
      </c>
      <c r="N175" s="33"/>
      <c r="O175" s="32">
        <v>90</v>
      </c>
      <c r="P175" s="79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68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289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290</v>
      </c>
      <c r="B176" s="54" t="s">
        <v>291</v>
      </c>
      <c r="C176" s="31">
        <v>4301032052</v>
      </c>
      <c r="D176" s="564">
        <v>4680115886766</v>
      </c>
      <c r="E176" s="565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284</v>
      </c>
      <c r="L176" s="32"/>
      <c r="M176" s="33" t="s">
        <v>285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68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289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5" t="s">
        <v>70</v>
      </c>
      <c r="Q177" s="576"/>
      <c r="R177" s="576"/>
      <c r="S177" s="576"/>
      <c r="T177" s="576"/>
      <c r="U177" s="576"/>
      <c r="V177" s="577"/>
      <c r="W177" s="37" t="s">
        <v>71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5" t="s">
        <v>70</v>
      </c>
      <c r="Q178" s="576"/>
      <c r="R178" s="576"/>
      <c r="S178" s="576"/>
      <c r="T178" s="576"/>
      <c r="U178" s="576"/>
      <c r="V178" s="577"/>
      <c r="W178" s="37" t="s">
        <v>68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customHeight="1" x14ac:dyDescent="0.25">
      <c r="A179" s="572" t="s">
        <v>292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3"/>
      <c r="AB179" s="553"/>
      <c r="AC179" s="553"/>
    </row>
    <row r="180" spans="1:68" ht="27" customHeight="1" x14ac:dyDescent="0.25">
      <c r="A180" s="54" t="s">
        <v>293</v>
      </c>
      <c r="B180" s="54" t="s">
        <v>294</v>
      </c>
      <c r="C180" s="31">
        <v>4301170013</v>
      </c>
      <c r="D180" s="564">
        <v>4680115886797</v>
      </c>
      <c r="E180" s="565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284</v>
      </c>
      <c r="L180" s="32"/>
      <c r="M180" s="33" t="s">
        <v>285</v>
      </c>
      <c r="N180" s="33"/>
      <c r="O180" s="32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68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289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5" t="s">
        <v>70</v>
      </c>
      <c r="Q181" s="576"/>
      <c r="R181" s="576"/>
      <c r="S181" s="576"/>
      <c r="T181" s="576"/>
      <c r="U181" s="576"/>
      <c r="V181" s="577"/>
      <c r="W181" s="37" t="s">
        <v>71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5" t="s">
        <v>70</v>
      </c>
      <c r="Q182" s="576"/>
      <c r="R182" s="576"/>
      <c r="S182" s="576"/>
      <c r="T182" s="576"/>
      <c r="U182" s="576"/>
      <c r="V182" s="577"/>
      <c r="W182" s="37" t="s">
        <v>68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customHeight="1" x14ac:dyDescent="0.25">
      <c r="A183" s="580" t="s">
        <v>295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2"/>
      <c r="AB183" s="552"/>
      <c r="AC183" s="552"/>
    </row>
    <row r="184" spans="1:68" ht="14.25" customHeight="1" x14ac:dyDescent="0.25">
      <c r="A184" s="572" t="s">
        <v>101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3"/>
      <c r="AB184" s="553"/>
      <c r="AC184" s="553"/>
    </row>
    <row r="185" spans="1:68" ht="16.5" customHeight="1" x14ac:dyDescent="0.25">
      <c r="A185" s="54" t="s">
        <v>296</v>
      </c>
      <c r="B185" s="54" t="s">
        <v>297</v>
      </c>
      <c r="C185" s="31">
        <v>4301011450</v>
      </c>
      <c r="D185" s="564">
        <v>4680115881402</v>
      </c>
      <c r="E185" s="565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104</v>
      </c>
      <c r="L185" s="32"/>
      <c r="M185" s="33" t="s">
        <v>105</v>
      </c>
      <c r="N185" s="33"/>
      <c r="O185" s="32">
        <v>55</v>
      </c>
      <c r="P185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68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298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299</v>
      </c>
      <c r="B186" s="54" t="s">
        <v>300</v>
      </c>
      <c r="C186" s="31">
        <v>4301011768</v>
      </c>
      <c r="D186" s="564">
        <v>4680115881396</v>
      </c>
      <c r="E186" s="565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75</v>
      </c>
      <c r="L186" s="32"/>
      <c r="M186" s="33" t="s">
        <v>105</v>
      </c>
      <c r="N186" s="33"/>
      <c r="O186" s="32">
        <v>55</v>
      </c>
      <c r="P186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68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298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5" t="s">
        <v>70</v>
      </c>
      <c r="Q187" s="576"/>
      <c r="R187" s="576"/>
      <c r="S187" s="576"/>
      <c r="T187" s="576"/>
      <c r="U187" s="576"/>
      <c r="V187" s="577"/>
      <c r="W187" s="37" t="s">
        <v>71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5" t="s">
        <v>70</v>
      </c>
      <c r="Q188" s="576"/>
      <c r="R188" s="576"/>
      <c r="S188" s="576"/>
      <c r="T188" s="576"/>
      <c r="U188" s="576"/>
      <c r="V188" s="577"/>
      <c r="W188" s="37" t="s">
        <v>68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customHeight="1" x14ac:dyDescent="0.25">
      <c r="A189" s="572" t="s">
        <v>133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3"/>
      <c r="AB189" s="553"/>
      <c r="AC189" s="553"/>
    </row>
    <row r="190" spans="1:68" ht="16.5" customHeight="1" x14ac:dyDescent="0.25">
      <c r="A190" s="54" t="s">
        <v>301</v>
      </c>
      <c r="B190" s="54" t="s">
        <v>302</v>
      </c>
      <c r="C190" s="31">
        <v>4301020262</v>
      </c>
      <c r="D190" s="564">
        <v>4680115882935</v>
      </c>
      <c r="E190" s="565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104</v>
      </c>
      <c r="L190" s="32"/>
      <c r="M190" s="33" t="s">
        <v>76</v>
      </c>
      <c r="N190" s="33"/>
      <c r="O190" s="32">
        <v>50</v>
      </c>
      <c r="P190" s="8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68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303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304</v>
      </c>
      <c r="B191" s="54" t="s">
        <v>305</v>
      </c>
      <c r="C191" s="31">
        <v>4301020220</v>
      </c>
      <c r="D191" s="564">
        <v>4680115880764</v>
      </c>
      <c r="E191" s="565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75</v>
      </c>
      <c r="L191" s="32"/>
      <c r="M191" s="33" t="s">
        <v>105</v>
      </c>
      <c r="N191" s="33"/>
      <c r="O191" s="32">
        <v>50</v>
      </c>
      <c r="P191" s="8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68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303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5" t="s">
        <v>70</v>
      </c>
      <c r="Q192" s="576"/>
      <c r="R192" s="576"/>
      <c r="S192" s="576"/>
      <c r="T192" s="576"/>
      <c r="U192" s="576"/>
      <c r="V192" s="577"/>
      <c r="W192" s="37" t="s">
        <v>71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5" t="s">
        <v>70</v>
      </c>
      <c r="Q193" s="576"/>
      <c r="R193" s="576"/>
      <c r="S193" s="576"/>
      <c r="T193" s="576"/>
      <c r="U193" s="576"/>
      <c r="V193" s="577"/>
      <c r="W193" s="37" t="s">
        <v>68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customHeight="1" x14ac:dyDescent="0.25">
      <c r="A194" s="572" t="s">
        <v>63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3"/>
      <c r="AB194" s="553"/>
      <c r="AC194" s="553"/>
    </row>
    <row r="195" spans="1:68" ht="27" customHeight="1" x14ac:dyDescent="0.25">
      <c r="A195" s="54" t="s">
        <v>306</v>
      </c>
      <c r="B195" s="54" t="s">
        <v>307</v>
      </c>
      <c r="C195" s="31">
        <v>4301031224</v>
      </c>
      <c r="D195" s="564">
        <v>4680115882683</v>
      </c>
      <c r="E195" s="565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109</v>
      </c>
      <c r="L195" s="32"/>
      <c r="M195" s="33" t="s">
        <v>67</v>
      </c>
      <c r="N195" s="33"/>
      <c r="O195" s="32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68</v>
      </c>
      <c r="X195" s="557">
        <v>255</v>
      </c>
      <c r="Y195" s="558">
        <f t="shared" ref="Y195:Y202" si="21">IFERROR(IF(X195="",0,CEILING((X195/$H195),1)*$H195),"")</f>
        <v>259.20000000000005</v>
      </c>
      <c r="Z195" s="36">
        <f>IFERROR(IF(Y195=0,"",ROUNDUP(Y195/H195,0)*0.00902),"")</f>
        <v>0.43296000000000001</v>
      </c>
      <c r="AA195" s="56"/>
      <c r="AB195" s="57"/>
      <c r="AC195" s="233" t="s">
        <v>308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264.91666666666669</v>
      </c>
      <c r="BN195" s="64">
        <f t="shared" ref="BN195:BN202" si="23">IFERROR(Y195*I195/H195,"0")</f>
        <v>269.28000000000003</v>
      </c>
      <c r="BO195" s="64">
        <f t="shared" ref="BO195:BO202" si="24">IFERROR(1/J195*(X195/H195),"0")</f>
        <v>0.35774410774410775</v>
      </c>
      <c r="BP195" s="64">
        <f t="shared" ref="BP195:BP202" si="25">IFERROR(1/J195*(Y195/H195),"0")</f>
        <v>0.3636363636363637</v>
      </c>
    </row>
    <row r="196" spans="1:68" ht="27" customHeight="1" x14ac:dyDescent="0.25">
      <c r="A196" s="54" t="s">
        <v>309</v>
      </c>
      <c r="B196" s="54" t="s">
        <v>310</v>
      </c>
      <c r="C196" s="31">
        <v>4301031230</v>
      </c>
      <c r="D196" s="564">
        <v>4680115882690</v>
      </c>
      <c r="E196" s="565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109</v>
      </c>
      <c r="L196" s="32"/>
      <c r="M196" s="33" t="s">
        <v>67</v>
      </c>
      <c r="N196" s="33"/>
      <c r="O196" s="32">
        <v>40</v>
      </c>
      <c r="P196" s="8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68</v>
      </c>
      <c r="X196" s="557">
        <v>211</v>
      </c>
      <c r="Y196" s="558">
        <f t="shared" si="21"/>
        <v>216</v>
      </c>
      <c r="Z196" s="36">
        <f>IFERROR(IF(Y196=0,"",ROUNDUP(Y196/H196,0)*0.00902),"")</f>
        <v>0.36080000000000001</v>
      </c>
      <c r="AA196" s="56"/>
      <c r="AB196" s="57"/>
      <c r="AC196" s="235" t="s">
        <v>311</v>
      </c>
      <c r="AG196" s="64"/>
      <c r="AJ196" s="68"/>
      <c r="AK196" s="68">
        <v>0</v>
      </c>
      <c r="BB196" s="236" t="s">
        <v>1</v>
      </c>
      <c r="BM196" s="64">
        <f t="shared" si="22"/>
        <v>219.20555555555555</v>
      </c>
      <c r="BN196" s="64">
        <f t="shared" si="23"/>
        <v>224.39999999999998</v>
      </c>
      <c r="BO196" s="64">
        <f t="shared" si="24"/>
        <v>0.29601571268237931</v>
      </c>
      <c r="BP196" s="64">
        <f t="shared" si="25"/>
        <v>0.30303030303030304</v>
      </c>
    </row>
    <row r="197" spans="1:68" ht="27" customHeight="1" x14ac:dyDescent="0.25">
      <c r="A197" s="54" t="s">
        <v>312</v>
      </c>
      <c r="B197" s="54" t="s">
        <v>313</v>
      </c>
      <c r="C197" s="31">
        <v>4301031220</v>
      </c>
      <c r="D197" s="564">
        <v>4680115882669</v>
      </c>
      <c r="E197" s="565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109</v>
      </c>
      <c r="L197" s="32"/>
      <c r="M197" s="33" t="s">
        <v>67</v>
      </c>
      <c r="N197" s="33"/>
      <c r="O197" s="32">
        <v>40</v>
      </c>
      <c r="P197" s="7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68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314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315</v>
      </c>
      <c r="B198" s="54" t="s">
        <v>316</v>
      </c>
      <c r="C198" s="31">
        <v>4301031221</v>
      </c>
      <c r="D198" s="564">
        <v>4680115882676</v>
      </c>
      <c r="E198" s="565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109</v>
      </c>
      <c r="L198" s="32"/>
      <c r="M198" s="33" t="s">
        <v>67</v>
      </c>
      <c r="N198" s="33"/>
      <c r="O198" s="32">
        <v>40</v>
      </c>
      <c r="P198" s="8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68</v>
      </c>
      <c r="X198" s="557">
        <v>682</v>
      </c>
      <c r="Y198" s="558">
        <f t="shared" si="21"/>
        <v>685.80000000000007</v>
      </c>
      <c r="Z198" s="36">
        <f>IFERROR(IF(Y198=0,"",ROUNDUP(Y198/H198,0)*0.00902),"")</f>
        <v>1.14554</v>
      </c>
      <c r="AA198" s="56"/>
      <c r="AB198" s="57"/>
      <c r="AC198" s="239" t="s">
        <v>317</v>
      </c>
      <c r="AG198" s="64"/>
      <c r="AJ198" s="68"/>
      <c r="AK198" s="68">
        <v>0</v>
      </c>
      <c r="BB198" s="240" t="s">
        <v>1</v>
      </c>
      <c r="BM198" s="64">
        <f t="shared" si="22"/>
        <v>708.52222222222224</v>
      </c>
      <c r="BN198" s="64">
        <f t="shared" si="23"/>
        <v>712.47</v>
      </c>
      <c r="BO198" s="64">
        <f t="shared" si="24"/>
        <v>0.95679012345679015</v>
      </c>
      <c r="BP198" s="64">
        <f t="shared" si="25"/>
        <v>0.96212121212121215</v>
      </c>
    </row>
    <row r="199" spans="1:68" ht="27" customHeight="1" x14ac:dyDescent="0.25">
      <c r="A199" s="54" t="s">
        <v>318</v>
      </c>
      <c r="B199" s="54" t="s">
        <v>319</v>
      </c>
      <c r="C199" s="31">
        <v>4301031223</v>
      </c>
      <c r="D199" s="564">
        <v>4680115884014</v>
      </c>
      <c r="E199" s="565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68</v>
      </c>
      <c r="X199" s="557">
        <v>36</v>
      </c>
      <c r="Y199" s="558">
        <f t="shared" si="21"/>
        <v>36</v>
      </c>
      <c r="Z199" s="36">
        <f>IFERROR(IF(Y199=0,"",ROUNDUP(Y199/H199,0)*0.00502),"")</f>
        <v>0.1004</v>
      </c>
      <c r="AA199" s="56"/>
      <c r="AB199" s="57"/>
      <c r="AC199" s="241" t="s">
        <v>308</v>
      </c>
      <c r="AG199" s="64"/>
      <c r="AJ199" s="68"/>
      <c r="AK199" s="68">
        <v>0</v>
      </c>
      <c r="BB199" s="242" t="s">
        <v>1</v>
      </c>
      <c r="BM199" s="64">
        <f t="shared" si="22"/>
        <v>38.6</v>
      </c>
      <c r="BN199" s="64">
        <f t="shared" si="23"/>
        <v>38.6</v>
      </c>
      <c r="BO199" s="64">
        <f t="shared" si="24"/>
        <v>8.5470085470085472E-2</v>
      </c>
      <c r="BP199" s="64">
        <f t="shared" si="25"/>
        <v>8.5470085470085472E-2</v>
      </c>
    </row>
    <row r="200" spans="1:68" ht="27" customHeight="1" x14ac:dyDescent="0.25">
      <c r="A200" s="54" t="s">
        <v>320</v>
      </c>
      <c r="B200" s="54" t="s">
        <v>321</v>
      </c>
      <c r="C200" s="31">
        <v>4301031222</v>
      </c>
      <c r="D200" s="564">
        <v>4680115884007</v>
      </c>
      <c r="E200" s="565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68</v>
      </c>
      <c r="X200" s="557">
        <v>25</v>
      </c>
      <c r="Y200" s="558">
        <f t="shared" si="21"/>
        <v>25.2</v>
      </c>
      <c r="Z200" s="36">
        <f>IFERROR(IF(Y200=0,"",ROUNDUP(Y200/H200,0)*0.00502),"")</f>
        <v>7.0280000000000009E-2</v>
      </c>
      <c r="AA200" s="56"/>
      <c r="AB200" s="57"/>
      <c r="AC200" s="243" t="s">
        <v>311</v>
      </c>
      <c r="AG200" s="64"/>
      <c r="AJ200" s="68"/>
      <c r="AK200" s="68">
        <v>0</v>
      </c>
      <c r="BB200" s="244" t="s">
        <v>1</v>
      </c>
      <c r="BM200" s="64">
        <f t="shared" si="22"/>
        <v>26.388888888888889</v>
      </c>
      <c r="BN200" s="64">
        <f t="shared" si="23"/>
        <v>26.599999999999998</v>
      </c>
      <c r="BO200" s="64">
        <f t="shared" si="24"/>
        <v>5.9354226020892693E-2</v>
      </c>
      <c r="BP200" s="64">
        <f t="shared" si="25"/>
        <v>5.9829059829059839E-2</v>
      </c>
    </row>
    <row r="201" spans="1:68" ht="27" customHeight="1" x14ac:dyDescent="0.25">
      <c r="A201" s="54" t="s">
        <v>322</v>
      </c>
      <c r="B201" s="54" t="s">
        <v>323</v>
      </c>
      <c r="C201" s="31">
        <v>4301031229</v>
      </c>
      <c r="D201" s="564">
        <v>4680115884038</v>
      </c>
      <c r="E201" s="565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68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314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4301031225</v>
      </c>
      <c r="D202" s="564">
        <v>4680115884021</v>
      </c>
      <c r="E202" s="565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68</v>
      </c>
      <c r="X202" s="557">
        <v>37</v>
      </c>
      <c r="Y202" s="558">
        <f t="shared" si="21"/>
        <v>37.800000000000004</v>
      </c>
      <c r="Z202" s="36">
        <f>IFERROR(IF(Y202=0,"",ROUNDUP(Y202/H202,0)*0.00502),"")</f>
        <v>0.10542</v>
      </c>
      <c r="AA202" s="56"/>
      <c r="AB202" s="57"/>
      <c r="AC202" s="247" t="s">
        <v>317</v>
      </c>
      <c r="AG202" s="64"/>
      <c r="AJ202" s="68"/>
      <c r="AK202" s="68">
        <v>0</v>
      </c>
      <c r="BB202" s="248" t="s">
        <v>1</v>
      </c>
      <c r="BM202" s="64">
        <f t="shared" si="22"/>
        <v>39.05555555555555</v>
      </c>
      <c r="BN202" s="64">
        <f t="shared" si="23"/>
        <v>39.900000000000006</v>
      </c>
      <c r="BO202" s="64">
        <f t="shared" si="24"/>
        <v>8.7844254510921177E-2</v>
      </c>
      <c r="BP202" s="64">
        <f t="shared" si="25"/>
        <v>8.9743589743589772E-2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5" t="s">
        <v>70</v>
      </c>
      <c r="Q203" s="576"/>
      <c r="R203" s="576"/>
      <c r="S203" s="576"/>
      <c r="T203" s="576"/>
      <c r="U203" s="576"/>
      <c r="V203" s="577"/>
      <c r="W203" s="37" t="s">
        <v>71</v>
      </c>
      <c r="X203" s="559">
        <f>IFERROR(X195/H195,"0")+IFERROR(X196/H196,"0")+IFERROR(X197/H197,"0")+IFERROR(X198/H198,"0")+IFERROR(X199/H199,"0")+IFERROR(X200/H200,"0")+IFERROR(X201/H201,"0")+IFERROR(X202/H202,"0")</f>
        <v>267.03703703703701</v>
      </c>
      <c r="Y203" s="559">
        <f>IFERROR(Y195/H195,"0")+IFERROR(Y196/H196,"0")+IFERROR(Y197/H197,"0")+IFERROR(Y198/H198,"0")+IFERROR(Y199/H199,"0")+IFERROR(Y200/H200,"0")+IFERROR(Y201/H201,"0")+IFERROR(Y202/H202,"0")</f>
        <v>270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2.2153999999999998</v>
      </c>
      <c r="AA203" s="560"/>
      <c r="AB203" s="560"/>
      <c r="AC203" s="560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5" t="s">
        <v>70</v>
      </c>
      <c r="Q204" s="576"/>
      <c r="R204" s="576"/>
      <c r="S204" s="576"/>
      <c r="T204" s="576"/>
      <c r="U204" s="576"/>
      <c r="V204" s="577"/>
      <c r="W204" s="37" t="s">
        <v>68</v>
      </c>
      <c r="X204" s="559">
        <f>IFERROR(SUM(X195:X202),"0")</f>
        <v>1246</v>
      </c>
      <c r="Y204" s="559">
        <f>IFERROR(SUM(Y195:Y202),"0")</f>
        <v>1260</v>
      </c>
      <c r="Z204" s="37"/>
      <c r="AA204" s="560"/>
      <c r="AB204" s="560"/>
      <c r="AC204" s="560"/>
    </row>
    <row r="205" spans="1:68" ht="14.25" customHeight="1" x14ac:dyDescent="0.25">
      <c r="A205" s="572" t="s">
        <v>72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3"/>
      <c r="AB205" s="553"/>
      <c r="AC205" s="553"/>
    </row>
    <row r="206" spans="1:68" ht="27" customHeight="1" x14ac:dyDescent="0.25">
      <c r="A206" s="54" t="s">
        <v>326</v>
      </c>
      <c r="B206" s="54" t="s">
        <v>327</v>
      </c>
      <c r="C206" s="31">
        <v>4301051408</v>
      </c>
      <c r="D206" s="564">
        <v>4680115881594</v>
      </c>
      <c r="E206" s="565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104</v>
      </c>
      <c r="L206" s="32"/>
      <c r="M206" s="33" t="s">
        <v>76</v>
      </c>
      <c r="N206" s="33"/>
      <c r="O206" s="32">
        <v>40</v>
      </c>
      <c r="P206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68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328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329</v>
      </c>
      <c r="B207" s="54" t="s">
        <v>330</v>
      </c>
      <c r="C207" s="31">
        <v>4301051411</v>
      </c>
      <c r="D207" s="564">
        <v>4680115881617</v>
      </c>
      <c r="E207" s="565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104</v>
      </c>
      <c r="L207" s="32"/>
      <c r="M207" s="33" t="s">
        <v>76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68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331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332</v>
      </c>
      <c r="B208" s="54" t="s">
        <v>333</v>
      </c>
      <c r="C208" s="31">
        <v>4301051656</v>
      </c>
      <c r="D208" s="564">
        <v>4680115880573</v>
      </c>
      <c r="E208" s="565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104</v>
      </c>
      <c r="L208" s="32"/>
      <c r="M208" s="33" t="s">
        <v>76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68</v>
      </c>
      <c r="X208" s="557">
        <v>45</v>
      </c>
      <c r="Y208" s="558">
        <f t="shared" si="26"/>
        <v>52.199999999999996</v>
      </c>
      <c r="Z208" s="36">
        <f>IFERROR(IF(Y208=0,"",ROUNDUP(Y208/H208,0)*0.01898),"")</f>
        <v>0.11388000000000001</v>
      </c>
      <c r="AA208" s="56"/>
      <c r="AB208" s="57"/>
      <c r="AC208" s="253" t="s">
        <v>334</v>
      </c>
      <c r="AG208" s="64"/>
      <c r="AJ208" s="68"/>
      <c r="AK208" s="68">
        <v>0</v>
      </c>
      <c r="BB208" s="254" t="s">
        <v>1</v>
      </c>
      <c r="BM208" s="64">
        <f t="shared" si="27"/>
        <v>47.684482758620689</v>
      </c>
      <c r="BN208" s="64">
        <f t="shared" si="28"/>
        <v>55.313999999999993</v>
      </c>
      <c r="BO208" s="64">
        <f t="shared" si="29"/>
        <v>8.0818965517241381E-2</v>
      </c>
      <c r="BP208" s="64">
        <f t="shared" si="30"/>
        <v>9.375E-2</v>
      </c>
    </row>
    <row r="209" spans="1:68" ht="27" customHeight="1" x14ac:dyDescent="0.25">
      <c r="A209" s="54" t="s">
        <v>335</v>
      </c>
      <c r="B209" s="54" t="s">
        <v>336</v>
      </c>
      <c r="C209" s="31">
        <v>4301051407</v>
      </c>
      <c r="D209" s="564">
        <v>4680115882195</v>
      </c>
      <c r="E209" s="565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6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68</v>
      </c>
      <c r="X209" s="557">
        <v>0</v>
      </c>
      <c r="Y209" s="558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328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337</v>
      </c>
      <c r="B210" s="54" t="s">
        <v>338</v>
      </c>
      <c r="C210" s="31">
        <v>4301051752</v>
      </c>
      <c r="D210" s="564">
        <v>4680115882607</v>
      </c>
      <c r="E210" s="565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75</v>
      </c>
      <c r="L210" s="32"/>
      <c r="M210" s="33" t="s">
        <v>91</v>
      </c>
      <c r="N210" s="33"/>
      <c r="O210" s="32">
        <v>45</v>
      </c>
      <c r="P210" s="7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68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339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340</v>
      </c>
      <c r="B211" s="54" t="s">
        <v>341</v>
      </c>
      <c r="C211" s="31">
        <v>4301051666</v>
      </c>
      <c r="D211" s="564">
        <v>4680115880092</v>
      </c>
      <c r="E211" s="565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68</v>
      </c>
      <c r="X211" s="557">
        <v>188</v>
      </c>
      <c r="Y211" s="558">
        <f t="shared" si="26"/>
        <v>189.6</v>
      </c>
      <c r="Z211" s="36">
        <f t="shared" si="31"/>
        <v>0.51429000000000002</v>
      </c>
      <c r="AA211" s="56"/>
      <c r="AB211" s="57"/>
      <c r="AC211" s="259" t="s">
        <v>334</v>
      </c>
      <c r="AG211" s="64"/>
      <c r="AJ211" s="68"/>
      <c r="AK211" s="68">
        <v>0</v>
      </c>
      <c r="BB211" s="260" t="s">
        <v>1</v>
      </c>
      <c r="BM211" s="64">
        <f t="shared" si="27"/>
        <v>207.74</v>
      </c>
      <c r="BN211" s="64">
        <f t="shared" si="28"/>
        <v>209.50800000000001</v>
      </c>
      <c r="BO211" s="64">
        <f t="shared" si="29"/>
        <v>0.43040293040293048</v>
      </c>
      <c r="BP211" s="64">
        <f t="shared" si="30"/>
        <v>0.43406593406593408</v>
      </c>
    </row>
    <row r="212" spans="1:68" ht="27" customHeight="1" x14ac:dyDescent="0.25">
      <c r="A212" s="54" t="s">
        <v>342</v>
      </c>
      <c r="B212" s="54" t="s">
        <v>343</v>
      </c>
      <c r="C212" s="31">
        <v>4301051668</v>
      </c>
      <c r="D212" s="564">
        <v>4680115880221</v>
      </c>
      <c r="E212" s="565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68</v>
      </c>
      <c r="X212" s="557">
        <v>102</v>
      </c>
      <c r="Y212" s="558">
        <f t="shared" si="26"/>
        <v>103.2</v>
      </c>
      <c r="Z212" s="36">
        <f t="shared" si="31"/>
        <v>0.27993000000000001</v>
      </c>
      <c r="AA212" s="56"/>
      <c r="AB212" s="57"/>
      <c r="AC212" s="261" t="s">
        <v>334</v>
      </c>
      <c r="AG212" s="64"/>
      <c r="AJ212" s="68"/>
      <c r="AK212" s="68">
        <v>0</v>
      </c>
      <c r="BB212" s="262" t="s">
        <v>1</v>
      </c>
      <c r="BM212" s="64">
        <f t="shared" si="27"/>
        <v>112.71000000000001</v>
      </c>
      <c r="BN212" s="64">
        <f t="shared" si="28"/>
        <v>114.03600000000003</v>
      </c>
      <c r="BO212" s="64">
        <f t="shared" si="29"/>
        <v>0.23351648351648355</v>
      </c>
      <c r="BP212" s="64">
        <f t="shared" si="30"/>
        <v>0.23626373626373628</v>
      </c>
    </row>
    <row r="213" spans="1:68" ht="27" customHeight="1" x14ac:dyDescent="0.25">
      <c r="A213" s="54" t="s">
        <v>344</v>
      </c>
      <c r="B213" s="54" t="s">
        <v>345</v>
      </c>
      <c r="C213" s="31">
        <v>4301051945</v>
      </c>
      <c r="D213" s="564">
        <v>4680115880504</v>
      </c>
      <c r="E213" s="565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75</v>
      </c>
      <c r="L213" s="32"/>
      <c r="M213" s="33" t="s">
        <v>91</v>
      </c>
      <c r="N213" s="33"/>
      <c r="O213" s="32">
        <v>40</v>
      </c>
      <c r="P213" s="5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68</v>
      </c>
      <c r="X213" s="557">
        <v>133</v>
      </c>
      <c r="Y213" s="558">
        <f t="shared" si="26"/>
        <v>134.4</v>
      </c>
      <c r="Z213" s="36">
        <f t="shared" si="31"/>
        <v>0.36456</v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27"/>
        <v>146.965</v>
      </c>
      <c r="BN213" s="64">
        <f t="shared" si="28"/>
        <v>148.51200000000003</v>
      </c>
      <c r="BO213" s="64">
        <f t="shared" si="29"/>
        <v>0.30448717948717952</v>
      </c>
      <c r="BP213" s="64">
        <f t="shared" si="30"/>
        <v>0.30769230769230776</v>
      </c>
    </row>
    <row r="214" spans="1:68" ht="27" customHeight="1" x14ac:dyDescent="0.25">
      <c r="A214" s="54" t="s">
        <v>347</v>
      </c>
      <c r="B214" s="54" t="s">
        <v>348</v>
      </c>
      <c r="C214" s="31">
        <v>4301051410</v>
      </c>
      <c r="D214" s="564">
        <v>4680115882164</v>
      </c>
      <c r="E214" s="565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68</v>
      </c>
      <c r="X214" s="557">
        <v>0</v>
      </c>
      <c r="Y214" s="558">
        <f t="shared" si="26"/>
        <v>0</v>
      </c>
      <c r="Z214" s="36" t="str">
        <f t="shared" si="31"/>
        <v/>
      </c>
      <c r="AA214" s="56"/>
      <c r="AB214" s="57"/>
      <c r="AC214" s="265" t="s">
        <v>349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5" t="s">
        <v>70</v>
      </c>
      <c r="Q215" s="576"/>
      <c r="R215" s="576"/>
      <c r="S215" s="576"/>
      <c r="T215" s="576"/>
      <c r="U215" s="576"/>
      <c r="V215" s="577"/>
      <c r="W215" s="37" t="s">
        <v>71</v>
      </c>
      <c r="X215" s="559">
        <f>IFERROR(X206/H206,"0")+IFERROR(X207/H207,"0")+IFERROR(X208/H208,"0")+IFERROR(X209/H209,"0")+IFERROR(X210/H210,"0")+IFERROR(X211/H211,"0")+IFERROR(X212/H212,"0")+IFERROR(X213/H213,"0")+IFERROR(X214/H214,"0")</f>
        <v>181.42241379310346</v>
      </c>
      <c r="Y215" s="559">
        <f>IFERROR(Y206/H206,"0")+IFERROR(Y207/H207,"0")+IFERROR(Y208/H208,"0")+IFERROR(Y209/H209,"0")+IFERROR(Y210/H210,"0")+IFERROR(Y211/H211,"0")+IFERROR(Y212/H212,"0")+IFERROR(Y213/H213,"0")+IFERROR(Y214/H214,"0")</f>
        <v>184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1.2726600000000001</v>
      </c>
      <c r="AA215" s="560"/>
      <c r="AB215" s="560"/>
      <c r="AC215" s="560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5" t="s">
        <v>70</v>
      </c>
      <c r="Q216" s="576"/>
      <c r="R216" s="576"/>
      <c r="S216" s="576"/>
      <c r="T216" s="576"/>
      <c r="U216" s="576"/>
      <c r="V216" s="577"/>
      <c r="W216" s="37" t="s">
        <v>68</v>
      </c>
      <c r="X216" s="559">
        <f>IFERROR(SUM(X206:X214),"0")</f>
        <v>468</v>
      </c>
      <c r="Y216" s="559">
        <f>IFERROR(SUM(Y206:Y214),"0")</f>
        <v>479.4</v>
      </c>
      <c r="Z216" s="37"/>
      <c r="AA216" s="560"/>
      <c r="AB216" s="560"/>
      <c r="AC216" s="560"/>
    </row>
    <row r="217" spans="1:68" ht="14.25" customHeight="1" x14ac:dyDescent="0.25">
      <c r="A217" s="572" t="s">
        <v>168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3"/>
      <c r="AB217" s="553"/>
      <c r="AC217" s="553"/>
    </row>
    <row r="218" spans="1:68" ht="27" customHeight="1" x14ac:dyDescent="0.25">
      <c r="A218" s="54" t="s">
        <v>350</v>
      </c>
      <c r="B218" s="54" t="s">
        <v>351</v>
      </c>
      <c r="C218" s="31">
        <v>4301060463</v>
      </c>
      <c r="D218" s="564">
        <v>4680115880818</v>
      </c>
      <c r="E218" s="565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75</v>
      </c>
      <c r="L218" s="32"/>
      <c r="M218" s="33" t="s">
        <v>91</v>
      </c>
      <c r="N218" s="33"/>
      <c r="O218" s="32">
        <v>40</v>
      </c>
      <c r="P218" s="8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68</v>
      </c>
      <c r="X218" s="557">
        <v>0</v>
      </c>
      <c r="Y218" s="558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353</v>
      </c>
      <c r="B219" s="54" t="s">
        <v>354</v>
      </c>
      <c r="C219" s="31">
        <v>4301060389</v>
      </c>
      <c r="D219" s="564">
        <v>4680115880801</v>
      </c>
      <c r="E219" s="565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7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68</v>
      </c>
      <c r="X219" s="557">
        <v>2</v>
      </c>
      <c r="Y219" s="558">
        <f>IFERROR(IF(X219="",0,CEILING((X219/$H219),1)*$H219),"")</f>
        <v>2.4</v>
      </c>
      <c r="Z219" s="36">
        <f>IFERROR(IF(Y219=0,"",ROUNDUP(Y219/H219,0)*0.00651),"")</f>
        <v>6.5100000000000002E-3</v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2.2100000000000004</v>
      </c>
      <c r="BN219" s="64">
        <f>IFERROR(Y219*I219/H219,"0")</f>
        <v>2.6520000000000001</v>
      </c>
      <c r="BO219" s="64">
        <f>IFERROR(1/J219*(X219/H219),"0")</f>
        <v>4.578754578754579E-3</v>
      </c>
      <c r="BP219" s="64">
        <f>IFERROR(1/J219*(Y219/H219),"0")</f>
        <v>5.4945054945054949E-3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5" t="s">
        <v>70</v>
      </c>
      <c r="Q220" s="576"/>
      <c r="R220" s="576"/>
      <c r="S220" s="576"/>
      <c r="T220" s="576"/>
      <c r="U220" s="576"/>
      <c r="V220" s="577"/>
      <c r="W220" s="37" t="s">
        <v>71</v>
      </c>
      <c r="X220" s="559">
        <f>IFERROR(X218/H218,"0")+IFERROR(X219/H219,"0")</f>
        <v>0.83333333333333337</v>
      </c>
      <c r="Y220" s="559">
        <f>IFERROR(Y218/H218,"0")+IFERROR(Y219/H219,"0")</f>
        <v>1</v>
      </c>
      <c r="Z220" s="559">
        <f>IFERROR(IF(Z218="",0,Z218),"0")+IFERROR(IF(Z219="",0,Z219),"0")</f>
        <v>6.5100000000000002E-3</v>
      </c>
      <c r="AA220" s="560"/>
      <c r="AB220" s="560"/>
      <c r="AC220" s="560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5" t="s">
        <v>70</v>
      </c>
      <c r="Q221" s="576"/>
      <c r="R221" s="576"/>
      <c r="S221" s="576"/>
      <c r="T221" s="576"/>
      <c r="U221" s="576"/>
      <c r="V221" s="577"/>
      <c r="W221" s="37" t="s">
        <v>68</v>
      </c>
      <c r="X221" s="559">
        <f>IFERROR(SUM(X218:X219),"0")</f>
        <v>2</v>
      </c>
      <c r="Y221" s="559">
        <f>IFERROR(SUM(Y218:Y219),"0")</f>
        <v>2.4</v>
      </c>
      <c r="Z221" s="37"/>
      <c r="AA221" s="560"/>
      <c r="AB221" s="560"/>
      <c r="AC221" s="560"/>
    </row>
    <row r="222" spans="1:68" ht="16.5" customHeight="1" x14ac:dyDescent="0.25">
      <c r="A222" s="580" t="s">
        <v>356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2"/>
      <c r="AB222" s="552"/>
      <c r="AC222" s="552"/>
    </row>
    <row r="223" spans="1:68" ht="14.25" customHeight="1" x14ac:dyDescent="0.25">
      <c r="A223" s="572" t="s">
        <v>101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3"/>
      <c r="AB223" s="553"/>
      <c r="AC223" s="553"/>
    </row>
    <row r="224" spans="1:68" ht="27" customHeight="1" x14ac:dyDescent="0.25">
      <c r="A224" s="54" t="s">
        <v>357</v>
      </c>
      <c r="B224" s="54" t="s">
        <v>358</v>
      </c>
      <c r="C224" s="31">
        <v>4301011826</v>
      </c>
      <c r="D224" s="564">
        <v>4680115884137</v>
      </c>
      <c r="E224" s="565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104</v>
      </c>
      <c r="L224" s="32"/>
      <c r="M224" s="33" t="s">
        <v>105</v>
      </c>
      <c r="N224" s="33"/>
      <c r="O224" s="32">
        <v>55</v>
      </c>
      <c r="P224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68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4301011724</v>
      </c>
      <c r="D225" s="564">
        <v>4680115884236</v>
      </c>
      <c r="E225" s="565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104</v>
      </c>
      <c r="L225" s="32"/>
      <c r="M225" s="33" t="s">
        <v>105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68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4301011721</v>
      </c>
      <c r="D226" s="564">
        <v>4680115884175</v>
      </c>
      <c r="E226" s="565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104</v>
      </c>
      <c r="L226" s="32"/>
      <c r="M226" s="33" t="s">
        <v>105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68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366</v>
      </c>
      <c r="B227" s="54" t="s">
        <v>367</v>
      </c>
      <c r="C227" s="31">
        <v>4301011824</v>
      </c>
      <c r="D227" s="564">
        <v>4680115884144</v>
      </c>
      <c r="E227" s="565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109</v>
      </c>
      <c r="L227" s="32"/>
      <c r="M227" s="33" t="s">
        <v>105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68</v>
      </c>
      <c r="X227" s="557">
        <v>0</v>
      </c>
      <c r="Y227" s="558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4301012149</v>
      </c>
      <c r="D228" s="564">
        <v>4680115886551</v>
      </c>
      <c r="E228" s="565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109</v>
      </c>
      <c r="L228" s="32"/>
      <c r="M228" s="33" t="s">
        <v>105</v>
      </c>
      <c r="N228" s="33"/>
      <c r="O228" s="32">
        <v>55</v>
      </c>
      <c r="P228" s="8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68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371</v>
      </c>
      <c r="B229" s="54" t="s">
        <v>372</v>
      </c>
      <c r="C229" s="31">
        <v>4301011726</v>
      </c>
      <c r="D229" s="564">
        <v>4680115884182</v>
      </c>
      <c r="E229" s="565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109</v>
      </c>
      <c r="L229" s="32"/>
      <c r="M229" s="33" t="s">
        <v>105</v>
      </c>
      <c r="N229" s="33"/>
      <c r="O229" s="32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68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4301011722</v>
      </c>
      <c r="D230" s="564">
        <v>4680115884205</v>
      </c>
      <c r="E230" s="565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109</v>
      </c>
      <c r="L230" s="32"/>
      <c r="M230" s="33" t="s">
        <v>105</v>
      </c>
      <c r="N230" s="33"/>
      <c r="O230" s="32">
        <v>55</v>
      </c>
      <c r="P230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68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5" t="s">
        <v>70</v>
      </c>
      <c r="Q231" s="576"/>
      <c r="R231" s="576"/>
      <c r="S231" s="576"/>
      <c r="T231" s="576"/>
      <c r="U231" s="576"/>
      <c r="V231" s="577"/>
      <c r="W231" s="37" t="s">
        <v>71</v>
      </c>
      <c r="X231" s="559">
        <f>IFERROR(X224/H224,"0")+IFERROR(X225/H225,"0")+IFERROR(X226/H226,"0")+IFERROR(X227/H227,"0")+IFERROR(X228/H228,"0")+IFERROR(X229/H229,"0")+IFERROR(X230/H230,"0")</f>
        <v>0</v>
      </c>
      <c r="Y231" s="559">
        <f>IFERROR(Y224/H224,"0")+IFERROR(Y225/H225,"0")+IFERROR(Y226/H226,"0")+IFERROR(Y227/H227,"0")+IFERROR(Y228/H228,"0")+IFERROR(Y229/H229,"0")+IFERROR(Y230/H230,"0")</f>
        <v>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0"/>
      <c r="AB231" s="560"/>
      <c r="AC231" s="560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5" t="s">
        <v>70</v>
      </c>
      <c r="Q232" s="576"/>
      <c r="R232" s="576"/>
      <c r="S232" s="576"/>
      <c r="T232" s="576"/>
      <c r="U232" s="576"/>
      <c r="V232" s="577"/>
      <c r="W232" s="37" t="s">
        <v>68</v>
      </c>
      <c r="X232" s="559">
        <f>IFERROR(SUM(X224:X230),"0")</f>
        <v>0</v>
      </c>
      <c r="Y232" s="559">
        <f>IFERROR(SUM(Y224:Y230),"0")</f>
        <v>0</v>
      </c>
      <c r="Z232" s="37"/>
      <c r="AA232" s="560"/>
      <c r="AB232" s="560"/>
      <c r="AC232" s="560"/>
    </row>
    <row r="233" spans="1:68" ht="14.25" customHeight="1" x14ac:dyDescent="0.25">
      <c r="A233" s="572" t="s">
        <v>133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3"/>
      <c r="AB233" s="553"/>
      <c r="AC233" s="553"/>
    </row>
    <row r="234" spans="1:68" ht="27" customHeight="1" x14ac:dyDescent="0.25">
      <c r="A234" s="54" t="s">
        <v>375</v>
      </c>
      <c r="B234" s="54" t="s">
        <v>376</v>
      </c>
      <c r="C234" s="31">
        <v>4301020377</v>
      </c>
      <c r="D234" s="564">
        <v>4680115885981</v>
      </c>
      <c r="E234" s="565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68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377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5" t="s">
        <v>70</v>
      </c>
      <c r="Q235" s="576"/>
      <c r="R235" s="576"/>
      <c r="S235" s="576"/>
      <c r="T235" s="576"/>
      <c r="U235" s="576"/>
      <c r="V235" s="577"/>
      <c r="W235" s="37" t="s">
        <v>71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5" t="s">
        <v>70</v>
      </c>
      <c r="Q236" s="576"/>
      <c r="R236" s="576"/>
      <c r="S236" s="576"/>
      <c r="T236" s="576"/>
      <c r="U236" s="576"/>
      <c r="V236" s="577"/>
      <c r="W236" s="37" t="s">
        <v>68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customHeight="1" x14ac:dyDescent="0.25">
      <c r="A237" s="572" t="s">
        <v>378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3"/>
      <c r="AB237" s="553"/>
      <c r="AC237" s="553"/>
    </row>
    <row r="238" spans="1:68" ht="27" customHeight="1" x14ac:dyDescent="0.25">
      <c r="A238" s="54" t="s">
        <v>379</v>
      </c>
      <c r="B238" s="54" t="s">
        <v>380</v>
      </c>
      <c r="C238" s="31">
        <v>4301040362</v>
      </c>
      <c r="D238" s="564">
        <v>4680115886803</v>
      </c>
      <c r="E238" s="565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284</v>
      </c>
      <c r="L238" s="32"/>
      <c r="M238" s="33" t="s">
        <v>285</v>
      </c>
      <c r="N238" s="33"/>
      <c r="O238" s="32">
        <v>45</v>
      </c>
      <c r="P238" s="744" t="s">
        <v>381</v>
      </c>
      <c r="Q238" s="562"/>
      <c r="R238" s="562"/>
      <c r="S238" s="562"/>
      <c r="T238" s="563"/>
      <c r="U238" s="34"/>
      <c r="V238" s="34"/>
      <c r="W238" s="35" t="s">
        <v>68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382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5" t="s">
        <v>70</v>
      </c>
      <c r="Q239" s="576"/>
      <c r="R239" s="576"/>
      <c r="S239" s="576"/>
      <c r="T239" s="576"/>
      <c r="U239" s="576"/>
      <c r="V239" s="577"/>
      <c r="W239" s="37" t="s">
        <v>71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5" t="s">
        <v>70</v>
      </c>
      <c r="Q240" s="576"/>
      <c r="R240" s="576"/>
      <c r="S240" s="576"/>
      <c r="T240" s="576"/>
      <c r="U240" s="576"/>
      <c r="V240" s="577"/>
      <c r="W240" s="37" t="s">
        <v>68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customHeight="1" x14ac:dyDescent="0.25">
      <c r="A241" s="572" t="s">
        <v>383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3"/>
      <c r="AB241" s="553"/>
      <c r="AC241" s="553"/>
    </row>
    <row r="242" spans="1:68" ht="27" customHeight="1" x14ac:dyDescent="0.25">
      <c r="A242" s="54" t="s">
        <v>384</v>
      </c>
      <c r="B242" s="54" t="s">
        <v>385</v>
      </c>
      <c r="C242" s="31">
        <v>4301041004</v>
      </c>
      <c r="D242" s="564">
        <v>4680115886704</v>
      </c>
      <c r="E242" s="565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284</v>
      </c>
      <c r="L242" s="32"/>
      <c r="M242" s="33" t="s">
        <v>285</v>
      </c>
      <c r="N242" s="33"/>
      <c r="O242" s="32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68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387</v>
      </c>
      <c r="B243" s="54" t="s">
        <v>388</v>
      </c>
      <c r="C243" s="31">
        <v>4301041008</v>
      </c>
      <c r="D243" s="564">
        <v>4680115886681</v>
      </c>
      <c r="E243" s="565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284</v>
      </c>
      <c r="L243" s="32"/>
      <c r="M243" s="33" t="s">
        <v>285</v>
      </c>
      <c r="N243" s="33"/>
      <c r="O243" s="32">
        <v>90</v>
      </c>
      <c r="P243" s="875" t="s">
        <v>389</v>
      </c>
      <c r="Q243" s="562"/>
      <c r="R243" s="562"/>
      <c r="S243" s="562"/>
      <c r="T243" s="563"/>
      <c r="U243" s="34"/>
      <c r="V243" s="34"/>
      <c r="W243" s="35" t="s">
        <v>68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390</v>
      </c>
      <c r="B244" s="54" t="s">
        <v>391</v>
      </c>
      <c r="C244" s="31">
        <v>4301041007</v>
      </c>
      <c r="D244" s="564">
        <v>4680115886735</v>
      </c>
      <c r="E244" s="565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284</v>
      </c>
      <c r="L244" s="32"/>
      <c r="M244" s="33" t="s">
        <v>285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68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392</v>
      </c>
      <c r="B245" s="54" t="s">
        <v>393</v>
      </c>
      <c r="C245" s="31">
        <v>4301041006</v>
      </c>
      <c r="D245" s="564">
        <v>4680115886728</v>
      </c>
      <c r="E245" s="565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284</v>
      </c>
      <c r="L245" s="32"/>
      <c r="M245" s="33" t="s">
        <v>285</v>
      </c>
      <c r="N245" s="33"/>
      <c r="O245" s="32">
        <v>90</v>
      </c>
      <c r="P245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68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394</v>
      </c>
      <c r="B246" s="54" t="s">
        <v>395</v>
      </c>
      <c r="C246" s="31">
        <v>4301041005</v>
      </c>
      <c r="D246" s="564">
        <v>4680115886711</v>
      </c>
      <c r="E246" s="565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284</v>
      </c>
      <c r="L246" s="32"/>
      <c r="M246" s="33" t="s">
        <v>285</v>
      </c>
      <c r="N246" s="33"/>
      <c r="O246" s="32">
        <v>90</v>
      </c>
      <c r="P246" s="69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68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386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5" t="s">
        <v>70</v>
      </c>
      <c r="Q247" s="576"/>
      <c r="R247" s="576"/>
      <c r="S247" s="576"/>
      <c r="T247" s="576"/>
      <c r="U247" s="576"/>
      <c r="V247" s="577"/>
      <c r="W247" s="37" t="s">
        <v>71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5" t="s">
        <v>70</v>
      </c>
      <c r="Q248" s="576"/>
      <c r="R248" s="576"/>
      <c r="S248" s="576"/>
      <c r="T248" s="576"/>
      <c r="U248" s="576"/>
      <c r="V248" s="577"/>
      <c r="W248" s="37" t="s">
        <v>68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customHeight="1" x14ac:dyDescent="0.25">
      <c r="A249" s="580" t="s">
        <v>396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2"/>
      <c r="AB249" s="552"/>
      <c r="AC249" s="552"/>
    </row>
    <row r="250" spans="1:68" ht="14.25" customHeight="1" x14ac:dyDescent="0.25">
      <c r="A250" s="572" t="s">
        <v>101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3"/>
      <c r="AB250" s="553"/>
      <c r="AC250" s="553"/>
    </row>
    <row r="251" spans="1:68" ht="27" customHeight="1" x14ac:dyDescent="0.25">
      <c r="A251" s="54" t="s">
        <v>397</v>
      </c>
      <c r="B251" s="54" t="s">
        <v>398</v>
      </c>
      <c r="C251" s="31">
        <v>4301011855</v>
      </c>
      <c r="D251" s="564">
        <v>4680115885837</v>
      </c>
      <c r="E251" s="565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104</v>
      </c>
      <c r="L251" s="32"/>
      <c r="M251" s="33" t="s">
        <v>105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68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400</v>
      </c>
      <c r="B252" s="54" t="s">
        <v>401</v>
      </c>
      <c r="C252" s="31">
        <v>4301011850</v>
      </c>
      <c r="D252" s="564">
        <v>4680115885806</v>
      </c>
      <c r="E252" s="565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104</v>
      </c>
      <c r="L252" s="32"/>
      <c r="M252" s="33" t="s">
        <v>105</v>
      </c>
      <c r="N252" s="33"/>
      <c r="O252" s="32">
        <v>55</v>
      </c>
      <c r="P252" s="6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68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403</v>
      </c>
      <c r="B253" s="54" t="s">
        <v>404</v>
      </c>
      <c r="C253" s="31">
        <v>4301011853</v>
      </c>
      <c r="D253" s="564">
        <v>4680115885851</v>
      </c>
      <c r="E253" s="565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104</v>
      </c>
      <c r="L253" s="32"/>
      <c r="M253" s="33" t="s">
        <v>105</v>
      </c>
      <c r="N253" s="33"/>
      <c r="O253" s="32">
        <v>55</v>
      </c>
      <c r="P253" s="8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68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406</v>
      </c>
      <c r="B254" s="54" t="s">
        <v>407</v>
      </c>
      <c r="C254" s="31">
        <v>4301011852</v>
      </c>
      <c r="D254" s="564">
        <v>4680115885844</v>
      </c>
      <c r="E254" s="565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109</v>
      </c>
      <c r="L254" s="32"/>
      <c r="M254" s="33" t="s">
        <v>105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68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408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409</v>
      </c>
      <c r="B255" s="54" t="s">
        <v>410</v>
      </c>
      <c r="C255" s="31">
        <v>4301011851</v>
      </c>
      <c r="D255" s="564">
        <v>4680115885820</v>
      </c>
      <c r="E255" s="565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109</v>
      </c>
      <c r="L255" s="32"/>
      <c r="M255" s="33" t="s">
        <v>105</v>
      </c>
      <c r="N255" s="33"/>
      <c r="O255" s="32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68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411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5" t="s">
        <v>70</v>
      </c>
      <c r="Q256" s="576"/>
      <c r="R256" s="576"/>
      <c r="S256" s="576"/>
      <c r="T256" s="576"/>
      <c r="U256" s="576"/>
      <c r="V256" s="577"/>
      <c r="W256" s="37" t="s">
        <v>71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5" t="s">
        <v>70</v>
      </c>
      <c r="Q257" s="576"/>
      <c r="R257" s="576"/>
      <c r="S257" s="576"/>
      <c r="T257" s="576"/>
      <c r="U257" s="576"/>
      <c r="V257" s="577"/>
      <c r="W257" s="37" t="s">
        <v>68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customHeight="1" x14ac:dyDescent="0.25">
      <c r="A258" s="580" t="s">
        <v>412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2"/>
      <c r="AB258" s="552"/>
      <c r="AC258" s="552"/>
    </row>
    <row r="259" spans="1:68" ht="14.25" customHeight="1" x14ac:dyDescent="0.25">
      <c r="A259" s="572" t="s">
        <v>101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3"/>
      <c r="AB259" s="553"/>
      <c r="AC259" s="553"/>
    </row>
    <row r="260" spans="1:68" ht="27" customHeight="1" x14ac:dyDescent="0.25">
      <c r="A260" s="54" t="s">
        <v>413</v>
      </c>
      <c r="B260" s="54" t="s">
        <v>414</v>
      </c>
      <c r="C260" s="31">
        <v>4301011223</v>
      </c>
      <c r="D260" s="564">
        <v>4607091383423</v>
      </c>
      <c r="E260" s="565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104</v>
      </c>
      <c r="L260" s="32"/>
      <c r="M260" s="33" t="s">
        <v>76</v>
      </c>
      <c r="N260" s="33"/>
      <c r="O260" s="32">
        <v>35</v>
      </c>
      <c r="P260" s="7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68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415</v>
      </c>
      <c r="B261" s="54" t="s">
        <v>416</v>
      </c>
      <c r="C261" s="31">
        <v>4301012199</v>
      </c>
      <c r="D261" s="564">
        <v>4680115886957</v>
      </c>
      <c r="E261" s="565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104</v>
      </c>
      <c r="L261" s="32"/>
      <c r="M261" s="33" t="s">
        <v>76</v>
      </c>
      <c r="N261" s="33"/>
      <c r="O261" s="32">
        <v>30</v>
      </c>
      <c r="P261" s="760" t="s">
        <v>417</v>
      </c>
      <c r="Q261" s="562"/>
      <c r="R261" s="562"/>
      <c r="S261" s="562"/>
      <c r="T261" s="563"/>
      <c r="U261" s="34"/>
      <c r="V261" s="34"/>
      <c r="W261" s="35" t="s">
        <v>68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419</v>
      </c>
      <c r="B262" s="54" t="s">
        <v>420</v>
      </c>
      <c r="C262" s="31">
        <v>4301012098</v>
      </c>
      <c r="D262" s="564">
        <v>4680115885660</v>
      </c>
      <c r="E262" s="565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104</v>
      </c>
      <c r="L262" s="32"/>
      <c r="M262" s="33" t="s">
        <v>76</v>
      </c>
      <c r="N262" s="33"/>
      <c r="O262" s="32">
        <v>35</v>
      </c>
      <c r="P262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68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422</v>
      </c>
      <c r="B263" s="54" t="s">
        <v>423</v>
      </c>
      <c r="C263" s="31">
        <v>4301012176</v>
      </c>
      <c r="D263" s="564">
        <v>4680115886773</v>
      </c>
      <c r="E263" s="565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31</v>
      </c>
      <c r="P263" s="869" t="s">
        <v>424</v>
      </c>
      <c r="Q263" s="562"/>
      <c r="R263" s="562"/>
      <c r="S263" s="562"/>
      <c r="T263" s="563"/>
      <c r="U263" s="34"/>
      <c r="V263" s="34"/>
      <c r="W263" s="35" t="s">
        <v>68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5" t="s">
        <v>70</v>
      </c>
      <c r="Q264" s="576"/>
      <c r="R264" s="576"/>
      <c r="S264" s="576"/>
      <c r="T264" s="576"/>
      <c r="U264" s="576"/>
      <c r="V264" s="577"/>
      <c r="W264" s="37" t="s">
        <v>71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5" t="s">
        <v>70</v>
      </c>
      <c r="Q265" s="576"/>
      <c r="R265" s="576"/>
      <c r="S265" s="576"/>
      <c r="T265" s="576"/>
      <c r="U265" s="576"/>
      <c r="V265" s="577"/>
      <c r="W265" s="37" t="s">
        <v>68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customHeight="1" x14ac:dyDescent="0.25">
      <c r="A266" s="580" t="s">
        <v>426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2"/>
      <c r="AB266" s="552"/>
      <c r="AC266" s="552"/>
    </row>
    <row r="267" spans="1:68" ht="14.25" customHeight="1" x14ac:dyDescent="0.25">
      <c r="A267" s="572" t="s">
        <v>72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3"/>
      <c r="AB267" s="553"/>
      <c r="AC267" s="553"/>
    </row>
    <row r="268" spans="1:68" ht="27" customHeight="1" x14ac:dyDescent="0.25">
      <c r="A268" s="54" t="s">
        <v>427</v>
      </c>
      <c r="B268" s="54" t="s">
        <v>428</v>
      </c>
      <c r="C268" s="31">
        <v>4301051893</v>
      </c>
      <c r="D268" s="564">
        <v>4680115886186</v>
      </c>
      <c r="E268" s="565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5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68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430</v>
      </c>
      <c r="B269" s="54" t="s">
        <v>431</v>
      </c>
      <c r="C269" s="31">
        <v>4301051795</v>
      </c>
      <c r="D269" s="564">
        <v>4680115881228</v>
      </c>
      <c r="E269" s="565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75</v>
      </c>
      <c r="L269" s="32"/>
      <c r="M269" s="33" t="s">
        <v>91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68</v>
      </c>
      <c r="X269" s="557">
        <v>160</v>
      </c>
      <c r="Y269" s="558">
        <f>IFERROR(IF(X269="",0,CEILING((X269/$H269),1)*$H269),"")</f>
        <v>160.79999999999998</v>
      </c>
      <c r="Z269" s="36">
        <f>IFERROR(IF(Y269=0,"",ROUNDUP(Y269/H269,0)*0.00651),"")</f>
        <v>0.43617</v>
      </c>
      <c r="AA269" s="56"/>
      <c r="AB269" s="57"/>
      <c r="AC269" s="319" t="s">
        <v>432</v>
      </c>
      <c r="AG269" s="64"/>
      <c r="AJ269" s="68"/>
      <c r="AK269" s="68">
        <v>0</v>
      </c>
      <c r="BB269" s="320" t="s">
        <v>1</v>
      </c>
      <c r="BM269" s="64">
        <f>IFERROR(X269*I269/H269,"0")</f>
        <v>176.80000000000004</v>
      </c>
      <c r="BN269" s="64">
        <f>IFERROR(Y269*I269/H269,"0")</f>
        <v>177.684</v>
      </c>
      <c r="BO269" s="64">
        <f>IFERROR(1/J269*(X269/H269),"0")</f>
        <v>0.36630036630036633</v>
      </c>
      <c r="BP269" s="64">
        <f>IFERROR(1/J269*(Y269/H269),"0")</f>
        <v>0.36813186813186816</v>
      </c>
    </row>
    <row r="270" spans="1:68" ht="37.5" customHeight="1" x14ac:dyDescent="0.25">
      <c r="A270" s="54" t="s">
        <v>433</v>
      </c>
      <c r="B270" s="54" t="s">
        <v>434</v>
      </c>
      <c r="C270" s="31">
        <v>4301051388</v>
      </c>
      <c r="D270" s="564">
        <v>4680115881211</v>
      </c>
      <c r="E270" s="565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68</v>
      </c>
      <c r="X270" s="557">
        <v>180</v>
      </c>
      <c r="Y270" s="558">
        <f>IFERROR(IF(X270="",0,CEILING((X270/$H270),1)*$H270),"")</f>
        <v>180</v>
      </c>
      <c r="Z270" s="36">
        <f>IFERROR(IF(Y270=0,"",ROUNDUP(Y270/H270,0)*0.00651),"")</f>
        <v>0.48825000000000002</v>
      </c>
      <c r="AA270" s="56"/>
      <c r="AB270" s="57"/>
      <c r="AC270" s="321" t="s">
        <v>435</v>
      </c>
      <c r="AG270" s="64"/>
      <c r="AJ270" s="68"/>
      <c r="AK270" s="68">
        <v>0</v>
      </c>
      <c r="BB270" s="322" t="s">
        <v>1</v>
      </c>
      <c r="BM270" s="64">
        <f>IFERROR(X270*I270/H270,"0")</f>
        <v>193.50000000000003</v>
      </c>
      <c r="BN270" s="64">
        <f>IFERROR(Y270*I270/H270,"0")</f>
        <v>193.50000000000003</v>
      </c>
      <c r="BO270" s="64">
        <f>IFERROR(1/J270*(X270/H270),"0")</f>
        <v>0.41208791208791212</v>
      </c>
      <c r="BP270" s="64">
        <f>IFERROR(1/J270*(Y270/H270),"0")</f>
        <v>0.41208791208791212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5" t="s">
        <v>70</v>
      </c>
      <c r="Q271" s="576"/>
      <c r="R271" s="576"/>
      <c r="S271" s="576"/>
      <c r="T271" s="576"/>
      <c r="U271" s="576"/>
      <c r="V271" s="577"/>
      <c r="W271" s="37" t="s">
        <v>71</v>
      </c>
      <c r="X271" s="559">
        <f>IFERROR(X268/H268,"0")+IFERROR(X269/H269,"0")+IFERROR(X270/H270,"0")</f>
        <v>141.66666666666669</v>
      </c>
      <c r="Y271" s="559">
        <f>IFERROR(Y268/H268,"0")+IFERROR(Y269/H269,"0")+IFERROR(Y270/H270,"0")</f>
        <v>142</v>
      </c>
      <c r="Z271" s="559">
        <f>IFERROR(IF(Z268="",0,Z268),"0")+IFERROR(IF(Z269="",0,Z269),"0")+IFERROR(IF(Z270="",0,Z270),"0")</f>
        <v>0.92442000000000002</v>
      </c>
      <c r="AA271" s="560"/>
      <c r="AB271" s="560"/>
      <c r="AC271" s="560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5" t="s">
        <v>70</v>
      </c>
      <c r="Q272" s="576"/>
      <c r="R272" s="576"/>
      <c r="S272" s="576"/>
      <c r="T272" s="576"/>
      <c r="U272" s="576"/>
      <c r="V272" s="577"/>
      <c r="W272" s="37" t="s">
        <v>68</v>
      </c>
      <c r="X272" s="559">
        <f>IFERROR(SUM(X268:X270),"0")</f>
        <v>340</v>
      </c>
      <c r="Y272" s="559">
        <f>IFERROR(SUM(Y268:Y270),"0")</f>
        <v>340.79999999999995</v>
      </c>
      <c r="Z272" s="37"/>
      <c r="AA272" s="560"/>
      <c r="AB272" s="560"/>
      <c r="AC272" s="560"/>
    </row>
    <row r="273" spans="1:68" ht="16.5" customHeight="1" x14ac:dyDescent="0.25">
      <c r="A273" s="580" t="s">
        <v>436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2"/>
      <c r="AB273" s="552"/>
      <c r="AC273" s="552"/>
    </row>
    <row r="274" spans="1:68" ht="14.25" customHeight="1" x14ac:dyDescent="0.25">
      <c r="A274" s="572" t="s">
        <v>63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3"/>
      <c r="AB274" s="553"/>
      <c r="AC274" s="553"/>
    </row>
    <row r="275" spans="1:68" ht="27" customHeight="1" x14ac:dyDescent="0.25">
      <c r="A275" s="54" t="s">
        <v>437</v>
      </c>
      <c r="B275" s="54" t="s">
        <v>438</v>
      </c>
      <c r="C275" s="31">
        <v>4301031307</v>
      </c>
      <c r="D275" s="564">
        <v>4680115880344</v>
      </c>
      <c r="E275" s="565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68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5" t="s">
        <v>70</v>
      </c>
      <c r="Q276" s="576"/>
      <c r="R276" s="576"/>
      <c r="S276" s="576"/>
      <c r="T276" s="576"/>
      <c r="U276" s="576"/>
      <c r="V276" s="577"/>
      <c r="W276" s="37" t="s">
        <v>71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5" t="s">
        <v>70</v>
      </c>
      <c r="Q277" s="576"/>
      <c r="R277" s="576"/>
      <c r="S277" s="576"/>
      <c r="T277" s="576"/>
      <c r="U277" s="576"/>
      <c r="V277" s="577"/>
      <c r="W277" s="37" t="s">
        <v>68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customHeight="1" x14ac:dyDescent="0.25">
      <c r="A278" s="572" t="s">
        <v>72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3"/>
      <c r="AB278" s="553"/>
      <c r="AC278" s="553"/>
    </row>
    <row r="279" spans="1:68" ht="27" customHeight="1" x14ac:dyDescent="0.25">
      <c r="A279" s="54" t="s">
        <v>440</v>
      </c>
      <c r="B279" s="54" t="s">
        <v>441</v>
      </c>
      <c r="C279" s="31">
        <v>4301051782</v>
      </c>
      <c r="D279" s="564">
        <v>4680115884618</v>
      </c>
      <c r="E279" s="565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109</v>
      </c>
      <c r="L279" s="32"/>
      <c r="M279" s="33" t="s">
        <v>76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68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5" t="s">
        <v>70</v>
      </c>
      <c r="Q280" s="576"/>
      <c r="R280" s="576"/>
      <c r="S280" s="576"/>
      <c r="T280" s="576"/>
      <c r="U280" s="576"/>
      <c r="V280" s="577"/>
      <c r="W280" s="37" t="s">
        <v>71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5" t="s">
        <v>70</v>
      </c>
      <c r="Q281" s="576"/>
      <c r="R281" s="576"/>
      <c r="S281" s="576"/>
      <c r="T281" s="576"/>
      <c r="U281" s="576"/>
      <c r="V281" s="577"/>
      <c r="W281" s="37" t="s">
        <v>68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customHeight="1" x14ac:dyDescent="0.25">
      <c r="A282" s="580" t="s">
        <v>443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2"/>
      <c r="AB282" s="552"/>
      <c r="AC282" s="552"/>
    </row>
    <row r="283" spans="1:68" ht="14.25" customHeight="1" x14ac:dyDescent="0.25">
      <c r="A283" s="572" t="s">
        <v>101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3"/>
      <c r="AB283" s="553"/>
      <c r="AC283" s="553"/>
    </row>
    <row r="284" spans="1:68" ht="27" customHeight="1" x14ac:dyDescent="0.25">
      <c r="A284" s="54" t="s">
        <v>444</v>
      </c>
      <c r="B284" s="54" t="s">
        <v>445</v>
      </c>
      <c r="C284" s="31">
        <v>4301011662</v>
      </c>
      <c r="D284" s="564">
        <v>4680115883703</v>
      </c>
      <c r="E284" s="565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104</v>
      </c>
      <c r="L284" s="32"/>
      <c r="M284" s="33" t="s">
        <v>105</v>
      </c>
      <c r="N284" s="33"/>
      <c r="O284" s="32">
        <v>55</v>
      </c>
      <c r="P284" s="6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68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5" t="s">
        <v>70</v>
      </c>
      <c r="Q285" s="576"/>
      <c r="R285" s="576"/>
      <c r="S285" s="576"/>
      <c r="T285" s="576"/>
      <c r="U285" s="576"/>
      <c r="V285" s="577"/>
      <c r="W285" s="37" t="s">
        <v>71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5" t="s">
        <v>70</v>
      </c>
      <c r="Q286" s="576"/>
      <c r="R286" s="576"/>
      <c r="S286" s="576"/>
      <c r="T286" s="576"/>
      <c r="U286" s="576"/>
      <c r="V286" s="577"/>
      <c r="W286" s="37" t="s">
        <v>68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customHeight="1" x14ac:dyDescent="0.25">
      <c r="A287" s="580" t="s">
        <v>448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2"/>
      <c r="AB287" s="552"/>
      <c r="AC287" s="552"/>
    </row>
    <row r="288" spans="1:68" ht="14.25" customHeight="1" x14ac:dyDescent="0.25">
      <c r="A288" s="572" t="s">
        <v>101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3"/>
      <c r="AB288" s="553"/>
      <c r="AC288" s="553"/>
    </row>
    <row r="289" spans="1:68" ht="27" customHeight="1" x14ac:dyDescent="0.25">
      <c r="A289" s="54" t="s">
        <v>449</v>
      </c>
      <c r="B289" s="54" t="s">
        <v>450</v>
      </c>
      <c r="C289" s="31">
        <v>4301012024</v>
      </c>
      <c r="D289" s="564">
        <v>4680115885615</v>
      </c>
      <c r="E289" s="565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104</v>
      </c>
      <c r="L289" s="32"/>
      <c r="M289" s="33" t="s">
        <v>76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68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452</v>
      </c>
      <c r="B290" s="54" t="s">
        <v>453</v>
      </c>
      <c r="C290" s="31">
        <v>4301012016</v>
      </c>
      <c r="D290" s="564">
        <v>4680115885554</v>
      </c>
      <c r="E290" s="565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104</v>
      </c>
      <c r="L290" s="32"/>
      <c r="M290" s="33" t="s">
        <v>76</v>
      </c>
      <c r="N290" s="33"/>
      <c r="O290" s="32">
        <v>55</v>
      </c>
      <c r="P290" s="6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68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452</v>
      </c>
      <c r="B291" s="54" t="s">
        <v>455</v>
      </c>
      <c r="C291" s="31">
        <v>4301011911</v>
      </c>
      <c r="D291" s="564">
        <v>4680115885554</v>
      </c>
      <c r="E291" s="565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104</v>
      </c>
      <c r="L291" s="32"/>
      <c r="M291" s="33" t="s">
        <v>456</v>
      </c>
      <c r="N291" s="33"/>
      <c r="O291" s="32">
        <v>55</v>
      </c>
      <c r="P291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68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458</v>
      </c>
      <c r="B292" s="54" t="s">
        <v>459</v>
      </c>
      <c r="C292" s="31">
        <v>4301011858</v>
      </c>
      <c r="D292" s="564">
        <v>4680115885646</v>
      </c>
      <c r="E292" s="565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104</v>
      </c>
      <c r="L292" s="32"/>
      <c r="M292" s="33" t="s">
        <v>105</v>
      </c>
      <c r="N292" s="33"/>
      <c r="O292" s="32">
        <v>55</v>
      </c>
      <c r="P292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68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461</v>
      </c>
      <c r="B293" s="54" t="s">
        <v>462</v>
      </c>
      <c r="C293" s="31">
        <v>4301011857</v>
      </c>
      <c r="D293" s="564">
        <v>4680115885622</v>
      </c>
      <c r="E293" s="565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109</v>
      </c>
      <c r="L293" s="32"/>
      <c r="M293" s="33" t="s">
        <v>105</v>
      </c>
      <c r="N293" s="33"/>
      <c r="O293" s="32">
        <v>55</v>
      </c>
      <c r="P293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68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451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463</v>
      </c>
      <c r="B294" s="54" t="s">
        <v>464</v>
      </c>
      <c r="C294" s="31">
        <v>4301011859</v>
      </c>
      <c r="D294" s="564">
        <v>4680115885608</v>
      </c>
      <c r="E294" s="565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109</v>
      </c>
      <c r="L294" s="32"/>
      <c r="M294" s="33" t="s">
        <v>105</v>
      </c>
      <c r="N294" s="33"/>
      <c r="O294" s="32">
        <v>55</v>
      </c>
      <c r="P294" s="8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68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5" t="s">
        <v>70</v>
      </c>
      <c r="Q295" s="576"/>
      <c r="R295" s="576"/>
      <c r="S295" s="576"/>
      <c r="T295" s="576"/>
      <c r="U295" s="576"/>
      <c r="V295" s="577"/>
      <c r="W295" s="37" t="s">
        <v>71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5" t="s">
        <v>70</v>
      </c>
      <c r="Q296" s="576"/>
      <c r="R296" s="576"/>
      <c r="S296" s="576"/>
      <c r="T296" s="576"/>
      <c r="U296" s="576"/>
      <c r="V296" s="577"/>
      <c r="W296" s="37" t="s">
        <v>68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customHeight="1" x14ac:dyDescent="0.25">
      <c r="A297" s="572" t="s">
        <v>63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3"/>
      <c r="AB297" s="553"/>
      <c r="AC297" s="553"/>
    </row>
    <row r="298" spans="1:68" ht="27" customHeight="1" x14ac:dyDescent="0.25">
      <c r="A298" s="54" t="s">
        <v>466</v>
      </c>
      <c r="B298" s="54" t="s">
        <v>467</v>
      </c>
      <c r="C298" s="31">
        <v>4301030878</v>
      </c>
      <c r="D298" s="564">
        <v>4607091387193</v>
      </c>
      <c r="E298" s="565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109</v>
      </c>
      <c r="L298" s="32"/>
      <c r="M298" s="33" t="s">
        <v>67</v>
      </c>
      <c r="N298" s="33"/>
      <c r="O298" s="32">
        <v>35</v>
      </c>
      <c r="P298" s="83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68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4301031153</v>
      </c>
      <c r="D299" s="564">
        <v>4607091387230</v>
      </c>
      <c r="E299" s="565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109</v>
      </c>
      <c r="L299" s="32"/>
      <c r="M299" s="33" t="s">
        <v>67</v>
      </c>
      <c r="N299" s="33"/>
      <c r="O299" s="32">
        <v>40</v>
      </c>
      <c r="P299" s="7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68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472</v>
      </c>
      <c r="B300" s="54" t="s">
        <v>473</v>
      </c>
      <c r="C300" s="31">
        <v>4301031154</v>
      </c>
      <c r="D300" s="564">
        <v>4607091387292</v>
      </c>
      <c r="E300" s="565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109</v>
      </c>
      <c r="L300" s="32"/>
      <c r="M300" s="33" t="s">
        <v>67</v>
      </c>
      <c r="N300" s="33"/>
      <c r="O300" s="32">
        <v>45</v>
      </c>
      <c r="P300" s="6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68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475</v>
      </c>
      <c r="B301" s="54" t="s">
        <v>476</v>
      </c>
      <c r="C301" s="31">
        <v>4301031152</v>
      </c>
      <c r="D301" s="564">
        <v>4607091387285</v>
      </c>
      <c r="E301" s="565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68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477</v>
      </c>
      <c r="B302" s="54" t="s">
        <v>478</v>
      </c>
      <c r="C302" s="31">
        <v>4301031305</v>
      </c>
      <c r="D302" s="564">
        <v>4607091389845</v>
      </c>
      <c r="E302" s="565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68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480</v>
      </c>
      <c r="B303" s="54" t="s">
        <v>481</v>
      </c>
      <c r="C303" s="31">
        <v>4301031306</v>
      </c>
      <c r="D303" s="564">
        <v>4680115882881</v>
      </c>
      <c r="E303" s="565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68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482</v>
      </c>
      <c r="B304" s="54" t="s">
        <v>483</v>
      </c>
      <c r="C304" s="31">
        <v>4301031066</v>
      </c>
      <c r="D304" s="564">
        <v>4607091383836</v>
      </c>
      <c r="E304" s="565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75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68</v>
      </c>
      <c r="X304" s="557">
        <v>0</v>
      </c>
      <c r="Y304" s="558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5" t="s">
        <v>70</v>
      </c>
      <c r="Q305" s="576"/>
      <c r="R305" s="576"/>
      <c r="S305" s="576"/>
      <c r="T305" s="576"/>
      <c r="U305" s="576"/>
      <c r="V305" s="577"/>
      <c r="W305" s="37" t="s">
        <v>71</v>
      </c>
      <c r="X305" s="559">
        <f>IFERROR(X298/H298,"0")+IFERROR(X299/H299,"0")+IFERROR(X300/H300,"0")+IFERROR(X301/H301,"0")+IFERROR(X302/H302,"0")+IFERROR(X303/H303,"0")+IFERROR(X304/H304,"0")</f>
        <v>0</v>
      </c>
      <c r="Y305" s="559">
        <f>IFERROR(Y298/H298,"0")+IFERROR(Y299/H299,"0")+IFERROR(Y300/H300,"0")+IFERROR(Y301/H301,"0")+IFERROR(Y302/H302,"0")+IFERROR(Y303/H303,"0")+IFERROR(Y304/H304,"0")</f>
        <v>0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0"/>
      <c r="AB305" s="560"/>
      <c r="AC305" s="560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5" t="s">
        <v>70</v>
      </c>
      <c r="Q306" s="576"/>
      <c r="R306" s="576"/>
      <c r="S306" s="576"/>
      <c r="T306" s="576"/>
      <c r="U306" s="576"/>
      <c r="V306" s="577"/>
      <c r="W306" s="37" t="s">
        <v>68</v>
      </c>
      <c r="X306" s="559">
        <f>IFERROR(SUM(X298:X304),"0")</f>
        <v>0</v>
      </c>
      <c r="Y306" s="559">
        <f>IFERROR(SUM(Y298:Y304),"0")</f>
        <v>0</v>
      </c>
      <c r="Z306" s="37"/>
      <c r="AA306" s="560"/>
      <c r="AB306" s="560"/>
      <c r="AC306" s="560"/>
    </row>
    <row r="307" spans="1:68" ht="14.25" customHeight="1" x14ac:dyDescent="0.25">
      <c r="A307" s="572" t="s">
        <v>72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3"/>
      <c r="AB307" s="553"/>
      <c r="AC307" s="553"/>
    </row>
    <row r="308" spans="1:68" ht="27" customHeight="1" x14ac:dyDescent="0.25">
      <c r="A308" s="54" t="s">
        <v>485</v>
      </c>
      <c r="B308" s="54" t="s">
        <v>486</v>
      </c>
      <c r="C308" s="31">
        <v>4301051100</v>
      </c>
      <c r="D308" s="564">
        <v>4607091387766</v>
      </c>
      <c r="E308" s="565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104</v>
      </c>
      <c r="L308" s="32"/>
      <c r="M308" s="33" t="s">
        <v>76</v>
      </c>
      <c r="N308" s="33"/>
      <c r="O308" s="32">
        <v>40</v>
      </c>
      <c r="P308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68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4301051818</v>
      </c>
      <c r="D309" s="564">
        <v>4607091387957</v>
      </c>
      <c r="E309" s="565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104</v>
      </c>
      <c r="L309" s="32"/>
      <c r="M309" s="33" t="s">
        <v>76</v>
      </c>
      <c r="N309" s="33"/>
      <c r="O309" s="32">
        <v>40</v>
      </c>
      <c r="P309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68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491</v>
      </c>
      <c r="B310" s="54" t="s">
        <v>492</v>
      </c>
      <c r="C310" s="31">
        <v>4301051819</v>
      </c>
      <c r="D310" s="564">
        <v>4607091387964</v>
      </c>
      <c r="E310" s="565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104</v>
      </c>
      <c r="L310" s="32"/>
      <c r="M310" s="33" t="s">
        <v>76</v>
      </c>
      <c r="N310" s="33"/>
      <c r="O310" s="32">
        <v>40</v>
      </c>
      <c r="P310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68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494</v>
      </c>
      <c r="B311" s="54" t="s">
        <v>495</v>
      </c>
      <c r="C311" s="31">
        <v>4301051734</v>
      </c>
      <c r="D311" s="564">
        <v>4680115884588</v>
      </c>
      <c r="E311" s="565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68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497</v>
      </c>
      <c r="B312" s="54" t="s">
        <v>498</v>
      </c>
      <c r="C312" s="31">
        <v>4301051578</v>
      </c>
      <c r="D312" s="564">
        <v>4607091387513</v>
      </c>
      <c r="E312" s="565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75</v>
      </c>
      <c r="L312" s="32"/>
      <c r="M312" s="33" t="s">
        <v>91</v>
      </c>
      <c r="N312" s="33"/>
      <c r="O312" s="32">
        <v>40</v>
      </c>
      <c r="P312" s="6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68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5" t="s">
        <v>70</v>
      </c>
      <c r="Q313" s="576"/>
      <c r="R313" s="576"/>
      <c r="S313" s="576"/>
      <c r="T313" s="576"/>
      <c r="U313" s="576"/>
      <c r="V313" s="577"/>
      <c r="W313" s="37" t="s">
        <v>71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5" t="s">
        <v>70</v>
      </c>
      <c r="Q314" s="576"/>
      <c r="R314" s="576"/>
      <c r="S314" s="576"/>
      <c r="T314" s="576"/>
      <c r="U314" s="576"/>
      <c r="V314" s="577"/>
      <c r="W314" s="37" t="s">
        <v>68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customHeight="1" x14ac:dyDescent="0.25">
      <c r="A315" s="572" t="s">
        <v>168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3"/>
      <c r="AB315" s="553"/>
      <c r="AC315" s="553"/>
    </row>
    <row r="316" spans="1:68" ht="27" customHeight="1" x14ac:dyDescent="0.25">
      <c r="A316" s="54" t="s">
        <v>500</v>
      </c>
      <c r="B316" s="54" t="s">
        <v>501</v>
      </c>
      <c r="C316" s="31">
        <v>4301060387</v>
      </c>
      <c r="D316" s="564">
        <v>4607091380880</v>
      </c>
      <c r="E316" s="565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104</v>
      </c>
      <c r="L316" s="32"/>
      <c r="M316" s="33" t="s">
        <v>76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68</v>
      </c>
      <c r="X316" s="557">
        <v>0</v>
      </c>
      <c r="Y316" s="55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4301060406</v>
      </c>
      <c r="D317" s="564">
        <v>4607091384482</v>
      </c>
      <c r="E317" s="565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104</v>
      </c>
      <c r="L317" s="32"/>
      <c r="M317" s="33" t="s">
        <v>76</v>
      </c>
      <c r="N317" s="33"/>
      <c r="O317" s="32">
        <v>30</v>
      </c>
      <c r="P317" s="8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68</v>
      </c>
      <c r="X317" s="557">
        <v>1004</v>
      </c>
      <c r="Y317" s="558">
        <f>IFERROR(IF(X317="",0,CEILING((X317/$H317),1)*$H317),"")</f>
        <v>1006.1999999999999</v>
      </c>
      <c r="Z317" s="36">
        <f>IFERROR(IF(Y317=0,"",ROUNDUP(Y317/H317,0)*0.01898),"")</f>
        <v>2.44842</v>
      </c>
      <c r="AA317" s="56"/>
      <c r="AB317" s="57"/>
      <c r="AC317" s="367" t="s">
        <v>505</v>
      </c>
      <c r="AG317" s="64"/>
      <c r="AJ317" s="68"/>
      <c r="AK317" s="68">
        <v>0</v>
      </c>
      <c r="BB317" s="368" t="s">
        <v>1</v>
      </c>
      <c r="BM317" s="64">
        <f>IFERROR(X317*I317/H317,"0")</f>
        <v>1070.8046153846155</v>
      </c>
      <c r="BN317" s="64">
        <f>IFERROR(Y317*I317/H317,"0")</f>
        <v>1073.1510000000001</v>
      </c>
      <c r="BO317" s="64">
        <f>IFERROR(1/J317*(X317/H317),"0")</f>
        <v>2.0112179487179489</v>
      </c>
      <c r="BP317" s="64">
        <f>IFERROR(1/J317*(Y317/H317),"0")</f>
        <v>2.015625</v>
      </c>
    </row>
    <row r="318" spans="1:68" ht="16.5" customHeight="1" x14ac:dyDescent="0.25">
      <c r="A318" s="54" t="s">
        <v>506</v>
      </c>
      <c r="B318" s="54" t="s">
        <v>507</v>
      </c>
      <c r="C318" s="31">
        <v>4301060484</v>
      </c>
      <c r="D318" s="564">
        <v>4607091380897</v>
      </c>
      <c r="E318" s="565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104</v>
      </c>
      <c r="L318" s="32"/>
      <c r="M318" s="33" t="s">
        <v>91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68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508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5" t="s">
        <v>70</v>
      </c>
      <c r="Q319" s="576"/>
      <c r="R319" s="576"/>
      <c r="S319" s="576"/>
      <c r="T319" s="576"/>
      <c r="U319" s="576"/>
      <c r="V319" s="577"/>
      <c r="W319" s="37" t="s">
        <v>71</v>
      </c>
      <c r="X319" s="559">
        <f>IFERROR(X316/H316,"0")+IFERROR(X317/H317,"0")+IFERROR(X318/H318,"0")</f>
        <v>128.71794871794873</v>
      </c>
      <c r="Y319" s="559">
        <f>IFERROR(Y316/H316,"0")+IFERROR(Y317/H317,"0")+IFERROR(Y318/H318,"0")</f>
        <v>129</v>
      </c>
      <c r="Z319" s="559">
        <f>IFERROR(IF(Z316="",0,Z316),"0")+IFERROR(IF(Z317="",0,Z317),"0")+IFERROR(IF(Z318="",0,Z318),"0")</f>
        <v>2.44842</v>
      </c>
      <c r="AA319" s="560"/>
      <c r="AB319" s="560"/>
      <c r="AC319" s="560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5" t="s">
        <v>70</v>
      </c>
      <c r="Q320" s="576"/>
      <c r="R320" s="576"/>
      <c r="S320" s="576"/>
      <c r="T320" s="576"/>
      <c r="U320" s="576"/>
      <c r="V320" s="577"/>
      <c r="W320" s="37" t="s">
        <v>68</v>
      </c>
      <c r="X320" s="559">
        <f>IFERROR(SUM(X316:X318),"0")</f>
        <v>1004</v>
      </c>
      <c r="Y320" s="559">
        <f>IFERROR(SUM(Y316:Y318),"0")</f>
        <v>1006.1999999999999</v>
      </c>
      <c r="Z320" s="37"/>
      <c r="AA320" s="560"/>
      <c r="AB320" s="560"/>
      <c r="AC320" s="560"/>
    </row>
    <row r="321" spans="1:68" ht="14.25" customHeight="1" x14ac:dyDescent="0.25">
      <c r="A321" s="572" t="s">
        <v>93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3"/>
      <c r="AB321" s="553"/>
      <c r="AC321" s="553"/>
    </row>
    <row r="322" spans="1:68" ht="27" customHeight="1" x14ac:dyDescent="0.25">
      <c r="A322" s="54" t="s">
        <v>509</v>
      </c>
      <c r="B322" s="54" t="s">
        <v>510</v>
      </c>
      <c r="C322" s="31">
        <v>4301030235</v>
      </c>
      <c r="D322" s="564">
        <v>4607091388381</v>
      </c>
      <c r="E322" s="565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109</v>
      </c>
      <c r="L322" s="32"/>
      <c r="M322" s="33" t="s">
        <v>96</v>
      </c>
      <c r="N322" s="33"/>
      <c r="O322" s="32">
        <v>180</v>
      </c>
      <c r="P322" s="736" t="s">
        <v>511</v>
      </c>
      <c r="Q322" s="562"/>
      <c r="R322" s="562"/>
      <c r="S322" s="562"/>
      <c r="T322" s="563"/>
      <c r="U322" s="34"/>
      <c r="V322" s="34"/>
      <c r="W322" s="35" t="s">
        <v>68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513</v>
      </c>
      <c r="B323" s="54" t="s">
        <v>514</v>
      </c>
      <c r="C323" s="31">
        <v>4301030232</v>
      </c>
      <c r="D323" s="564">
        <v>4607091388374</v>
      </c>
      <c r="E323" s="565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109</v>
      </c>
      <c r="L323" s="32"/>
      <c r="M323" s="33" t="s">
        <v>96</v>
      </c>
      <c r="N323" s="33"/>
      <c r="O323" s="32">
        <v>180</v>
      </c>
      <c r="P323" s="815" t="s">
        <v>515</v>
      </c>
      <c r="Q323" s="562"/>
      <c r="R323" s="562"/>
      <c r="S323" s="562"/>
      <c r="T323" s="563"/>
      <c r="U323" s="34"/>
      <c r="V323" s="34"/>
      <c r="W323" s="35" t="s">
        <v>68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516</v>
      </c>
      <c r="B324" s="54" t="s">
        <v>517</v>
      </c>
      <c r="C324" s="31">
        <v>4301032015</v>
      </c>
      <c r="D324" s="564">
        <v>4607091383102</v>
      </c>
      <c r="E324" s="565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75</v>
      </c>
      <c r="L324" s="32"/>
      <c r="M324" s="33" t="s">
        <v>96</v>
      </c>
      <c r="N324" s="33"/>
      <c r="O324" s="32">
        <v>180</v>
      </c>
      <c r="P324" s="74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68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518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519</v>
      </c>
      <c r="B325" s="54" t="s">
        <v>520</v>
      </c>
      <c r="C325" s="31">
        <v>4301030233</v>
      </c>
      <c r="D325" s="564">
        <v>4607091388404</v>
      </c>
      <c r="E325" s="565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75</v>
      </c>
      <c r="L325" s="32"/>
      <c r="M325" s="33" t="s">
        <v>96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68</v>
      </c>
      <c r="X325" s="557">
        <v>33</v>
      </c>
      <c r="Y325" s="558">
        <f>IFERROR(IF(X325="",0,CEILING((X325/$H325),1)*$H325),"")</f>
        <v>33.15</v>
      </c>
      <c r="Z325" s="36">
        <f>IFERROR(IF(Y325=0,"",ROUNDUP(Y325/H325,0)*0.00651),"")</f>
        <v>8.4629999999999997E-2</v>
      </c>
      <c r="AA325" s="56"/>
      <c r="AB325" s="57"/>
      <c r="AC325" s="377" t="s">
        <v>512</v>
      </c>
      <c r="AG325" s="64"/>
      <c r="AJ325" s="68"/>
      <c r="AK325" s="68">
        <v>0</v>
      </c>
      <c r="BB325" s="378" t="s">
        <v>1</v>
      </c>
      <c r="BM325" s="64">
        <f>IFERROR(X325*I325/H325,"0")</f>
        <v>37.27058823529412</v>
      </c>
      <c r="BN325" s="64">
        <f>IFERROR(Y325*I325/H325,"0")</f>
        <v>37.44</v>
      </c>
      <c r="BO325" s="64">
        <f>IFERROR(1/J325*(X325/H325),"0")</f>
        <v>7.1105365223012293E-2</v>
      </c>
      <c r="BP325" s="64">
        <f>IFERROR(1/J325*(Y325/H325),"0")</f>
        <v>7.1428571428571438E-2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5" t="s">
        <v>70</v>
      </c>
      <c r="Q326" s="576"/>
      <c r="R326" s="576"/>
      <c r="S326" s="576"/>
      <c r="T326" s="576"/>
      <c r="U326" s="576"/>
      <c r="V326" s="577"/>
      <c r="W326" s="37" t="s">
        <v>71</v>
      </c>
      <c r="X326" s="559">
        <f>IFERROR(X322/H322,"0")+IFERROR(X323/H323,"0")+IFERROR(X324/H324,"0")+IFERROR(X325/H325,"0")</f>
        <v>12.941176470588236</v>
      </c>
      <c r="Y326" s="559">
        <f>IFERROR(Y322/H322,"0")+IFERROR(Y323/H323,"0")+IFERROR(Y324/H324,"0")+IFERROR(Y325/H325,"0")</f>
        <v>13</v>
      </c>
      <c r="Z326" s="559">
        <f>IFERROR(IF(Z322="",0,Z322),"0")+IFERROR(IF(Z323="",0,Z323),"0")+IFERROR(IF(Z324="",0,Z324),"0")+IFERROR(IF(Z325="",0,Z325),"0")</f>
        <v>8.4629999999999997E-2</v>
      </c>
      <c r="AA326" s="560"/>
      <c r="AB326" s="560"/>
      <c r="AC326" s="560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5" t="s">
        <v>70</v>
      </c>
      <c r="Q327" s="576"/>
      <c r="R327" s="576"/>
      <c r="S327" s="576"/>
      <c r="T327" s="576"/>
      <c r="U327" s="576"/>
      <c r="V327" s="577"/>
      <c r="W327" s="37" t="s">
        <v>68</v>
      </c>
      <c r="X327" s="559">
        <f>IFERROR(SUM(X322:X325),"0")</f>
        <v>33</v>
      </c>
      <c r="Y327" s="559">
        <f>IFERROR(SUM(Y322:Y325),"0")</f>
        <v>33.15</v>
      </c>
      <c r="Z327" s="37"/>
      <c r="AA327" s="560"/>
      <c r="AB327" s="560"/>
      <c r="AC327" s="560"/>
    </row>
    <row r="328" spans="1:68" ht="14.25" customHeight="1" x14ac:dyDescent="0.25">
      <c r="A328" s="572" t="s">
        <v>521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3"/>
      <c r="AB328" s="553"/>
      <c r="AC328" s="553"/>
    </row>
    <row r="329" spans="1:68" ht="16.5" customHeight="1" x14ac:dyDescent="0.25">
      <c r="A329" s="54" t="s">
        <v>522</v>
      </c>
      <c r="B329" s="54" t="s">
        <v>523</v>
      </c>
      <c r="C329" s="31">
        <v>4301180007</v>
      </c>
      <c r="D329" s="564">
        <v>4680115881808</v>
      </c>
      <c r="E329" s="565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75</v>
      </c>
      <c r="L329" s="32"/>
      <c r="M329" s="33" t="s">
        <v>524</v>
      </c>
      <c r="N329" s="33"/>
      <c r="O329" s="32">
        <v>730</v>
      </c>
      <c r="P329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68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4301180006</v>
      </c>
      <c r="D330" s="564">
        <v>4680115881822</v>
      </c>
      <c r="E330" s="565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75</v>
      </c>
      <c r="L330" s="32"/>
      <c r="M330" s="33" t="s">
        <v>524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68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528</v>
      </c>
      <c r="B331" s="54" t="s">
        <v>529</v>
      </c>
      <c r="C331" s="31">
        <v>4301180001</v>
      </c>
      <c r="D331" s="564">
        <v>4680115880016</v>
      </c>
      <c r="E331" s="565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75</v>
      </c>
      <c r="L331" s="32"/>
      <c r="M331" s="33" t="s">
        <v>524</v>
      </c>
      <c r="N331" s="33"/>
      <c r="O331" s="32">
        <v>730</v>
      </c>
      <c r="P331" s="6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68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5" t="s">
        <v>70</v>
      </c>
      <c r="Q332" s="576"/>
      <c r="R332" s="576"/>
      <c r="S332" s="576"/>
      <c r="T332" s="576"/>
      <c r="U332" s="576"/>
      <c r="V332" s="577"/>
      <c r="W332" s="37" t="s">
        <v>71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5" t="s">
        <v>70</v>
      </c>
      <c r="Q333" s="576"/>
      <c r="R333" s="576"/>
      <c r="S333" s="576"/>
      <c r="T333" s="576"/>
      <c r="U333" s="576"/>
      <c r="V333" s="577"/>
      <c r="W333" s="37" t="s">
        <v>68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customHeight="1" x14ac:dyDescent="0.25">
      <c r="A334" s="580" t="s">
        <v>530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2"/>
      <c r="AB334" s="552"/>
      <c r="AC334" s="552"/>
    </row>
    <row r="335" spans="1:68" ht="14.25" customHeight="1" x14ac:dyDescent="0.25">
      <c r="A335" s="572" t="s">
        <v>72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3"/>
      <c r="AB335" s="553"/>
      <c r="AC335" s="553"/>
    </row>
    <row r="336" spans="1:68" ht="27" customHeight="1" x14ac:dyDescent="0.25">
      <c r="A336" s="54" t="s">
        <v>531</v>
      </c>
      <c r="B336" s="54" t="s">
        <v>532</v>
      </c>
      <c r="C336" s="31">
        <v>4301051489</v>
      </c>
      <c r="D336" s="564">
        <v>4607091387919</v>
      </c>
      <c r="E336" s="565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104</v>
      </c>
      <c r="L336" s="32"/>
      <c r="M336" s="33" t="s">
        <v>91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68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534</v>
      </c>
      <c r="B337" s="54" t="s">
        <v>535</v>
      </c>
      <c r="C337" s="31">
        <v>4301051461</v>
      </c>
      <c r="D337" s="564">
        <v>4680115883604</v>
      </c>
      <c r="E337" s="565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45</v>
      </c>
      <c r="P337" s="6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68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536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537</v>
      </c>
      <c r="B338" s="54" t="s">
        <v>538</v>
      </c>
      <c r="C338" s="31">
        <v>4301051864</v>
      </c>
      <c r="D338" s="564">
        <v>4680115883567</v>
      </c>
      <c r="E338" s="565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75</v>
      </c>
      <c r="L338" s="32"/>
      <c r="M338" s="33" t="s">
        <v>91</v>
      </c>
      <c r="N338" s="33"/>
      <c r="O338" s="32">
        <v>40</v>
      </c>
      <c r="P338" s="8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68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539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5" t="s">
        <v>70</v>
      </c>
      <c r="Q339" s="576"/>
      <c r="R339" s="576"/>
      <c r="S339" s="576"/>
      <c r="T339" s="576"/>
      <c r="U339" s="576"/>
      <c r="V339" s="577"/>
      <c r="W339" s="37" t="s">
        <v>71</v>
      </c>
      <c r="X339" s="559">
        <f>IFERROR(X336/H336,"0")+IFERROR(X337/H337,"0")+IFERROR(X338/H338,"0")</f>
        <v>0</v>
      </c>
      <c r="Y339" s="559">
        <f>IFERROR(Y336/H336,"0")+IFERROR(Y337/H337,"0")+IFERROR(Y338/H338,"0")</f>
        <v>0</v>
      </c>
      <c r="Z339" s="559">
        <f>IFERROR(IF(Z336="",0,Z336),"0")+IFERROR(IF(Z337="",0,Z337),"0")+IFERROR(IF(Z338="",0,Z338),"0")</f>
        <v>0</v>
      </c>
      <c r="AA339" s="560"/>
      <c r="AB339" s="560"/>
      <c r="AC339" s="560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5" t="s">
        <v>70</v>
      </c>
      <c r="Q340" s="576"/>
      <c r="R340" s="576"/>
      <c r="S340" s="576"/>
      <c r="T340" s="576"/>
      <c r="U340" s="576"/>
      <c r="V340" s="577"/>
      <c r="W340" s="37" t="s">
        <v>68</v>
      </c>
      <c r="X340" s="559">
        <f>IFERROR(SUM(X336:X338),"0")</f>
        <v>0</v>
      </c>
      <c r="Y340" s="559">
        <f>IFERROR(SUM(Y336:Y338),"0")</f>
        <v>0</v>
      </c>
      <c r="Z340" s="37"/>
      <c r="AA340" s="560"/>
      <c r="AB340" s="560"/>
      <c r="AC340" s="560"/>
    </row>
    <row r="341" spans="1:68" ht="27.75" customHeight="1" x14ac:dyDescent="0.2">
      <c r="A341" s="646" t="s">
        <v>540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48"/>
      <c r="AB341" s="48"/>
      <c r="AC341" s="48"/>
    </row>
    <row r="342" spans="1:68" ht="16.5" customHeight="1" x14ac:dyDescent="0.25">
      <c r="A342" s="580" t="s">
        <v>541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2"/>
      <c r="AB342" s="552"/>
      <c r="AC342" s="552"/>
    </row>
    <row r="343" spans="1:68" ht="14.25" customHeight="1" x14ac:dyDescent="0.25">
      <c r="A343" s="572" t="s">
        <v>101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3"/>
      <c r="AB343" s="553"/>
      <c r="AC343" s="553"/>
    </row>
    <row r="344" spans="1:68" ht="37.5" customHeight="1" x14ac:dyDescent="0.25">
      <c r="A344" s="54" t="s">
        <v>542</v>
      </c>
      <c r="B344" s="54" t="s">
        <v>543</v>
      </c>
      <c r="C344" s="31">
        <v>4301011869</v>
      </c>
      <c r="D344" s="564">
        <v>4680115884847</v>
      </c>
      <c r="E344" s="565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104</v>
      </c>
      <c r="L344" s="32"/>
      <c r="M344" s="33" t="s">
        <v>67</v>
      </c>
      <c r="N344" s="33"/>
      <c r="O344" s="32">
        <v>60</v>
      </c>
      <c r="P344" s="8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68</v>
      </c>
      <c r="X344" s="557">
        <v>788</v>
      </c>
      <c r="Y344" s="558">
        <f t="shared" ref="Y344:Y350" si="47">IFERROR(IF(X344="",0,CEILING((X344/$H344),1)*$H344),"")</f>
        <v>795</v>
      </c>
      <c r="Z344" s="36">
        <f>IFERROR(IF(Y344=0,"",ROUNDUP(Y344/H344,0)*0.02175),"")</f>
        <v>1.1527499999999999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813.21600000000001</v>
      </c>
      <c r="BN344" s="64">
        <f t="shared" ref="BN344:BN350" si="49">IFERROR(Y344*I344/H344,"0")</f>
        <v>820.44</v>
      </c>
      <c r="BO344" s="64">
        <f t="shared" ref="BO344:BO350" si="50">IFERROR(1/J344*(X344/H344),"0")</f>
        <v>1.0944444444444443</v>
      </c>
      <c r="BP344" s="64">
        <f t="shared" ref="BP344:BP350" si="51">IFERROR(1/J344*(Y344/H344),"0")</f>
        <v>1.1041666666666665</v>
      </c>
    </row>
    <row r="345" spans="1:68" ht="27" customHeight="1" x14ac:dyDescent="0.25">
      <c r="A345" s="54" t="s">
        <v>545</v>
      </c>
      <c r="B345" s="54" t="s">
        <v>546</v>
      </c>
      <c r="C345" s="31">
        <v>4301011870</v>
      </c>
      <c r="D345" s="564">
        <v>4680115884854</v>
      </c>
      <c r="E345" s="565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104</v>
      </c>
      <c r="L345" s="32"/>
      <c r="M345" s="33" t="s">
        <v>67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68</v>
      </c>
      <c r="X345" s="557">
        <v>0</v>
      </c>
      <c r="Y345" s="558">
        <f t="shared" si="47"/>
        <v>0</v>
      </c>
      <c r="Z345" s="36" t="str">
        <f>IFERROR(IF(Y345=0,"",ROUNDUP(Y345/H345,0)*0.02175),"")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48"/>
        <v>0</v>
      </c>
      <c r="BN345" s="64">
        <f t="shared" si="49"/>
        <v>0</v>
      </c>
      <c r="BO345" s="64">
        <f t="shared" si="50"/>
        <v>0</v>
      </c>
      <c r="BP345" s="64">
        <f t="shared" si="51"/>
        <v>0</v>
      </c>
    </row>
    <row r="346" spans="1:68" ht="27" customHeight="1" x14ac:dyDescent="0.25">
      <c r="A346" s="54" t="s">
        <v>548</v>
      </c>
      <c r="B346" s="54" t="s">
        <v>549</v>
      </c>
      <c r="C346" s="31">
        <v>4301011832</v>
      </c>
      <c r="D346" s="564">
        <v>4607091383997</v>
      </c>
      <c r="E346" s="565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104</v>
      </c>
      <c r="L346" s="32"/>
      <c r="M346" s="33" t="s">
        <v>91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68</v>
      </c>
      <c r="X346" s="557">
        <v>0</v>
      </c>
      <c r="Y346" s="558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37.5" customHeight="1" x14ac:dyDescent="0.25">
      <c r="A347" s="54" t="s">
        <v>551</v>
      </c>
      <c r="B347" s="54" t="s">
        <v>552</v>
      </c>
      <c r="C347" s="31">
        <v>4301011867</v>
      </c>
      <c r="D347" s="564">
        <v>4680115884830</v>
      </c>
      <c r="E347" s="565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104</v>
      </c>
      <c r="L347" s="32"/>
      <c r="M347" s="33" t="s">
        <v>67</v>
      </c>
      <c r="N347" s="33"/>
      <c r="O347" s="32">
        <v>60</v>
      </c>
      <c r="P347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68</v>
      </c>
      <c r="X347" s="557">
        <v>1122</v>
      </c>
      <c r="Y347" s="558">
        <f t="shared" si="47"/>
        <v>1125</v>
      </c>
      <c r="Z347" s="36">
        <f>IFERROR(IF(Y347=0,"",ROUNDUP(Y347/H347,0)*0.02175),"")</f>
        <v>1.6312499999999999</v>
      </c>
      <c r="AA347" s="56"/>
      <c r="AB347" s="57"/>
      <c r="AC347" s="397" t="s">
        <v>553</v>
      </c>
      <c r="AG347" s="64"/>
      <c r="AJ347" s="68"/>
      <c r="AK347" s="68">
        <v>0</v>
      </c>
      <c r="BB347" s="398" t="s">
        <v>1</v>
      </c>
      <c r="BM347" s="64">
        <f t="shared" si="48"/>
        <v>1157.904</v>
      </c>
      <c r="BN347" s="64">
        <f t="shared" si="49"/>
        <v>1161</v>
      </c>
      <c r="BO347" s="64">
        <f t="shared" si="50"/>
        <v>1.5583333333333331</v>
      </c>
      <c r="BP347" s="64">
        <f t="shared" si="51"/>
        <v>1.5625</v>
      </c>
    </row>
    <row r="348" spans="1:68" ht="27" customHeight="1" x14ac:dyDescent="0.25">
      <c r="A348" s="54" t="s">
        <v>554</v>
      </c>
      <c r="B348" s="54" t="s">
        <v>555</v>
      </c>
      <c r="C348" s="31">
        <v>4301011433</v>
      </c>
      <c r="D348" s="564">
        <v>4680115882638</v>
      </c>
      <c r="E348" s="565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109</v>
      </c>
      <c r="L348" s="32"/>
      <c r="M348" s="33" t="s">
        <v>105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68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556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557</v>
      </c>
      <c r="B349" s="54" t="s">
        <v>558</v>
      </c>
      <c r="C349" s="31">
        <v>4301011952</v>
      </c>
      <c r="D349" s="564">
        <v>4680115884922</v>
      </c>
      <c r="E349" s="565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109</v>
      </c>
      <c r="L349" s="32"/>
      <c r="M349" s="33" t="s">
        <v>67</v>
      </c>
      <c r="N349" s="33"/>
      <c r="O349" s="32">
        <v>60</v>
      </c>
      <c r="P349" s="8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68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559</v>
      </c>
      <c r="B350" s="54" t="s">
        <v>560</v>
      </c>
      <c r="C350" s="31">
        <v>4301011868</v>
      </c>
      <c r="D350" s="564">
        <v>4680115884861</v>
      </c>
      <c r="E350" s="565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109</v>
      </c>
      <c r="L350" s="32"/>
      <c r="M350" s="33" t="s">
        <v>67</v>
      </c>
      <c r="N350" s="33"/>
      <c r="O350" s="32">
        <v>60</v>
      </c>
      <c r="P350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68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553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5" t="s">
        <v>70</v>
      </c>
      <c r="Q351" s="576"/>
      <c r="R351" s="576"/>
      <c r="S351" s="576"/>
      <c r="T351" s="576"/>
      <c r="U351" s="576"/>
      <c r="V351" s="577"/>
      <c r="W351" s="37" t="s">
        <v>71</v>
      </c>
      <c r="X351" s="559">
        <f>IFERROR(X344/H344,"0")+IFERROR(X345/H345,"0")+IFERROR(X346/H346,"0")+IFERROR(X347/H347,"0")+IFERROR(X348/H348,"0")+IFERROR(X349/H349,"0")+IFERROR(X350/H350,"0")</f>
        <v>127.33333333333333</v>
      </c>
      <c r="Y351" s="559">
        <f>IFERROR(Y344/H344,"0")+IFERROR(Y345/H345,"0")+IFERROR(Y346/H346,"0")+IFERROR(Y347/H347,"0")+IFERROR(Y348/H348,"0")+IFERROR(Y349/H349,"0")+IFERROR(Y350/H350,"0")</f>
        <v>128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2.7839999999999998</v>
      </c>
      <c r="AA351" s="560"/>
      <c r="AB351" s="560"/>
      <c r="AC351" s="560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5" t="s">
        <v>70</v>
      </c>
      <c r="Q352" s="576"/>
      <c r="R352" s="576"/>
      <c r="S352" s="576"/>
      <c r="T352" s="576"/>
      <c r="U352" s="576"/>
      <c r="V352" s="577"/>
      <c r="W352" s="37" t="s">
        <v>68</v>
      </c>
      <c r="X352" s="559">
        <f>IFERROR(SUM(X344:X350),"0")</f>
        <v>1910</v>
      </c>
      <c r="Y352" s="559">
        <f>IFERROR(SUM(Y344:Y350),"0")</f>
        <v>1920</v>
      </c>
      <c r="Z352" s="37"/>
      <c r="AA352" s="560"/>
      <c r="AB352" s="560"/>
      <c r="AC352" s="560"/>
    </row>
    <row r="353" spans="1:68" ht="14.25" customHeight="1" x14ac:dyDescent="0.25">
      <c r="A353" s="572" t="s">
        <v>133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3"/>
      <c r="AB353" s="553"/>
      <c r="AC353" s="553"/>
    </row>
    <row r="354" spans="1:68" ht="27" customHeight="1" x14ac:dyDescent="0.25">
      <c r="A354" s="54" t="s">
        <v>561</v>
      </c>
      <c r="B354" s="54" t="s">
        <v>562</v>
      </c>
      <c r="C354" s="31">
        <v>4301020178</v>
      </c>
      <c r="D354" s="564">
        <v>4607091383980</v>
      </c>
      <c r="E354" s="565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104</v>
      </c>
      <c r="L354" s="32"/>
      <c r="M354" s="33" t="s">
        <v>105</v>
      </c>
      <c r="N354" s="33"/>
      <c r="O354" s="32">
        <v>50</v>
      </c>
      <c r="P354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68</v>
      </c>
      <c r="X354" s="557">
        <v>1647</v>
      </c>
      <c r="Y354" s="558">
        <f>IFERROR(IF(X354="",0,CEILING((X354/$H354),1)*$H354),"")</f>
        <v>1650</v>
      </c>
      <c r="Z354" s="36">
        <f>IFERROR(IF(Y354=0,"",ROUNDUP(Y354/H354,0)*0.02175),"")</f>
        <v>2.3924999999999996</v>
      </c>
      <c r="AA354" s="56"/>
      <c r="AB354" s="57"/>
      <c r="AC354" s="405" t="s">
        <v>563</v>
      </c>
      <c r="AG354" s="64"/>
      <c r="AJ354" s="68"/>
      <c r="AK354" s="68">
        <v>0</v>
      </c>
      <c r="BB354" s="406" t="s">
        <v>1</v>
      </c>
      <c r="BM354" s="64">
        <f>IFERROR(X354*I354/H354,"0")</f>
        <v>1699.7040000000002</v>
      </c>
      <c r="BN354" s="64">
        <f>IFERROR(Y354*I354/H354,"0")</f>
        <v>1702.8</v>
      </c>
      <c r="BO354" s="64">
        <f>IFERROR(1/J354*(X354/H354),"0")</f>
        <v>2.2874999999999996</v>
      </c>
      <c r="BP354" s="64">
        <f>IFERROR(1/J354*(Y354/H354),"0")</f>
        <v>2.2916666666666665</v>
      </c>
    </row>
    <row r="355" spans="1:68" ht="16.5" customHeight="1" x14ac:dyDescent="0.25">
      <c r="A355" s="54" t="s">
        <v>564</v>
      </c>
      <c r="B355" s="54" t="s">
        <v>565</v>
      </c>
      <c r="C355" s="31">
        <v>4301020179</v>
      </c>
      <c r="D355" s="564">
        <v>4607091384178</v>
      </c>
      <c r="E355" s="565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109</v>
      </c>
      <c r="L355" s="32"/>
      <c r="M355" s="33" t="s">
        <v>105</v>
      </c>
      <c r="N355" s="33"/>
      <c r="O355" s="32">
        <v>50</v>
      </c>
      <c r="P355" s="8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68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5" t="s">
        <v>70</v>
      </c>
      <c r="Q356" s="576"/>
      <c r="R356" s="576"/>
      <c r="S356" s="576"/>
      <c r="T356" s="576"/>
      <c r="U356" s="576"/>
      <c r="V356" s="577"/>
      <c r="W356" s="37" t="s">
        <v>71</v>
      </c>
      <c r="X356" s="559">
        <f>IFERROR(X354/H354,"0")+IFERROR(X355/H355,"0")</f>
        <v>109.8</v>
      </c>
      <c r="Y356" s="559">
        <f>IFERROR(Y354/H354,"0")+IFERROR(Y355/H355,"0")</f>
        <v>110</v>
      </c>
      <c r="Z356" s="559">
        <f>IFERROR(IF(Z354="",0,Z354),"0")+IFERROR(IF(Z355="",0,Z355),"0")</f>
        <v>2.3924999999999996</v>
      </c>
      <c r="AA356" s="560"/>
      <c r="AB356" s="560"/>
      <c r="AC356" s="560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5" t="s">
        <v>70</v>
      </c>
      <c r="Q357" s="576"/>
      <c r="R357" s="576"/>
      <c r="S357" s="576"/>
      <c r="T357" s="576"/>
      <c r="U357" s="576"/>
      <c r="V357" s="577"/>
      <c r="W357" s="37" t="s">
        <v>68</v>
      </c>
      <c r="X357" s="559">
        <f>IFERROR(SUM(X354:X355),"0")</f>
        <v>1647</v>
      </c>
      <c r="Y357" s="559">
        <f>IFERROR(SUM(Y354:Y355),"0")</f>
        <v>1650</v>
      </c>
      <c r="Z357" s="37"/>
      <c r="AA357" s="560"/>
      <c r="AB357" s="560"/>
      <c r="AC357" s="560"/>
    </row>
    <row r="358" spans="1:68" ht="14.25" customHeight="1" x14ac:dyDescent="0.25">
      <c r="A358" s="572" t="s">
        <v>72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3"/>
      <c r="AB358" s="553"/>
      <c r="AC358" s="553"/>
    </row>
    <row r="359" spans="1:68" ht="27" customHeight="1" x14ac:dyDescent="0.25">
      <c r="A359" s="54" t="s">
        <v>566</v>
      </c>
      <c r="B359" s="54" t="s">
        <v>567</v>
      </c>
      <c r="C359" s="31">
        <v>4301051903</v>
      </c>
      <c r="D359" s="564">
        <v>4607091383928</v>
      </c>
      <c r="E359" s="565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104</v>
      </c>
      <c r="L359" s="32"/>
      <c r="M359" s="33" t="s">
        <v>76</v>
      </c>
      <c r="N359" s="33"/>
      <c r="O359" s="32">
        <v>40</v>
      </c>
      <c r="P359" s="8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68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569</v>
      </c>
      <c r="B360" s="54" t="s">
        <v>570</v>
      </c>
      <c r="C360" s="31">
        <v>4301051897</v>
      </c>
      <c r="D360" s="564">
        <v>4607091384260</v>
      </c>
      <c r="E360" s="565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104</v>
      </c>
      <c r="L360" s="32"/>
      <c r="M360" s="33" t="s">
        <v>76</v>
      </c>
      <c r="N360" s="33"/>
      <c r="O360" s="32">
        <v>40</v>
      </c>
      <c r="P360" s="8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68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5" t="s">
        <v>70</v>
      </c>
      <c r="Q361" s="576"/>
      <c r="R361" s="576"/>
      <c r="S361" s="576"/>
      <c r="T361" s="576"/>
      <c r="U361" s="576"/>
      <c r="V361" s="577"/>
      <c r="W361" s="37" t="s">
        <v>71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5" t="s">
        <v>70</v>
      </c>
      <c r="Q362" s="576"/>
      <c r="R362" s="576"/>
      <c r="S362" s="576"/>
      <c r="T362" s="576"/>
      <c r="U362" s="576"/>
      <c r="V362" s="577"/>
      <c r="W362" s="37" t="s">
        <v>68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customHeight="1" x14ac:dyDescent="0.25">
      <c r="A363" s="572" t="s">
        <v>168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3"/>
      <c r="AB363" s="553"/>
      <c r="AC363" s="553"/>
    </row>
    <row r="364" spans="1:68" ht="27" customHeight="1" x14ac:dyDescent="0.25">
      <c r="A364" s="54" t="s">
        <v>572</v>
      </c>
      <c r="B364" s="54" t="s">
        <v>573</v>
      </c>
      <c r="C364" s="31">
        <v>4301060439</v>
      </c>
      <c r="D364" s="564">
        <v>4607091384673</v>
      </c>
      <c r="E364" s="565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104</v>
      </c>
      <c r="L364" s="32"/>
      <c r="M364" s="33" t="s">
        <v>76</v>
      </c>
      <c r="N364" s="33"/>
      <c r="O364" s="32">
        <v>30</v>
      </c>
      <c r="P364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68</v>
      </c>
      <c r="X364" s="557">
        <v>0</v>
      </c>
      <c r="Y364" s="558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574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5" t="s">
        <v>70</v>
      </c>
      <c r="Q365" s="576"/>
      <c r="R365" s="576"/>
      <c r="S365" s="576"/>
      <c r="T365" s="576"/>
      <c r="U365" s="576"/>
      <c r="V365" s="577"/>
      <c r="W365" s="37" t="s">
        <v>71</v>
      </c>
      <c r="X365" s="559">
        <f>IFERROR(X364/H364,"0")</f>
        <v>0</v>
      </c>
      <c r="Y365" s="559">
        <f>IFERROR(Y364/H364,"0")</f>
        <v>0</v>
      </c>
      <c r="Z365" s="559">
        <f>IFERROR(IF(Z364="",0,Z364),"0")</f>
        <v>0</v>
      </c>
      <c r="AA365" s="560"/>
      <c r="AB365" s="560"/>
      <c r="AC365" s="560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5" t="s">
        <v>70</v>
      </c>
      <c r="Q366" s="576"/>
      <c r="R366" s="576"/>
      <c r="S366" s="576"/>
      <c r="T366" s="576"/>
      <c r="U366" s="576"/>
      <c r="V366" s="577"/>
      <c r="W366" s="37" t="s">
        <v>68</v>
      </c>
      <c r="X366" s="559">
        <f>IFERROR(SUM(X364:X364),"0")</f>
        <v>0</v>
      </c>
      <c r="Y366" s="559">
        <f>IFERROR(SUM(Y364:Y364),"0")</f>
        <v>0</v>
      </c>
      <c r="Z366" s="37"/>
      <c r="AA366" s="560"/>
      <c r="AB366" s="560"/>
      <c r="AC366" s="560"/>
    </row>
    <row r="367" spans="1:68" ht="16.5" customHeight="1" x14ac:dyDescent="0.25">
      <c r="A367" s="580" t="s">
        <v>575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2"/>
      <c r="AB367" s="552"/>
      <c r="AC367" s="552"/>
    </row>
    <row r="368" spans="1:68" ht="14.25" customHeight="1" x14ac:dyDescent="0.25">
      <c r="A368" s="572" t="s">
        <v>101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3"/>
      <c r="AB368" s="553"/>
      <c r="AC368" s="553"/>
    </row>
    <row r="369" spans="1:68" ht="37.5" customHeight="1" x14ac:dyDescent="0.25">
      <c r="A369" s="54" t="s">
        <v>576</v>
      </c>
      <c r="B369" s="54" t="s">
        <v>577</v>
      </c>
      <c r="C369" s="31">
        <v>4301011873</v>
      </c>
      <c r="D369" s="564">
        <v>4680115881907</v>
      </c>
      <c r="E369" s="565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104</v>
      </c>
      <c r="L369" s="32"/>
      <c r="M369" s="33" t="s">
        <v>67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68</v>
      </c>
      <c r="X369" s="557">
        <v>4</v>
      </c>
      <c r="Y369" s="558">
        <f>IFERROR(IF(X369="",0,CEILING((X369/$H369),1)*$H369),"")</f>
        <v>10.8</v>
      </c>
      <c r="Z369" s="36">
        <f>IFERROR(IF(Y369=0,"",ROUNDUP(Y369/H369,0)*0.01898),"")</f>
        <v>1.898E-2</v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4.1611111111111105</v>
      </c>
      <c r="BN369" s="64">
        <f>IFERROR(Y369*I369/H369,"0")</f>
        <v>11.234999999999999</v>
      </c>
      <c r="BO369" s="64">
        <f>IFERROR(1/J369*(X369/H369),"0")</f>
        <v>5.7870370370370367E-3</v>
      </c>
      <c r="BP369" s="64">
        <f>IFERROR(1/J369*(Y369/H369),"0")</f>
        <v>1.5625E-2</v>
      </c>
    </row>
    <row r="370" spans="1:68" ht="37.5" customHeight="1" x14ac:dyDescent="0.25">
      <c r="A370" s="54" t="s">
        <v>579</v>
      </c>
      <c r="B370" s="54" t="s">
        <v>580</v>
      </c>
      <c r="C370" s="31">
        <v>4301011875</v>
      </c>
      <c r="D370" s="564">
        <v>4680115884885</v>
      </c>
      <c r="E370" s="565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104</v>
      </c>
      <c r="L370" s="32"/>
      <c r="M370" s="33" t="s">
        <v>67</v>
      </c>
      <c r="N370" s="33"/>
      <c r="O370" s="32">
        <v>60</v>
      </c>
      <c r="P370" s="86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68</v>
      </c>
      <c r="X370" s="557">
        <v>62</v>
      </c>
      <c r="Y370" s="558">
        <f>IFERROR(IF(X370="",0,CEILING((X370/$H370),1)*$H370),"")</f>
        <v>72</v>
      </c>
      <c r="Z370" s="36">
        <f>IFERROR(IF(Y370=0,"",ROUNDUP(Y370/H370,0)*0.01898),"")</f>
        <v>0.11388000000000001</v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64.247500000000002</v>
      </c>
      <c r="BN370" s="64">
        <f>IFERROR(Y370*I370/H370,"0")</f>
        <v>74.61</v>
      </c>
      <c r="BO370" s="64">
        <f>IFERROR(1/J370*(X370/H370),"0")</f>
        <v>8.0729166666666671E-2</v>
      </c>
      <c r="BP370" s="64">
        <f>IFERROR(1/J370*(Y370/H370),"0")</f>
        <v>9.375E-2</v>
      </c>
    </row>
    <row r="371" spans="1:68" ht="37.5" customHeight="1" x14ac:dyDescent="0.25">
      <c r="A371" s="54" t="s">
        <v>582</v>
      </c>
      <c r="B371" s="54" t="s">
        <v>583</v>
      </c>
      <c r="C371" s="31">
        <v>4301011871</v>
      </c>
      <c r="D371" s="564">
        <v>4680115884908</v>
      </c>
      <c r="E371" s="565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6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68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8"/>
      <c r="B372" s="569"/>
      <c r="C372" s="569"/>
      <c r="D372" s="569"/>
      <c r="E372" s="569"/>
      <c r="F372" s="569"/>
      <c r="G372" s="569"/>
      <c r="H372" s="569"/>
      <c r="I372" s="569"/>
      <c r="J372" s="569"/>
      <c r="K372" s="569"/>
      <c r="L372" s="569"/>
      <c r="M372" s="569"/>
      <c r="N372" s="569"/>
      <c r="O372" s="570"/>
      <c r="P372" s="575" t="s">
        <v>70</v>
      </c>
      <c r="Q372" s="576"/>
      <c r="R372" s="576"/>
      <c r="S372" s="576"/>
      <c r="T372" s="576"/>
      <c r="U372" s="576"/>
      <c r="V372" s="577"/>
      <c r="W372" s="37" t="s">
        <v>71</v>
      </c>
      <c r="X372" s="559">
        <f>IFERROR(X369/H369,"0")+IFERROR(X370/H370,"0")+IFERROR(X371/H371,"0")</f>
        <v>5.5370370370370372</v>
      </c>
      <c r="Y372" s="559">
        <f>IFERROR(Y369/H369,"0")+IFERROR(Y370/H370,"0")+IFERROR(Y371/H371,"0")</f>
        <v>7</v>
      </c>
      <c r="Z372" s="559">
        <f>IFERROR(IF(Z369="",0,Z369),"0")+IFERROR(IF(Z370="",0,Z370),"0")+IFERROR(IF(Z371="",0,Z371),"0")</f>
        <v>0.13286000000000001</v>
      </c>
      <c r="AA372" s="560"/>
      <c r="AB372" s="560"/>
      <c r="AC372" s="560"/>
    </row>
    <row r="373" spans="1:68" x14ac:dyDescent="0.2">
      <c r="A373" s="569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5" t="s">
        <v>70</v>
      </c>
      <c r="Q373" s="576"/>
      <c r="R373" s="576"/>
      <c r="S373" s="576"/>
      <c r="T373" s="576"/>
      <c r="U373" s="576"/>
      <c r="V373" s="577"/>
      <c r="W373" s="37" t="s">
        <v>68</v>
      </c>
      <c r="X373" s="559">
        <f>IFERROR(SUM(X369:X371),"0")</f>
        <v>66</v>
      </c>
      <c r="Y373" s="559">
        <f>IFERROR(SUM(Y369:Y371),"0")</f>
        <v>82.8</v>
      </c>
      <c r="Z373" s="37"/>
      <c r="AA373" s="560"/>
      <c r="AB373" s="560"/>
      <c r="AC373" s="560"/>
    </row>
    <row r="374" spans="1:68" ht="14.25" customHeight="1" x14ac:dyDescent="0.25">
      <c r="A374" s="572" t="s">
        <v>63</v>
      </c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69"/>
      <c r="P374" s="569"/>
      <c r="Q374" s="569"/>
      <c r="R374" s="569"/>
      <c r="S374" s="569"/>
      <c r="T374" s="569"/>
      <c r="U374" s="569"/>
      <c r="V374" s="569"/>
      <c r="W374" s="569"/>
      <c r="X374" s="569"/>
      <c r="Y374" s="569"/>
      <c r="Z374" s="569"/>
      <c r="AA374" s="553"/>
      <c r="AB374" s="553"/>
      <c r="AC374" s="553"/>
    </row>
    <row r="375" spans="1:68" ht="27" customHeight="1" x14ac:dyDescent="0.25">
      <c r="A375" s="54" t="s">
        <v>584</v>
      </c>
      <c r="B375" s="54" t="s">
        <v>585</v>
      </c>
      <c r="C375" s="31">
        <v>4301031303</v>
      </c>
      <c r="D375" s="564">
        <v>4607091384802</v>
      </c>
      <c r="E375" s="565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109</v>
      </c>
      <c r="L375" s="32"/>
      <c r="M375" s="33" t="s">
        <v>67</v>
      </c>
      <c r="N375" s="33"/>
      <c r="O375" s="32">
        <v>35</v>
      </c>
      <c r="P375" s="7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68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586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8"/>
      <c r="B376" s="569"/>
      <c r="C376" s="569"/>
      <c r="D376" s="569"/>
      <c r="E376" s="569"/>
      <c r="F376" s="569"/>
      <c r="G376" s="569"/>
      <c r="H376" s="569"/>
      <c r="I376" s="569"/>
      <c r="J376" s="569"/>
      <c r="K376" s="569"/>
      <c r="L376" s="569"/>
      <c r="M376" s="569"/>
      <c r="N376" s="569"/>
      <c r="O376" s="570"/>
      <c r="P376" s="575" t="s">
        <v>70</v>
      </c>
      <c r="Q376" s="576"/>
      <c r="R376" s="576"/>
      <c r="S376" s="576"/>
      <c r="T376" s="576"/>
      <c r="U376" s="576"/>
      <c r="V376" s="577"/>
      <c r="W376" s="37" t="s">
        <v>71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x14ac:dyDescent="0.2">
      <c r="A377" s="569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5" t="s">
        <v>70</v>
      </c>
      <c r="Q377" s="576"/>
      <c r="R377" s="576"/>
      <c r="S377" s="576"/>
      <c r="T377" s="576"/>
      <c r="U377" s="576"/>
      <c r="V377" s="577"/>
      <c r="W377" s="37" t="s">
        <v>68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customHeight="1" x14ac:dyDescent="0.25">
      <c r="A378" s="572" t="s">
        <v>72</v>
      </c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69"/>
      <c r="P378" s="569"/>
      <c r="Q378" s="569"/>
      <c r="R378" s="569"/>
      <c r="S378" s="569"/>
      <c r="T378" s="569"/>
      <c r="U378" s="569"/>
      <c r="V378" s="569"/>
      <c r="W378" s="569"/>
      <c r="X378" s="569"/>
      <c r="Y378" s="569"/>
      <c r="Z378" s="569"/>
      <c r="AA378" s="553"/>
      <c r="AB378" s="553"/>
      <c r="AC378" s="553"/>
    </row>
    <row r="379" spans="1:68" ht="27" customHeight="1" x14ac:dyDescent="0.25">
      <c r="A379" s="54" t="s">
        <v>587</v>
      </c>
      <c r="B379" s="54" t="s">
        <v>588</v>
      </c>
      <c r="C379" s="31">
        <v>4301051899</v>
      </c>
      <c r="D379" s="564">
        <v>4607091384246</v>
      </c>
      <c r="E379" s="565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104</v>
      </c>
      <c r="L379" s="32"/>
      <c r="M379" s="33" t="s">
        <v>76</v>
      </c>
      <c r="N379" s="33"/>
      <c r="O379" s="32">
        <v>40</v>
      </c>
      <c r="P379" s="61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68</v>
      </c>
      <c r="X379" s="557">
        <v>1577</v>
      </c>
      <c r="Y379" s="558">
        <f>IFERROR(IF(X379="",0,CEILING((X379/$H379),1)*$H379),"")</f>
        <v>1584</v>
      </c>
      <c r="Z379" s="36">
        <f>IFERROR(IF(Y379=0,"",ROUNDUP(Y379/H379,0)*0.01898),"")</f>
        <v>3.3404799999999999</v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1667.9403333333332</v>
      </c>
      <c r="BN379" s="64">
        <f>IFERROR(Y379*I379/H379,"0")</f>
        <v>1675.3440000000001</v>
      </c>
      <c r="BO379" s="64">
        <f>IFERROR(1/J379*(X379/H379),"0")</f>
        <v>2.7378472222222223</v>
      </c>
      <c r="BP379" s="64">
        <f>IFERROR(1/J379*(Y379/H379),"0")</f>
        <v>2.75</v>
      </c>
    </row>
    <row r="380" spans="1:68" ht="27" customHeight="1" x14ac:dyDescent="0.25">
      <c r="A380" s="54" t="s">
        <v>590</v>
      </c>
      <c r="B380" s="54" t="s">
        <v>591</v>
      </c>
      <c r="C380" s="31">
        <v>4301051660</v>
      </c>
      <c r="D380" s="564">
        <v>4607091384253</v>
      </c>
      <c r="E380" s="565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75</v>
      </c>
      <c r="L380" s="32"/>
      <c r="M380" s="33" t="s">
        <v>76</v>
      </c>
      <c r="N380" s="33"/>
      <c r="O380" s="32">
        <v>40</v>
      </c>
      <c r="P380" s="7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68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589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8"/>
      <c r="B381" s="569"/>
      <c r="C381" s="569"/>
      <c r="D381" s="569"/>
      <c r="E381" s="569"/>
      <c r="F381" s="569"/>
      <c r="G381" s="569"/>
      <c r="H381" s="569"/>
      <c r="I381" s="569"/>
      <c r="J381" s="569"/>
      <c r="K381" s="569"/>
      <c r="L381" s="569"/>
      <c r="M381" s="569"/>
      <c r="N381" s="569"/>
      <c r="O381" s="570"/>
      <c r="P381" s="575" t="s">
        <v>70</v>
      </c>
      <c r="Q381" s="576"/>
      <c r="R381" s="576"/>
      <c r="S381" s="576"/>
      <c r="T381" s="576"/>
      <c r="U381" s="576"/>
      <c r="V381" s="577"/>
      <c r="W381" s="37" t="s">
        <v>71</v>
      </c>
      <c r="X381" s="559">
        <f>IFERROR(X379/H379,"0")+IFERROR(X380/H380,"0")</f>
        <v>175.22222222222223</v>
      </c>
      <c r="Y381" s="559">
        <f>IFERROR(Y379/H379,"0")+IFERROR(Y380/H380,"0")</f>
        <v>176</v>
      </c>
      <c r="Z381" s="559">
        <f>IFERROR(IF(Z379="",0,Z379),"0")+IFERROR(IF(Z380="",0,Z380),"0")</f>
        <v>3.3404799999999999</v>
      </c>
      <c r="AA381" s="560"/>
      <c r="AB381" s="560"/>
      <c r="AC381" s="560"/>
    </row>
    <row r="382" spans="1:68" x14ac:dyDescent="0.2">
      <c r="A382" s="569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5" t="s">
        <v>70</v>
      </c>
      <c r="Q382" s="576"/>
      <c r="R382" s="576"/>
      <c r="S382" s="576"/>
      <c r="T382" s="576"/>
      <c r="U382" s="576"/>
      <c r="V382" s="577"/>
      <c r="W382" s="37" t="s">
        <v>68</v>
      </c>
      <c r="X382" s="559">
        <f>IFERROR(SUM(X379:X380),"0")</f>
        <v>1577</v>
      </c>
      <c r="Y382" s="559">
        <f>IFERROR(SUM(Y379:Y380),"0")</f>
        <v>1584</v>
      </c>
      <c r="Z382" s="37"/>
      <c r="AA382" s="560"/>
      <c r="AB382" s="560"/>
      <c r="AC382" s="560"/>
    </row>
    <row r="383" spans="1:68" ht="14.25" customHeight="1" x14ac:dyDescent="0.25">
      <c r="A383" s="572" t="s">
        <v>168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553"/>
      <c r="AB383" s="553"/>
      <c r="AC383" s="553"/>
    </row>
    <row r="384" spans="1:68" ht="27" customHeight="1" x14ac:dyDescent="0.25">
      <c r="A384" s="54" t="s">
        <v>592</v>
      </c>
      <c r="B384" s="54" t="s">
        <v>593</v>
      </c>
      <c r="C384" s="31">
        <v>4301060441</v>
      </c>
      <c r="D384" s="564">
        <v>4607091389357</v>
      </c>
      <c r="E384" s="565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104</v>
      </c>
      <c r="L384" s="32"/>
      <c r="M384" s="33" t="s">
        <v>76</v>
      </c>
      <c r="N384" s="33"/>
      <c r="O384" s="32">
        <v>40</v>
      </c>
      <c r="P384" s="5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68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594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8"/>
      <c r="B385" s="569"/>
      <c r="C385" s="569"/>
      <c r="D385" s="569"/>
      <c r="E385" s="569"/>
      <c r="F385" s="569"/>
      <c r="G385" s="569"/>
      <c r="H385" s="569"/>
      <c r="I385" s="569"/>
      <c r="J385" s="569"/>
      <c r="K385" s="569"/>
      <c r="L385" s="569"/>
      <c r="M385" s="569"/>
      <c r="N385" s="569"/>
      <c r="O385" s="570"/>
      <c r="P385" s="575" t="s">
        <v>70</v>
      </c>
      <c r="Q385" s="576"/>
      <c r="R385" s="576"/>
      <c r="S385" s="576"/>
      <c r="T385" s="576"/>
      <c r="U385" s="576"/>
      <c r="V385" s="577"/>
      <c r="W385" s="37" t="s">
        <v>71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x14ac:dyDescent="0.2">
      <c r="A386" s="569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5" t="s">
        <v>70</v>
      </c>
      <c r="Q386" s="576"/>
      <c r="R386" s="576"/>
      <c r="S386" s="576"/>
      <c r="T386" s="576"/>
      <c r="U386" s="576"/>
      <c r="V386" s="577"/>
      <c r="W386" s="37" t="s">
        <v>68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customHeight="1" x14ac:dyDescent="0.2">
      <c r="A387" s="646" t="s">
        <v>595</v>
      </c>
      <c r="B387" s="647"/>
      <c r="C387" s="647"/>
      <c r="D387" s="647"/>
      <c r="E387" s="647"/>
      <c r="F387" s="647"/>
      <c r="G387" s="647"/>
      <c r="H387" s="647"/>
      <c r="I387" s="647"/>
      <c r="J387" s="647"/>
      <c r="K387" s="647"/>
      <c r="L387" s="647"/>
      <c r="M387" s="647"/>
      <c r="N387" s="647"/>
      <c r="O387" s="647"/>
      <c r="P387" s="647"/>
      <c r="Q387" s="647"/>
      <c r="R387" s="647"/>
      <c r="S387" s="647"/>
      <c r="T387" s="647"/>
      <c r="U387" s="647"/>
      <c r="V387" s="647"/>
      <c r="W387" s="647"/>
      <c r="X387" s="647"/>
      <c r="Y387" s="647"/>
      <c r="Z387" s="647"/>
      <c r="AA387" s="48"/>
      <c r="AB387" s="48"/>
      <c r="AC387" s="48"/>
    </row>
    <row r="388" spans="1:68" ht="16.5" customHeight="1" x14ac:dyDescent="0.25">
      <c r="A388" s="580" t="s">
        <v>596</v>
      </c>
      <c r="B388" s="569"/>
      <c r="C388" s="569"/>
      <c r="D388" s="569"/>
      <c r="E388" s="569"/>
      <c r="F388" s="569"/>
      <c r="G388" s="569"/>
      <c r="H388" s="569"/>
      <c r="I388" s="569"/>
      <c r="J388" s="569"/>
      <c r="K388" s="569"/>
      <c r="L388" s="569"/>
      <c r="M388" s="569"/>
      <c r="N388" s="569"/>
      <c r="O388" s="569"/>
      <c r="P388" s="569"/>
      <c r="Q388" s="569"/>
      <c r="R388" s="569"/>
      <c r="S388" s="569"/>
      <c r="T388" s="569"/>
      <c r="U388" s="569"/>
      <c r="V388" s="569"/>
      <c r="W388" s="569"/>
      <c r="X388" s="569"/>
      <c r="Y388" s="569"/>
      <c r="Z388" s="569"/>
      <c r="AA388" s="552"/>
      <c r="AB388" s="552"/>
      <c r="AC388" s="552"/>
    </row>
    <row r="389" spans="1:68" ht="14.25" customHeight="1" x14ac:dyDescent="0.25">
      <c r="A389" s="572" t="s">
        <v>63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3"/>
      <c r="AB389" s="553"/>
      <c r="AC389" s="553"/>
    </row>
    <row r="390" spans="1:68" ht="27" customHeight="1" x14ac:dyDescent="0.25">
      <c r="A390" s="54" t="s">
        <v>597</v>
      </c>
      <c r="B390" s="54" t="s">
        <v>598</v>
      </c>
      <c r="C390" s="31">
        <v>4301031405</v>
      </c>
      <c r="D390" s="564">
        <v>4680115886100</v>
      </c>
      <c r="E390" s="565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109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68</v>
      </c>
      <c r="X390" s="557">
        <v>5</v>
      </c>
      <c r="Y390" s="558">
        <f t="shared" ref="Y390:Y399" si="52">IFERROR(IF(X390="",0,CEILING((X390/$H390),1)*$H390),"")</f>
        <v>5.4</v>
      </c>
      <c r="Z390" s="36">
        <f>IFERROR(IF(Y390=0,"",ROUNDUP(Y390/H390,0)*0.00902),"")</f>
        <v>9.0200000000000002E-3</v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5.1944444444444446</v>
      </c>
      <c r="BN390" s="64">
        <f t="shared" ref="BN390:BN399" si="54">IFERROR(Y390*I390/H390,"0")</f>
        <v>5.61</v>
      </c>
      <c r="BO390" s="64">
        <f t="shared" ref="BO390:BO399" si="55">IFERROR(1/J390*(X390/H390),"0")</f>
        <v>7.0145903479236806E-3</v>
      </c>
      <c r="BP390" s="64">
        <f t="shared" ref="BP390:BP399" si="56">IFERROR(1/J390*(Y390/H390),"0")</f>
        <v>7.575757575757576E-3</v>
      </c>
    </row>
    <row r="391" spans="1:68" ht="27" customHeight="1" x14ac:dyDescent="0.25">
      <c r="A391" s="54" t="s">
        <v>600</v>
      </c>
      <c r="B391" s="54" t="s">
        <v>601</v>
      </c>
      <c r="C391" s="31">
        <v>4301031382</v>
      </c>
      <c r="D391" s="564">
        <v>4680115886117</v>
      </c>
      <c r="E391" s="565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109</v>
      </c>
      <c r="L391" s="32"/>
      <c r="M391" s="33" t="s">
        <v>67</v>
      </c>
      <c r="N391" s="33"/>
      <c r="O391" s="32">
        <v>50</v>
      </c>
      <c r="P391" s="5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68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customHeight="1" x14ac:dyDescent="0.25">
      <c r="A392" s="54" t="s">
        <v>600</v>
      </c>
      <c r="B392" s="54" t="s">
        <v>603</v>
      </c>
      <c r="C392" s="31">
        <v>4301031406</v>
      </c>
      <c r="D392" s="564">
        <v>4680115886117</v>
      </c>
      <c r="E392" s="565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109</v>
      </c>
      <c r="L392" s="32"/>
      <c r="M392" s="33" t="s">
        <v>67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68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602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604</v>
      </c>
      <c r="B393" s="54" t="s">
        <v>605</v>
      </c>
      <c r="C393" s="31">
        <v>4301031402</v>
      </c>
      <c r="D393" s="564">
        <v>4680115886124</v>
      </c>
      <c r="E393" s="565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109</v>
      </c>
      <c r="L393" s="32"/>
      <c r="M393" s="33" t="s">
        <v>67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68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606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607</v>
      </c>
      <c r="B394" s="54" t="s">
        <v>608</v>
      </c>
      <c r="C394" s="31">
        <v>4301031366</v>
      </c>
      <c r="D394" s="564">
        <v>4680115883147</v>
      </c>
      <c r="E394" s="565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68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4301031362</v>
      </c>
      <c r="D395" s="564">
        <v>4607091384338</v>
      </c>
      <c r="E395" s="565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68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599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customHeight="1" x14ac:dyDescent="0.25">
      <c r="A396" s="54" t="s">
        <v>611</v>
      </c>
      <c r="B396" s="54" t="s">
        <v>612</v>
      </c>
      <c r="C396" s="31">
        <v>4301031361</v>
      </c>
      <c r="D396" s="564">
        <v>4607091389524</v>
      </c>
      <c r="E396" s="565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68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614</v>
      </c>
      <c r="B397" s="54" t="s">
        <v>615</v>
      </c>
      <c r="C397" s="31">
        <v>4301031364</v>
      </c>
      <c r="D397" s="564">
        <v>4680115883161</v>
      </c>
      <c r="E397" s="565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68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4301031358</v>
      </c>
      <c r="D398" s="564">
        <v>4607091389531</v>
      </c>
      <c r="E398" s="565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68</v>
      </c>
      <c r="X398" s="557">
        <v>25</v>
      </c>
      <c r="Y398" s="558">
        <f t="shared" si="52"/>
        <v>25.200000000000003</v>
      </c>
      <c r="Z398" s="36">
        <f t="shared" si="57"/>
        <v>6.0240000000000002E-2</v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53"/>
        <v>26.547619047619047</v>
      </c>
      <c r="BN398" s="64">
        <f t="shared" si="54"/>
        <v>26.76</v>
      </c>
      <c r="BO398" s="64">
        <f t="shared" si="55"/>
        <v>5.0875050875050884E-2</v>
      </c>
      <c r="BP398" s="64">
        <f t="shared" si="56"/>
        <v>5.1282051282051287E-2</v>
      </c>
    </row>
    <row r="399" spans="1:68" ht="37.5" customHeight="1" x14ac:dyDescent="0.25">
      <c r="A399" s="54" t="s">
        <v>620</v>
      </c>
      <c r="B399" s="54" t="s">
        <v>621</v>
      </c>
      <c r="C399" s="31">
        <v>4301031360</v>
      </c>
      <c r="D399" s="564">
        <v>4607091384345</v>
      </c>
      <c r="E399" s="565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68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616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8"/>
      <c r="B400" s="569"/>
      <c r="C400" s="569"/>
      <c r="D400" s="569"/>
      <c r="E400" s="569"/>
      <c r="F400" s="569"/>
      <c r="G400" s="569"/>
      <c r="H400" s="569"/>
      <c r="I400" s="569"/>
      <c r="J400" s="569"/>
      <c r="K400" s="569"/>
      <c r="L400" s="569"/>
      <c r="M400" s="569"/>
      <c r="N400" s="569"/>
      <c r="O400" s="570"/>
      <c r="P400" s="575" t="s">
        <v>70</v>
      </c>
      <c r="Q400" s="576"/>
      <c r="R400" s="576"/>
      <c r="S400" s="576"/>
      <c r="T400" s="576"/>
      <c r="U400" s="576"/>
      <c r="V400" s="577"/>
      <c r="W400" s="37" t="s">
        <v>71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12.830687830687831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13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6.9260000000000002E-2</v>
      </c>
      <c r="AA400" s="560"/>
      <c r="AB400" s="560"/>
      <c r="AC400" s="560"/>
    </row>
    <row r="401" spans="1:68" x14ac:dyDescent="0.2">
      <c r="A401" s="569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5" t="s">
        <v>70</v>
      </c>
      <c r="Q401" s="576"/>
      <c r="R401" s="576"/>
      <c r="S401" s="576"/>
      <c r="T401" s="576"/>
      <c r="U401" s="576"/>
      <c r="V401" s="577"/>
      <c r="W401" s="37" t="s">
        <v>68</v>
      </c>
      <c r="X401" s="559">
        <f>IFERROR(SUM(X390:X399),"0")</f>
        <v>30</v>
      </c>
      <c r="Y401" s="559">
        <f>IFERROR(SUM(Y390:Y399),"0")</f>
        <v>30.6</v>
      </c>
      <c r="Z401" s="37"/>
      <c r="AA401" s="560"/>
      <c r="AB401" s="560"/>
      <c r="AC401" s="560"/>
    </row>
    <row r="402" spans="1:68" ht="14.25" customHeight="1" x14ac:dyDescent="0.25">
      <c r="A402" s="572" t="s">
        <v>72</v>
      </c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69"/>
      <c r="P402" s="569"/>
      <c r="Q402" s="569"/>
      <c r="R402" s="569"/>
      <c r="S402" s="569"/>
      <c r="T402" s="569"/>
      <c r="U402" s="569"/>
      <c r="V402" s="569"/>
      <c r="W402" s="569"/>
      <c r="X402" s="569"/>
      <c r="Y402" s="569"/>
      <c r="Z402" s="569"/>
      <c r="AA402" s="553"/>
      <c r="AB402" s="553"/>
      <c r="AC402" s="553"/>
    </row>
    <row r="403" spans="1:68" ht="27" customHeight="1" x14ac:dyDescent="0.25">
      <c r="A403" s="54" t="s">
        <v>622</v>
      </c>
      <c r="B403" s="54" t="s">
        <v>623</v>
      </c>
      <c r="C403" s="31">
        <v>4301051284</v>
      </c>
      <c r="D403" s="564">
        <v>4607091384352</v>
      </c>
      <c r="E403" s="565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109</v>
      </c>
      <c r="L403" s="32"/>
      <c r="M403" s="33" t="s">
        <v>76</v>
      </c>
      <c r="N403" s="33"/>
      <c r="O403" s="32">
        <v>45</v>
      </c>
      <c r="P403" s="6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68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624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625</v>
      </c>
      <c r="B404" s="54" t="s">
        <v>626</v>
      </c>
      <c r="C404" s="31">
        <v>4301051431</v>
      </c>
      <c r="D404" s="564">
        <v>4607091389654</v>
      </c>
      <c r="E404" s="565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75</v>
      </c>
      <c r="L404" s="32"/>
      <c r="M404" s="33" t="s">
        <v>76</v>
      </c>
      <c r="N404" s="33"/>
      <c r="O404" s="32">
        <v>45</v>
      </c>
      <c r="P404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68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627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8"/>
      <c r="B405" s="569"/>
      <c r="C405" s="569"/>
      <c r="D405" s="569"/>
      <c r="E405" s="569"/>
      <c r="F405" s="569"/>
      <c r="G405" s="569"/>
      <c r="H405" s="569"/>
      <c r="I405" s="569"/>
      <c r="J405" s="569"/>
      <c r="K405" s="569"/>
      <c r="L405" s="569"/>
      <c r="M405" s="569"/>
      <c r="N405" s="569"/>
      <c r="O405" s="570"/>
      <c r="P405" s="575" t="s">
        <v>70</v>
      </c>
      <c r="Q405" s="576"/>
      <c r="R405" s="576"/>
      <c r="S405" s="576"/>
      <c r="T405" s="576"/>
      <c r="U405" s="576"/>
      <c r="V405" s="577"/>
      <c r="W405" s="37" t="s">
        <v>71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x14ac:dyDescent="0.2">
      <c r="A406" s="569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5" t="s">
        <v>70</v>
      </c>
      <c r="Q406" s="576"/>
      <c r="R406" s="576"/>
      <c r="S406" s="576"/>
      <c r="T406" s="576"/>
      <c r="U406" s="576"/>
      <c r="V406" s="577"/>
      <c r="W406" s="37" t="s">
        <v>68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customHeight="1" x14ac:dyDescent="0.25">
      <c r="A407" s="580" t="s">
        <v>628</v>
      </c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69"/>
      <c r="P407" s="569"/>
      <c r="Q407" s="569"/>
      <c r="R407" s="569"/>
      <c r="S407" s="569"/>
      <c r="T407" s="569"/>
      <c r="U407" s="569"/>
      <c r="V407" s="569"/>
      <c r="W407" s="569"/>
      <c r="X407" s="569"/>
      <c r="Y407" s="569"/>
      <c r="Z407" s="569"/>
      <c r="AA407" s="552"/>
      <c r="AB407" s="552"/>
      <c r="AC407" s="552"/>
    </row>
    <row r="408" spans="1:68" ht="14.25" customHeight="1" x14ac:dyDescent="0.25">
      <c r="A408" s="572" t="s">
        <v>133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3"/>
      <c r="AB408" s="553"/>
      <c r="AC408" s="553"/>
    </row>
    <row r="409" spans="1:68" ht="27" customHeight="1" x14ac:dyDescent="0.25">
      <c r="A409" s="54" t="s">
        <v>629</v>
      </c>
      <c r="B409" s="54" t="s">
        <v>630</v>
      </c>
      <c r="C409" s="31">
        <v>4301020319</v>
      </c>
      <c r="D409" s="564">
        <v>4680115885240</v>
      </c>
      <c r="E409" s="565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80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68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631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8"/>
      <c r="B410" s="569"/>
      <c r="C410" s="569"/>
      <c r="D410" s="569"/>
      <c r="E410" s="569"/>
      <c r="F410" s="569"/>
      <c r="G410" s="569"/>
      <c r="H410" s="569"/>
      <c r="I410" s="569"/>
      <c r="J410" s="569"/>
      <c r="K410" s="569"/>
      <c r="L410" s="569"/>
      <c r="M410" s="569"/>
      <c r="N410" s="569"/>
      <c r="O410" s="570"/>
      <c r="P410" s="575" t="s">
        <v>70</v>
      </c>
      <c r="Q410" s="576"/>
      <c r="R410" s="576"/>
      <c r="S410" s="576"/>
      <c r="T410" s="576"/>
      <c r="U410" s="576"/>
      <c r="V410" s="577"/>
      <c r="W410" s="37" t="s">
        <v>71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x14ac:dyDescent="0.2">
      <c r="A411" s="569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5" t="s">
        <v>70</v>
      </c>
      <c r="Q411" s="576"/>
      <c r="R411" s="576"/>
      <c r="S411" s="576"/>
      <c r="T411" s="576"/>
      <c r="U411" s="576"/>
      <c r="V411" s="577"/>
      <c r="W411" s="37" t="s">
        <v>68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customHeight="1" x14ac:dyDescent="0.25">
      <c r="A412" s="572" t="s">
        <v>63</v>
      </c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69"/>
      <c r="P412" s="569"/>
      <c r="Q412" s="569"/>
      <c r="R412" s="569"/>
      <c r="S412" s="569"/>
      <c r="T412" s="569"/>
      <c r="U412" s="569"/>
      <c r="V412" s="569"/>
      <c r="W412" s="569"/>
      <c r="X412" s="569"/>
      <c r="Y412" s="569"/>
      <c r="Z412" s="569"/>
      <c r="AA412" s="553"/>
      <c r="AB412" s="553"/>
      <c r="AC412" s="553"/>
    </row>
    <row r="413" spans="1:68" ht="27" customHeight="1" x14ac:dyDescent="0.25">
      <c r="A413" s="54" t="s">
        <v>632</v>
      </c>
      <c r="B413" s="54" t="s">
        <v>633</v>
      </c>
      <c r="C413" s="31">
        <v>4301031403</v>
      </c>
      <c r="D413" s="564">
        <v>4680115886094</v>
      </c>
      <c r="E413" s="565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109</v>
      </c>
      <c r="L413" s="32"/>
      <c r="M413" s="33" t="s">
        <v>105</v>
      </c>
      <c r="N413" s="33"/>
      <c r="O413" s="32">
        <v>50</v>
      </c>
      <c r="P413" s="6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68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634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635</v>
      </c>
      <c r="B414" s="54" t="s">
        <v>636</v>
      </c>
      <c r="C414" s="31">
        <v>4301031363</v>
      </c>
      <c r="D414" s="564">
        <v>4607091389425</v>
      </c>
      <c r="E414" s="565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68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638</v>
      </c>
      <c r="B415" s="54" t="s">
        <v>639</v>
      </c>
      <c r="C415" s="31">
        <v>4301031373</v>
      </c>
      <c r="D415" s="564">
        <v>4680115880771</v>
      </c>
      <c r="E415" s="565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68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641</v>
      </c>
      <c r="B416" s="54" t="s">
        <v>642</v>
      </c>
      <c r="C416" s="31">
        <v>4301031359</v>
      </c>
      <c r="D416" s="564">
        <v>4607091389500</v>
      </c>
      <c r="E416" s="565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68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8"/>
      <c r="B417" s="569"/>
      <c r="C417" s="569"/>
      <c r="D417" s="569"/>
      <c r="E417" s="569"/>
      <c r="F417" s="569"/>
      <c r="G417" s="569"/>
      <c r="H417" s="569"/>
      <c r="I417" s="569"/>
      <c r="J417" s="569"/>
      <c r="K417" s="569"/>
      <c r="L417" s="569"/>
      <c r="M417" s="569"/>
      <c r="N417" s="569"/>
      <c r="O417" s="570"/>
      <c r="P417" s="575" t="s">
        <v>70</v>
      </c>
      <c r="Q417" s="576"/>
      <c r="R417" s="576"/>
      <c r="S417" s="576"/>
      <c r="T417" s="576"/>
      <c r="U417" s="576"/>
      <c r="V417" s="577"/>
      <c r="W417" s="37" t="s">
        <v>71</v>
      </c>
      <c r="X417" s="559">
        <f>IFERROR(X413/H413,"0")+IFERROR(X414/H414,"0")+IFERROR(X415/H415,"0")+IFERROR(X416/H416,"0")</f>
        <v>0</v>
      </c>
      <c r="Y417" s="559">
        <f>IFERROR(Y413/H413,"0")+IFERROR(Y414/H414,"0")+IFERROR(Y415/H415,"0")+IFERROR(Y416/H416,"0")</f>
        <v>0</v>
      </c>
      <c r="Z417" s="559">
        <f>IFERROR(IF(Z413="",0,Z413),"0")+IFERROR(IF(Z414="",0,Z414),"0")+IFERROR(IF(Z415="",0,Z415),"0")+IFERROR(IF(Z416="",0,Z416),"0")</f>
        <v>0</v>
      </c>
      <c r="AA417" s="560"/>
      <c r="AB417" s="560"/>
      <c r="AC417" s="560"/>
    </row>
    <row r="418" spans="1:68" x14ac:dyDescent="0.2">
      <c r="A418" s="569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5" t="s">
        <v>70</v>
      </c>
      <c r="Q418" s="576"/>
      <c r="R418" s="576"/>
      <c r="S418" s="576"/>
      <c r="T418" s="576"/>
      <c r="U418" s="576"/>
      <c r="V418" s="577"/>
      <c r="W418" s="37" t="s">
        <v>68</v>
      </c>
      <c r="X418" s="559">
        <f>IFERROR(SUM(X413:X416),"0")</f>
        <v>0</v>
      </c>
      <c r="Y418" s="559">
        <f>IFERROR(SUM(Y413:Y416),"0")</f>
        <v>0</v>
      </c>
      <c r="Z418" s="37"/>
      <c r="AA418" s="560"/>
      <c r="AB418" s="560"/>
      <c r="AC418" s="560"/>
    </row>
    <row r="419" spans="1:68" ht="16.5" customHeight="1" x14ac:dyDescent="0.25">
      <c r="A419" s="580" t="s">
        <v>643</v>
      </c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69"/>
      <c r="P419" s="569"/>
      <c r="Q419" s="569"/>
      <c r="R419" s="569"/>
      <c r="S419" s="569"/>
      <c r="T419" s="569"/>
      <c r="U419" s="569"/>
      <c r="V419" s="569"/>
      <c r="W419" s="569"/>
      <c r="X419" s="569"/>
      <c r="Y419" s="569"/>
      <c r="Z419" s="569"/>
      <c r="AA419" s="552"/>
      <c r="AB419" s="552"/>
      <c r="AC419" s="552"/>
    </row>
    <row r="420" spans="1:68" ht="14.25" customHeight="1" x14ac:dyDescent="0.25">
      <c r="A420" s="572" t="s">
        <v>63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3"/>
      <c r="AB420" s="553"/>
      <c r="AC420" s="553"/>
    </row>
    <row r="421" spans="1:68" ht="27" customHeight="1" x14ac:dyDescent="0.25">
      <c r="A421" s="54" t="s">
        <v>644</v>
      </c>
      <c r="B421" s="54" t="s">
        <v>645</v>
      </c>
      <c r="C421" s="31">
        <v>4301031347</v>
      </c>
      <c r="D421" s="564">
        <v>4680115885110</v>
      </c>
      <c r="E421" s="565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75</v>
      </c>
      <c r="L421" s="32"/>
      <c r="M421" s="33" t="s">
        <v>67</v>
      </c>
      <c r="N421" s="33"/>
      <c r="O421" s="32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68</v>
      </c>
      <c r="X421" s="557">
        <v>1</v>
      </c>
      <c r="Y421" s="558">
        <f>IFERROR(IF(X421="",0,CEILING((X421/$H421),1)*$H421),"")</f>
        <v>1.2</v>
      </c>
      <c r="Z421" s="36">
        <f>IFERROR(IF(Y421=0,"",ROUNDUP(Y421/H421,0)*0.00651),"")</f>
        <v>6.5100000000000002E-3</v>
      </c>
      <c r="AA421" s="56"/>
      <c r="AB421" s="57"/>
      <c r="AC421" s="463" t="s">
        <v>646</v>
      </c>
      <c r="AG421" s="64"/>
      <c r="AJ421" s="68"/>
      <c r="AK421" s="68">
        <v>0</v>
      </c>
      <c r="BB421" s="464" t="s">
        <v>1</v>
      </c>
      <c r="BM421" s="64">
        <f>IFERROR(X421*I421/H421,"0")</f>
        <v>1.7500000000000002</v>
      </c>
      <c r="BN421" s="64">
        <f>IFERROR(Y421*I421/H421,"0")</f>
        <v>2.1</v>
      </c>
      <c r="BO421" s="64">
        <f>IFERROR(1/J421*(X421/H421),"0")</f>
        <v>4.578754578754579E-3</v>
      </c>
      <c r="BP421" s="64">
        <f>IFERROR(1/J421*(Y421/H421),"0")</f>
        <v>5.4945054945054949E-3</v>
      </c>
    </row>
    <row r="422" spans="1:68" x14ac:dyDescent="0.2">
      <c r="A422" s="568"/>
      <c r="B422" s="569"/>
      <c r="C422" s="569"/>
      <c r="D422" s="569"/>
      <c r="E422" s="569"/>
      <c r="F422" s="569"/>
      <c r="G422" s="569"/>
      <c r="H422" s="569"/>
      <c r="I422" s="569"/>
      <c r="J422" s="569"/>
      <c r="K422" s="569"/>
      <c r="L422" s="569"/>
      <c r="M422" s="569"/>
      <c r="N422" s="569"/>
      <c r="O422" s="570"/>
      <c r="P422" s="575" t="s">
        <v>70</v>
      </c>
      <c r="Q422" s="576"/>
      <c r="R422" s="576"/>
      <c r="S422" s="576"/>
      <c r="T422" s="576"/>
      <c r="U422" s="576"/>
      <c r="V422" s="577"/>
      <c r="W422" s="37" t="s">
        <v>71</v>
      </c>
      <c r="X422" s="559">
        <f>IFERROR(X421/H421,"0")</f>
        <v>0.83333333333333337</v>
      </c>
      <c r="Y422" s="559">
        <f>IFERROR(Y421/H421,"0")</f>
        <v>1</v>
      </c>
      <c r="Z422" s="559">
        <f>IFERROR(IF(Z421="",0,Z421),"0")</f>
        <v>6.5100000000000002E-3</v>
      </c>
      <c r="AA422" s="560"/>
      <c r="AB422" s="560"/>
      <c r="AC422" s="560"/>
    </row>
    <row r="423" spans="1:68" x14ac:dyDescent="0.2">
      <c r="A423" s="569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5" t="s">
        <v>70</v>
      </c>
      <c r="Q423" s="576"/>
      <c r="R423" s="576"/>
      <c r="S423" s="576"/>
      <c r="T423" s="576"/>
      <c r="U423" s="576"/>
      <c r="V423" s="577"/>
      <c r="W423" s="37" t="s">
        <v>68</v>
      </c>
      <c r="X423" s="559">
        <f>IFERROR(SUM(X421:X421),"0")</f>
        <v>1</v>
      </c>
      <c r="Y423" s="559">
        <f>IFERROR(SUM(Y421:Y421),"0")</f>
        <v>1.2</v>
      </c>
      <c r="Z423" s="37"/>
      <c r="AA423" s="560"/>
      <c r="AB423" s="560"/>
      <c r="AC423" s="560"/>
    </row>
    <row r="424" spans="1:68" ht="16.5" customHeight="1" x14ac:dyDescent="0.25">
      <c r="A424" s="580" t="s">
        <v>647</v>
      </c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69"/>
      <c r="P424" s="569"/>
      <c r="Q424" s="569"/>
      <c r="R424" s="569"/>
      <c r="S424" s="569"/>
      <c r="T424" s="569"/>
      <c r="U424" s="569"/>
      <c r="V424" s="569"/>
      <c r="W424" s="569"/>
      <c r="X424" s="569"/>
      <c r="Y424" s="569"/>
      <c r="Z424" s="569"/>
      <c r="AA424" s="552"/>
      <c r="AB424" s="552"/>
      <c r="AC424" s="552"/>
    </row>
    <row r="425" spans="1:68" ht="14.25" customHeight="1" x14ac:dyDescent="0.25">
      <c r="A425" s="572" t="s">
        <v>63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3"/>
      <c r="AB425" s="553"/>
      <c r="AC425" s="553"/>
    </row>
    <row r="426" spans="1:68" ht="27" customHeight="1" x14ac:dyDescent="0.25">
      <c r="A426" s="54" t="s">
        <v>648</v>
      </c>
      <c r="B426" s="54" t="s">
        <v>649</v>
      </c>
      <c r="C426" s="31">
        <v>4301031261</v>
      </c>
      <c r="D426" s="564">
        <v>4680115885103</v>
      </c>
      <c r="E426" s="565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75</v>
      </c>
      <c r="L426" s="32"/>
      <c r="M426" s="33" t="s">
        <v>67</v>
      </c>
      <c r="N426" s="33"/>
      <c r="O426" s="32">
        <v>40</v>
      </c>
      <c r="P426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68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650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68"/>
      <c r="B427" s="569"/>
      <c r="C427" s="569"/>
      <c r="D427" s="569"/>
      <c r="E427" s="569"/>
      <c r="F427" s="569"/>
      <c r="G427" s="569"/>
      <c r="H427" s="569"/>
      <c r="I427" s="569"/>
      <c r="J427" s="569"/>
      <c r="K427" s="569"/>
      <c r="L427" s="569"/>
      <c r="M427" s="569"/>
      <c r="N427" s="569"/>
      <c r="O427" s="570"/>
      <c r="P427" s="575" t="s">
        <v>70</v>
      </c>
      <c r="Q427" s="576"/>
      <c r="R427" s="576"/>
      <c r="S427" s="576"/>
      <c r="T427" s="576"/>
      <c r="U427" s="576"/>
      <c r="V427" s="577"/>
      <c r="W427" s="37" t="s">
        <v>71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x14ac:dyDescent="0.2">
      <c r="A428" s="569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5" t="s">
        <v>70</v>
      </c>
      <c r="Q428" s="576"/>
      <c r="R428" s="576"/>
      <c r="S428" s="576"/>
      <c r="T428" s="576"/>
      <c r="U428" s="576"/>
      <c r="V428" s="577"/>
      <c r="W428" s="37" t="s">
        <v>68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customHeight="1" x14ac:dyDescent="0.2">
      <c r="A429" s="646" t="s">
        <v>651</v>
      </c>
      <c r="B429" s="647"/>
      <c r="C429" s="647"/>
      <c r="D429" s="647"/>
      <c r="E429" s="647"/>
      <c r="F429" s="647"/>
      <c r="G429" s="647"/>
      <c r="H429" s="647"/>
      <c r="I429" s="647"/>
      <c r="J429" s="647"/>
      <c r="K429" s="647"/>
      <c r="L429" s="647"/>
      <c r="M429" s="647"/>
      <c r="N429" s="647"/>
      <c r="O429" s="647"/>
      <c r="P429" s="647"/>
      <c r="Q429" s="647"/>
      <c r="R429" s="647"/>
      <c r="S429" s="647"/>
      <c r="T429" s="647"/>
      <c r="U429" s="647"/>
      <c r="V429" s="647"/>
      <c r="W429" s="647"/>
      <c r="X429" s="647"/>
      <c r="Y429" s="647"/>
      <c r="Z429" s="647"/>
      <c r="AA429" s="48"/>
      <c r="AB429" s="48"/>
      <c r="AC429" s="48"/>
    </row>
    <row r="430" spans="1:68" ht="16.5" customHeight="1" x14ac:dyDescent="0.25">
      <c r="A430" s="580" t="s">
        <v>651</v>
      </c>
      <c r="B430" s="569"/>
      <c r="C430" s="569"/>
      <c r="D430" s="569"/>
      <c r="E430" s="569"/>
      <c r="F430" s="569"/>
      <c r="G430" s="569"/>
      <c r="H430" s="569"/>
      <c r="I430" s="569"/>
      <c r="J430" s="569"/>
      <c r="K430" s="569"/>
      <c r="L430" s="569"/>
      <c r="M430" s="569"/>
      <c r="N430" s="569"/>
      <c r="O430" s="569"/>
      <c r="P430" s="569"/>
      <c r="Q430" s="569"/>
      <c r="R430" s="569"/>
      <c r="S430" s="569"/>
      <c r="T430" s="569"/>
      <c r="U430" s="569"/>
      <c r="V430" s="569"/>
      <c r="W430" s="569"/>
      <c r="X430" s="569"/>
      <c r="Y430" s="569"/>
      <c r="Z430" s="569"/>
      <c r="AA430" s="552"/>
      <c r="AB430" s="552"/>
      <c r="AC430" s="552"/>
    </row>
    <row r="431" spans="1:68" ht="14.25" customHeight="1" x14ac:dyDescent="0.25">
      <c r="A431" s="572" t="s">
        <v>101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3"/>
      <c r="AB431" s="553"/>
      <c r="AC431" s="553"/>
    </row>
    <row r="432" spans="1:68" ht="27" customHeight="1" x14ac:dyDescent="0.25">
      <c r="A432" s="54" t="s">
        <v>652</v>
      </c>
      <c r="B432" s="54" t="s">
        <v>653</v>
      </c>
      <c r="C432" s="31">
        <v>4301011795</v>
      </c>
      <c r="D432" s="564">
        <v>4607091389067</v>
      </c>
      <c r="E432" s="565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104</v>
      </c>
      <c r="L432" s="32"/>
      <c r="M432" s="33" t="s">
        <v>105</v>
      </c>
      <c r="N432" s="33"/>
      <c r="O432" s="32">
        <v>60</v>
      </c>
      <c r="P432" s="5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68</v>
      </c>
      <c r="X432" s="557">
        <v>104</v>
      </c>
      <c r="Y432" s="558">
        <f t="shared" ref="Y432:Y445" si="58">IFERROR(IF(X432="",0,CEILING((X432/$H432),1)*$H432),"")</f>
        <v>105.60000000000001</v>
      </c>
      <c r="Z432" s="36">
        <f t="shared" ref="Z432:Z438" si="59">IFERROR(IF(Y432=0,"",ROUNDUP(Y432/H432,0)*0.01196),"")</f>
        <v>0.2392</v>
      </c>
      <c r="AA432" s="56"/>
      <c r="AB432" s="57"/>
      <c r="AC432" s="467" t="s">
        <v>654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111.09090909090908</v>
      </c>
      <c r="BN432" s="64">
        <f t="shared" ref="BN432:BN445" si="61">IFERROR(Y432*I432/H432,"0")</f>
        <v>112.80000000000001</v>
      </c>
      <c r="BO432" s="64">
        <f t="shared" ref="BO432:BO445" si="62">IFERROR(1/J432*(X432/H432),"0")</f>
        <v>0.18939393939393939</v>
      </c>
      <c r="BP432" s="64">
        <f t="shared" ref="BP432:BP445" si="63">IFERROR(1/J432*(Y432/H432),"0")</f>
        <v>0.19230769230769232</v>
      </c>
    </row>
    <row r="433" spans="1:68" ht="27" customHeight="1" x14ac:dyDescent="0.25">
      <c r="A433" s="54" t="s">
        <v>655</v>
      </c>
      <c r="B433" s="54" t="s">
        <v>656</v>
      </c>
      <c r="C433" s="31">
        <v>4301011961</v>
      </c>
      <c r="D433" s="564">
        <v>4680115885271</v>
      </c>
      <c r="E433" s="565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104</v>
      </c>
      <c r="L433" s="32"/>
      <c r="M433" s="33" t="s">
        <v>105</v>
      </c>
      <c r="N433" s="33"/>
      <c r="O433" s="32">
        <v>60</v>
      </c>
      <c r="P433" s="85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68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657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658</v>
      </c>
      <c r="B434" s="54" t="s">
        <v>659</v>
      </c>
      <c r="C434" s="31">
        <v>4301011376</v>
      </c>
      <c r="D434" s="564">
        <v>4680115885226</v>
      </c>
      <c r="E434" s="565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104</v>
      </c>
      <c r="L434" s="32"/>
      <c r="M434" s="33" t="s">
        <v>76</v>
      </c>
      <c r="N434" s="33"/>
      <c r="O434" s="32">
        <v>60</v>
      </c>
      <c r="P434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68</v>
      </c>
      <c r="X434" s="557">
        <v>1544</v>
      </c>
      <c r="Y434" s="558">
        <f t="shared" si="58"/>
        <v>1547.04</v>
      </c>
      <c r="Z434" s="36">
        <f t="shared" si="59"/>
        <v>3.5042800000000001</v>
      </c>
      <c r="AA434" s="56"/>
      <c r="AB434" s="57"/>
      <c r="AC434" s="471" t="s">
        <v>660</v>
      </c>
      <c r="AG434" s="64"/>
      <c r="AJ434" s="68"/>
      <c r="AK434" s="68">
        <v>0</v>
      </c>
      <c r="BB434" s="472" t="s">
        <v>1</v>
      </c>
      <c r="BM434" s="64">
        <f t="shared" si="60"/>
        <v>1649.2727272727273</v>
      </c>
      <c r="BN434" s="64">
        <f t="shared" si="61"/>
        <v>1652.5199999999998</v>
      </c>
      <c r="BO434" s="64">
        <f t="shared" si="62"/>
        <v>2.811771561771562</v>
      </c>
      <c r="BP434" s="64">
        <f t="shared" si="63"/>
        <v>2.8173076923076925</v>
      </c>
    </row>
    <row r="435" spans="1:68" ht="27" customHeight="1" x14ac:dyDescent="0.25">
      <c r="A435" s="54" t="s">
        <v>661</v>
      </c>
      <c r="B435" s="54" t="s">
        <v>662</v>
      </c>
      <c r="C435" s="31">
        <v>4301012145</v>
      </c>
      <c r="D435" s="564">
        <v>4607091383522</v>
      </c>
      <c r="E435" s="565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104</v>
      </c>
      <c r="L435" s="32"/>
      <c r="M435" s="33" t="s">
        <v>105</v>
      </c>
      <c r="N435" s="33"/>
      <c r="O435" s="32">
        <v>60</v>
      </c>
      <c r="P435" s="864" t="s">
        <v>663</v>
      </c>
      <c r="Q435" s="562"/>
      <c r="R435" s="562"/>
      <c r="S435" s="562"/>
      <c r="T435" s="563"/>
      <c r="U435" s="34"/>
      <c r="V435" s="34"/>
      <c r="W435" s="35" t="s">
        <v>68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664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customHeight="1" x14ac:dyDescent="0.25">
      <c r="A436" s="54" t="s">
        <v>665</v>
      </c>
      <c r="B436" s="54" t="s">
        <v>666</v>
      </c>
      <c r="C436" s="31">
        <v>4301011774</v>
      </c>
      <c r="D436" s="564">
        <v>4680115884502</v>
      </c>
      <c r="E436" s="565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104</v>
      </c>
      <c r="L436" s="32"/>
      <c r="M436" s="33" t="s">
        <v>105</v>
      </c>
      <c r="N436" s="33"/>
      <c r="O436" s="32">
        <v>60</v>
      </c>
      <c r="P436" s="8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68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667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668</v>
      </c>
      <c r="B437" s="54" t="s">
        <v>669</v>
      </c>
      <c r="C437" s="31">
        <v>4301011771</v>
      </c>
      <c r="D437" s="564">
        <v>4607091389104</v>
      </c>
      <c r="E437" s="565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104</v>
      </c>
      <c r="L437" s="32"/>
      <c r="M437" s="33" t="s">
        <v>105</v>
      </c>
      <c r="N437" s="33"/>
      <c r="O437" s="32">
        <v>60</v>
      </c>
      <c r="P437" s="5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68</v>
      </c>
      <c r="X437" s="557">
        <v>1686</v>
      </c>
      <c r="Y437" s="558">
        <f t="shared" si="58"/>
        <v>1689.6000000000001</v>
      </c>
      <c r="Z437" s="36">
        <f t="shared" si="59"/>
        <v>3.8271999999999999</v>
      </c>
      <c r="AA437" s="56"/>
      <c r="AB437" s="57"/>
      <c r="AC437" s="477" t="s">
        <v>670</v>
      </c>
      <c r="AG437" s="64"/>
      <c r="AJ437" s="68"/>
      <c r="AK437" s="68">
        <v>0</v>
      </c>
      <c r="BB437" s="478" t="s">
        <v>1</v>
      </c>
      <c r="BM437" s="64">
        <f t="shared" si="60"/>
        <v>1800.9545454545453</v>
      </c>
      <c r="BN437" s="64">
        <f t="shared" si="61"/>
        <v>1804.8000000000002</v>
      </c>
      <c r="BO437" s="64">
        <f t="shared" si="62"/>
        <v>3.0703671328671329</v>
      </c>
      <c r="BP437" s="64">
        <f t="shared" si="63"/>
        <v>3.0769230769230771</v>
      </c>
    </row>
    <row r="438" spans="1:68" ht="16.5" customHeight="1" x14ac:dyDescent="0.25">
      <c r="A438" s="54" t="s">
        <v>671</v>
      </c>
      <c r="B438" s="54" t="s">
        <v>672</v>
      </c>
      <c r="C438" s="31">
        <v>4301011799</v>
      </c>
      <c r="D438" s="564">
        <v>4680115884519</v>
      </c>
      <c r="E438" s="565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104</v>
      </c>
      <c r="L438" s="32"/>
      <c r="M438" s="33" t="s">
        <v>76</v>
      </c>
      <c r="N438" s="33"/>
      <c r="O438" s="32">
        <v>60</v>
      </c>
      <c r="P438" s="7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68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674</v>
      </c>
      <c r="B439" s="54" t="s">
        <v>675</v>
      </c>
      <c r="C439" s="31">
        <v>4301012125</v>
      </c>
      <c r="D439" s="564">
        <v>4680115886391</v>
      </c>
      <c r="E439" s="565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75</v>
      </c>
      <c r="L439" s="32"/>
      <c r="M439" s="33" t="s">
        <v>76</v>
      </c>
      <c r="N439" s="33"/>
      <c r="O439" s="32">
        <v>60</v>
      </c>
      <c r="P439" s="8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68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654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676</v>
      </c>
      <c r="B440" s="54" t="s">
        <v>677</v>
      </c>
      <c r="C440" s="31">
        <v>4301012035</v>
      </c>
      <c r="D440" s="564">
        <v>4680115880603</v>
      </c>
      <c r="E440" s="565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109</v>
      </c>
      <c r="L440" s="32"/>
      <c r="M440" s="33" t="s">
        <v>105</v>
      </c>
      <c r="N440" s="33"/>
      <c r="O440" s="32">
        <v>60</v>
      </c>
      <c r="P440" s="7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68</v>
      </c>
      <c r="X440" s="557">
        <v>37</v>
      </c>
      <c r="Y440" s="558">
        <f t="shared" si="58"/>
        <v>38.4</v>
      </c>
      <c r="Z440" s="36">
        <f>IFERROR(IF(Y440=0,"",ROUNDUP(Y440/H440,0)*0.00902),"")</f>
        <v>7.2160000000000002E-2</v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60"/>
        <v>53.418749999999996</v>
      </c>
      <c r="BN440" s="64">
        <f t="shared" si="61"/>
        <v>55.44</v>
      </c>
      <c r="BO440" s="64">
        <f t="shared" si="62"/>
        <v>5.8396464646464655E-2</v>
      </c>
      <c r="BP440" s="64">
        <f t="shared" si="63"/>
        <v>6.0606060606060608E-2</v>
      </c>
    </row>
    <row r="441" spans="1:68" ht="27" customHeight="1" x14ac:dyDescent="0.25">
      <c r="A441" s="54" t="s">
        <v>678</v>
      </c>
      <c r="B441" s="54" t="s">
        <v>679</v>
      </c>
      <c r="C441" s="31">
        <v>4301012146</v>
      </c>
      <c r="D441" s="564">
        <v>4607091389999</v>
      </c>
      <c r="E441" s="565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109</v>
      </c>
      <c r="L441" s="32"/>
      <c r="M441" s="33" t="s">
        <v>105</v>
      </c>
      <c r="N441" s="33"/>
      <c r="O441" s="32">
        <v>60</v>
      </c>
      <c r="P441" s="753" t="s">
        <v>680</v>
      </c>
      <c r="Q441" s="562"/>
      <c r="R441" s="562"/>
      <c r="S441" s="562"/>
      <c r="T441" s="563"/>
      <c r="U441" s="34"/>
      <c r="V441" s="34"/>
      <c r="W441" s="35" t="s">
        <v>68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681</v>
      </c>
      <c r="B442" s="54" t="s">
        <v>682</v>
      </c>
      <c r="C442" s="31">
        <v>4301012036</v>
      </c>
      <c r="D442" s="564">
        <v>4680115882782</v>
      </c>
      <c r="E442" s="565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109</v>
      </c>
      <c r="L442" s="32"/>
      <c r="M442" s="33" t="s">
        <v>105</v>
      </c>
      <c r="N442" s="33"/>
      <c r="O442" s="32">
        <v>60</v>
      </c>
      <c r="P442" s="69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68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657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683</v>
      </c>
      <c r="B443" s="54" t="s">
        <v>684</v>
      </c>
      <c r="C443" s="31">
        <v>4301012050</v>
      </c>
      <c r="D443" s="564">
        <v>4680115885479</v>
      </c>
      <c r="E443" s="565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75</v>
      </c>
      <c r="L443" s="32"/>
      <c r="M443" s="33" t="s">
        <v>105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68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670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685</v>
      </c>
      <c r="B444" s="54" t="s">
        <v>686</v>
      </c>
      <c r="C444" s="31">
        <v>4301011784</v>
      </c>
      <c r="D444" s="564">
        <v>4607091389982</v>
      </c>
      <c r="E444" s="565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109</v>
      </c>
      <c r="L444" s="32"/>
      <c r="M444" s="33" t="s">
        <v>105</v>
      </c>
      <c r="N444" s="33"/>
      <c r="O444" s="32">
        <v>60</v>
      </c>
      <c r="P444" s="8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68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670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685</v>
      </c>
      <c r="B445" s="54" t="s">
        <v>687</v>
      </c>
      <c r="C445" s="31">
        <v>4301012034</v>
      </c>
      <c r="D445" s="564">
        <v>4607091389982</v>
      </c>
      <c r="E445" s="565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109</v>
      </c>
      <c r="L445" s="32"/>
      <c r="M445" s="33" t="s">
        <v>105</v>
      </c>
      <c r="N445" s="33"/>
      <c r="O445" s="32">
        <v>60</v>
      </c>
      <c r="P445" s="6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68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8"/>
      <c r="B446" s="569"/>
      <c r="C446" s="569"/>
      <c r="D446" s="569"/>
      <c r="E446" s="569"/>
      <c r="F446" s="569"/>
      <c r="G446" s="569"/>
      <c r="H446" s="569"/>
      <c r="I446" s="569"/>
      <c r="J446" s="569"/>
      <c r="K446" s="569"/>
      <c r="L446" s="569"/>
      <c r="M446" s="569"/>
      <c r="N446" s="569"/>
      <c r="O446" s="570"/>
      <c r="P446" s="575" t="s">
        <v>70</v>
      </c>
      <c r="Q446" s="576"/>
      <c r="R446" s="576"/>
      <c r="S446" s="576"/>
      <c r="T446" s="576"/>
      <c r="U446" s="576"/>
      <c r="V446" s="577"/>
      <c r="W446" s="37" t="s">
        <v>71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639.14772727272737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641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7.6428399999999996</v>
      </c>
      <c r="AA446" s="560"/>
      <c r="AB446" s="560"/>
      <c r="AC446" s="560"/>
    </row>
    <row r="447" spans="1:68" x14ac:dyDescent="0.2">
      <c r="A447" s="569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5" t="s">
        <v>70</v>
      </c>
      <c r="Q447" s="576"/>
      <c r="R447" s="576"/>
      <c r="S447" s="576"/>
      <c r="T447" s="576"/>
      <c r="U447" s="576"/>
      <c r="V447" s="577"/>
      <c r="W447" s="37" t="s">
        <v>68</v>
      </c>
      <c r="X447" s="559">
        <f>IFERROR(SUM(X432:X445),"0")</f>
        <v>3371</v>
      </c>
      <c r="Y447" s="559">
        <f>IFERROR(SUM(Y432:Y445),"0")</f>
        <v>3380.64</v>
      </c>
      <c r="Z447" s="37"/>
      <c r="AA447" s="560"/>
      <c r="AB447" s="560"/>
      <c r="AC447" s="560"/>
    </row>
    <row r="448" spans="1:68" ht="14.25" customHeight="1" x14ac:dyDescent="0.25">
      <c r="A448" s="572" t="s">
        <v>133</v>
      </c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69"/>
      <c r="P448" s="569"/>
      <c r="Q448" s="569"/>
      <c r="R448" s="569"/>
      <c r="S448" s="569"/>
      <c r="T448" s="569"/>
      <c r="U448" s="569"/>
      <c r="V448" s="569"/>
      <c r="W448" s="569"/>
      <c r="X448" s="569"/>
      <c r="Y448" s="569"/>
      <c r="Z448" s="569"/>
      <c r="AA448" s="553"/>
      <c r="AB448" s="553"/>
      <c r="AC448" s="553"/>
    </row>
    <row r="449" spans="1:68" ht="16.5" customHeight="1" x14ac:dyDescent="0.25">
      <c r="A449" s="54" t="s">
        <v>688</v>
      </c>
      <c r="B449" s="54" t="s">
        <v>689</v>
      </c>
      <c r="C449" s="31">
        <v>4301020334</v>
      </c>
      <c r="D449" s="564">
        <v>4607091388930</v>
      </c>
      <c r="E449" s="565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104</v>
      </c>
      <c r="L449" s="32"/>
      <c r="M449" s="33" t="s">
        <v>76</v>
      </c>
      <c r="N449" s="33"/>
      <c r="O449" s="32">
        <v>70</v>
      </c>
      <c r="P449" s="88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68</v>
      </c>
      <c r="X449" s="557">
        <v>1008</v>
      </c>
      <c r="Y449" s="558">
        <f>IFERROR(IF(X449="",0,CEILING((X449/$H449),1)*$H449),"")</f>
        <v>1008.48</v>
      </c>
      <c r="Z449" s="36">
        <f>IFERROR(IF(Y449=0,"",ROUNDUP(Y449/H449,0)*0.01196),"")</f>
        <v>2.2843599999999999</v>
      </c>
      <c r="AA449" s="56"/>
      <c r="AB449" s="57"/>
      <c r="AC449" s="495" t="s">
        <v>690</v>
      </c>
      <c r="AG449" s="64"/>
      <c r="AJ449" s="68"/>
      <c r="AK449" s="68">
        <v>0</v>
      </c>
      <c r="BB449" s="496" t="s">
        <v>1</v>
      </c>
      <c r="BM449" s="64">
        <f>IFERROR(X449*I449/H449,"0")</f>
        <v>1076.7272727272727</v>
      </c>
      <c r="BN449" s="64">
        <f>IFERROR(Y449*I449/H449,"0")</f>
        <v>1077.24</v>
      </c>
      <c r="BO449" s="64">
        <f>IFERROR(1/J449*(X449/H449),"0")</f>
        <v>1.8356643356643358</v>
      </c>
      <c r="BP449" s="64">
        <f>IFERROR(1/J449*(Y449/H449),"0")</f>
        <v>1.8365384615384617</v>
      </c>
    </row>
    <row r="450" spans="1:68" ht="16.5" customHeight="1" x14ac:dyDescent="0.25">
      <c r="A450" s="54" t="s">
        <v>691</v>
      </c>
      <c r="B450" s="54" t="s">
        <v>692</v>
      </c>
      <c r="C450" s="31">
        <v>4301020384</v>
      </c>
      <c r="D450" s="564">
        <v>4680115886407</v>
      </c>
      <c r="E450" s="565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75</v>
      </c>
      <c r="L450" s="32"/>
      <c r="M450" s="33" t="s">
        <v>76</v>
      </c>
      <c r="N450" s="33"/>
      <c r="O450" s="32">
        <v>70</v>
      </c>
      <c r="P450" s="7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68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690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693</v>
      </c>
      <c r="B451" s="54" t="s">
        <v>694</v>
      </c>
      <c r="C451" s="31">
        <v>4301020385</v>
      </c>
      <c r="D451" s="564">
        <v>4680115880054</v>
      </c>
      <c r="E451" s="565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109</v>
      </c>
      <c r="L451" s="32"/>
      <c r="M451" s="33" t="s">
        <v>105</v>
      </c>
      <c r="N451" s="33"/>
      <c r="O451" s="32">
        <v>70</v>
      </c>
      <c r="P451" s="73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68</v>
      </c>
      <c r="X451" s="557">
        <v>37</v>
      </c>
      <c r="Y451" s="558">
        <f>IFERROR(IF(X451="",0,CEILING((X451/$H451),1)*$H451),"")</f>
        <v>38.4</v>
      </c>
      <c r="Z451" s="36">
        <f>IFERROR(IF(Y451=0,"",ROUNDUP(Y451/H451,0)*0.00902),"")</f>
        <v>7.2160000000000002E-2</v>
      </c>
      <c r="AA451" s="56"/>
      <c r="AB451" s="57"/>
      <c r="AC451" s="499" t="s">
        <v>690</v>
      </c>
      <c r="AG451" s="64"/>
      <c r="AJ451" s="68"/>
      <c r="AK451" s="68">
        <v>0</v>
      </c>
      <c r="BB451" s="500" t="s">
        <v>1</v>
      </c>
      <c r="BM451" s="64">
        <f>IFERROR(X451*I451/H451,"0")</f>
        <v>53.418749999999996</v>
      </c>
      <c r="BN451" s="64">
        <f>IFERROR(Y451*I451/H451,"0")</f>
        <v>55.44</v>
      </c>
      <c r="BO451" s="64">
        <f>IFERROR(1/J451*(X451/H451),"0")</f>
        <v>5.8396464646464655E-2</v>
      </c>
      <c r="BP451" s="64">
        <f>IFERROR(1/J451*(Y451/H451),"0")</f>
        <v>6.0606060606060608E-2</v>
      </c>
    </row>
    <row r="452" spans="1:68" x14ac:dyDescent="0.2">
      <c r="A452" s="568"/>
      <c r="B452" s="569"/>
      <c r="C452" s="569"/>
      <c r="D452" s="569"/>
      <c r="E452" s="569"/>
      <c r="F452" s="569"/>
      <c r="G452" s="569"/>
      <c r="H452" s="569"/>
      <c r="I452" s="569"/>
      <c r="J452" s="569"/>
      <c r="K452" s="569"/>
      <c r="L452" s="569"/>
      <c r="M452" s="569"/>
      <c r="N452" s="569"/>
      <c r="O452" s="570"/>
      <c r="P452" s="575" t="s">
        <v>70</v>
      </c>
      <c r="Q452" s="576"/>
      <c r="R452" s="576"/>
      <c r="S452" s="576"/>
      <c r="T452" s="576"/>
      <c r="U452" s="576"/>
      <c r="V452" s="577"/>
      <c r="W452" s="37" t="s">
        <v>71</v>
      </c>
      <c r="X452" s="559">
        <f>IFERROR(X449/H449,"0")+IFERROR(X450/H450,"0")+IFERROR(X451/H451,"0")</f>
        <v>198.61742424242425</v>
      </c>
      <c r="Y452" s="559">
        <f>IFERROR(Y449/H449,"0")+IFERROR(Y450/H450,"0")+IFERROR(Y451/H451,"0")</f>
        <v>199</v>
      </c>
      <c r="Z452" s="559">
        <f>IFERROR(IF(Z449="",0,Z449),"0")+IFERROR(IF(Z450="",0,Z450),"0")+IFERROR(IF(Z451="",0,Z451),"0")</f>
        <v>2.3565199999999997</v>
      </c>
      <c r="AA452" s="560"/>
      <c r="AB452" s="560"/>
      <c r="AC452" s="560"/>
    </row>
    <row r="453" spans="1:68" x14ac:dyDescent="0.2">
      <c r="A453" s="569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5" t="s">
        <v>70</v>
      </c>
      <c r="Q453" s="576"/>
      <c r="R453" s="576"/>
      <c r="S453" s="576"/>
      <c r="T453" s="576"/>
      <c r="U453" s="576"/>
      <c r="V453" s="577"/>
      <c r="W453" s="37" t="s">
        <v>68</v>
      </c>
      <c r="X453" s="559">
        <f>IFERROR(SUM(X449:X451),"0")</f>
        <v>1045</v>
      </c>
      <c r="Y453" s="559">
        <f>IFERROR(SUM(Y449:Y451),"0")</f>
        <v>1046.8800000000001</v>
      </c>
      <c r="Z453" s="37"/>
      <c r="AA453" s="560"/>
      <c r="AB453" s="560"/>
      <c r="AC453" s="560"/>
    </row>
    <row r="454" spans="1:68" ht="14.25" customHeight="1" x14ac:dyDescent="0.25">
      <c r="A454" s="572" t="s">
        <v>63</v>
      </c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69"/>
      <c r="P454" s="569"/>
      <c r="Q454" s="569"/>
      <c r="R454" s="569"/>
      <c r="S454" s="569"/>
      <c r="T454" s="569"/>
      <c r="U454" s="569"/>
      <c r="V454" s="569"/>
      <c r="W454" s="569"/>
      <c r="X454" s="569"/>
      <c r="Y454" s="569"/>
      <c r="Z454" s="569"/>
      <c r="AA454" s="553"/>
      <c r="AB454" s="553"/>
      <c r="AC454" s="553"/>
    </row>
    <row r="455" spans="1:68" ht="27" customHeight="1" x14ac:dyDescent="0.25">
      <c r="A455" s="54" t="s">
        <v>695</v>
      </c>
      <c r="B455" s="54" t="s">
        <v>696</v>
      </c>
      <c r="C455" s="31">
        <v>4301031349</v>
      </c>
      <c r="D455" s="564">
        <v>4680115883116</v>
      </c>
      <c r="E455" s="565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104</v>
      </c>
      <c r="L455" s="32"/>
      <c r="M455" s="33" t="s">
        <v>105</v>
      </c>
      <c r="N455" s="33"/>
      <c r="O455" s="32">
        <v>70</v>
      </c>
      <c r="P455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68</v>
      </c>
      <c r="X455" s="557">
        <v>66</v>
      </c>
      <c r="Y455" s="558">
        <f t="shared" ref="Y455:Y461" si="64">IFERROR(IF(X455="",0,CEILING((X455/$H455),1)*$H455),"")</f>
        <v>68.64</v>
      </c>
      <c r="Z455" s="36">
        <f>IFERROR(IF(Y455=0,"",ROUNDUP(Y455/H455,0)*0.01196),"")</f>
        <v>0.15548000000000001</v>
      </c>
      <c r="AA455" s="56"/>
      <c r="AB455" s="57"/>
      <c r="AC455" s="501" t="s">
        <v>697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70.499999999999986</v>
      </c>
      <c r="BN455" s="64">
        <f t="shared" ref="BN455:BN461" si="66">IFERROR(Y455*I455/H455,"0")</f>
        <v>73.319999999999993</v>
      </c>
      <c r="BO455" s="64">
        <f t="shared" ref="BO455:BO461" si="67">IFERROR(1/J455*(X455/H455),"0")</f>
        <v>0.1201923076923077</v>
      </c>
      <c r="BP455" s="64">
        <f t="shared" ref="BP455:BP461" si="68">IFERROR(1/J455*(Y455/H455),"0")</f>
        <v>0.125</v>
      </c>
    </row>
    <row r="456" spans="1:68" ht="27" customHeight="1" x14ac:dyDescent="0.25">
      <c r="A456" s="54" t="s">
        <v>698</v>
      </c>
      <c r="B456" s="54" t="s">
        <v>699</v>
      </c>
      <c r="C456" s="31">
        <v>4301031350</v>
      </c>
      <c r="D456" s="564">
        <v>4680115883093</v>
      </c>
      <c r="E456" s="565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104</v>
      </c>
      <c r="L456" s="32"/>
      <c r="M456" s="33" t="s">
        <v>67</v>
      </c>
      <c r="N456" s="33"/>
      <c r="O456" s="32">
        <v>70</v>
      </c>
      <c r="P456" s="6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68</v>
      </c>
      <c r="X456" s="557">
        <v>818</v>
      </c>
      <c r="Y456" s="558">
        <f t="shared" si="64"/>
        <v>818.40000000000009</v>
      </c>
      <c r="Z456" s="36">
        <f>IFERROR(IF(Y456=0,"",ROUNDUP(Y456/H456,0)*0.01196),"")</f>
        <v>1.8538000000000001</v>
      </c>
      <c r="AA456" s="56"/>
      <c r="AB456" s="57"/>
      <c r="AC456" s="503" t="s">
        <v>700</v>
      </c>
      <c r="AG456" s="64"/>
      <c r="AJ456" s="68"/>
      <c r="AK456" s="68">
        <v>0</v>
      </c>
      <c r="BB456" s="504" t="s">
        <v>1</v>
      </c>
      <c r="BM456" s="64">
        <f t="shared" si="65"/>
        <v>873.77272727272714</v>
      </c>
      <c r="BN456" s="64">
        <f t="shared" si="66"/>
        <v>874.19999999999993</v>
      </c>
      <c r="BO456" s="64">
        <f t="shared" si="67"/>
        <v>1.4896561771561772</v>
      </c>
      <c r="BP456" s="64">
        <f t="shared" si="68"/>
        <v>1.4903846153846154</v>
      </c>
    </row>
    <row r="457" spans="1:68" ht="27" customHeight="1" x14ac:dyDescent="0.25">
      <c r="A457" s="54" t="s">
        <v>701</v>
      </c>
      <c r="B457" s="54" t="s">
        <v>702</v>
      </c>
      <c r="C457" s="31">
        <v>4301031353</v>
      </c>
      <c r="D457" s="564">
        <v>4680115883109</v>
      </c>
      <c r="E457" s="565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104</v>
      </c>
      <c r="L457" s="32"/>
      <c r="M457" s="33" t="s">
        <v>67</v>
      </c>
      <c r="N457" s="33"/>
      <c r="O457" s="32">
        <v>70</v>
      </c>
      <c r="P457" s="5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68</v>
      </c>
      <c r="X457" s="557">
        <v>783</v>
      </c>
      <c r="Y457" s="558">
        <f t="shared" si="64"/>
        <v>786.72</v>
      </c>
      <c r="Z457" s="36">
        <f>IFERROR(IF(Y457=0,"",ROUNDUP(Y457/H457,0)*0.01196),"")</f>
        <v>1.7820400000000001</v>
      </c>
      <c r="AA457" s="56"/>
      <c r="AB457" s="57"/>
      <c r="AC457" s="505" t="s">
        <v>703</v>
      </c>
      <c r="AG457" s="64"/>
      <c r="AJ457" s="68"/>
      <c r="AK457" s="68">
        <v>0</v>
      </c>
      <c r="BB457" s="506" t="s">
        <v>1</v>
      </c>
      <c r="BM457" s="64">
        <f t="shared" si="65"/>
        <v>836.38636363636363</v>
      </c>
      <c r="BN457" s="64">
        <f t="shared" si="66"/>
        <v>840.36</v>
      </c>
      <c r="BO457" s="64">
        <f t="shared" si="67"/>
        <v>1.4259178321678321</v>
      </c>
      <c r="BP457" s="64">
        <f t="shared" si="68"/>
        <v>1.4326923076923077</v>
      </c>
    </row>
    <row r="458" spans="1:68" ht="27" customHeight="1" x14ac:dyDescent="0.25">
      <c r="A458" s="54" t="s">
        <v>704</v>
      </c>
      <c r="B458" s="54" t="s">
        <v>705</v>
      </c>
      <c r="C458" s="31">
        <v>4301031351</v>
      </c>
      <c r="D458" s="564">
        <v>4680115882072</v>
      </c>
      <c r="E458" s="565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109</v>
      </c>
      <c r="L458" s="32"/>
      <c r="M458" s="33" t="s">
        <v>105</v>
      </c>
      <c r="N458" s="33"/>
      <c r="O458" s="32">
        <v>70</v>
      </c>
      <c r="P458" s="62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68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697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704</v>
      </c>
      <c r="B459" s="54" t="s">
        <v>706</v>
      </c>
      <c r="C459" s="31">
        <v>4301031419</v>
      </c>
      <c r="D459" s="564">
        <v>4680115882072</v>
      </c>
      <c r="E459" s="565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109</v>
      </c>
      <c r="L459" s="32"/>
      <c r="M459" s="33" t="s">
        <v>105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68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697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707</v>
      </c>
      <c r="B460" s="54" t="s">
        <v>708</v>
      </c>
      <c r="C460" s="31">
        <v>4301031418</v>
      </c>
      <c r="D460" s="564">
        <v>4680115882102</v>
      </c>
      <c r="E460" s="565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109</v>
      </c>
      <c r="L460" s="32"/>
      <c r="M460" s="33" t="s">
        <v>67</v>
      </c>
      <c r="N460" s="33"/>
      <c r="O460" s="32">
        <v>70</v>
      </c>
      <c r="P460" s="7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68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700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709</v>
      </c>
      <c r="B461" s="54" t="s">
        <v>710</v>
      </c>
      <c r="C461" s="31">
        <v>4301031417</v>
      </c>
      <c r="D461" s="564">
        <v>4680115882096</v>
      </c>
      <c r="E461" s="565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109</v>
      </c>
      <c r="L461" s="32"/>
      <c r="M461" s="33" t="s">
        <v>67</v>
      </c>
      <c r="N461" s="33"/>
      <c r="O461" s="32">
        <v>70</v>
      </c>
      <c r="P461" s="7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68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703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8"/>
      <c r="B462" s="569"/>
      <c r="C462" s="569"/>
      <c r="D462" s="569"/>
      <c r="E462" s="569"/>
      <c r="F462" s="569"/>
      <c r="G462" s="569"/>
      <c r="H462" s="569"/>
      <c r="I462" s="569"/>
      <c r="J462" s="569"/>
      <c r="K462" s="569"/>
      <c r="L462" s="569"/>
      <c r="M462" s="569"/>
      <c r="N462" s="569"/>
      <c r="O462" s="570"/>
      <c r="P462" s="575" t="s">
        <v>70</v>
      </c>
      <c r="Q462" s="576"/>
      <c r="R462" s="576"/>
      <c r="S462" s="576"/>
      <c r="T462" s="576"/>
      <c r="U462" s="576"/>
      <c r="V462" s="577"/>
      <c r="W462" s="37" t="s">
        <v>71</v>
      </c>
      <c r="X462" s="559">
        <f>IFERROR(X455/H455,"0")+IFERROR(X456/H456,"0")+IFERROR(X457/H457,"0")+IFERROR(X458/H458,"0")+IFERROR(X459/H459,"0")+IFERROR(X460/H460,"0")+IFERROR(X461/H461,"0")</f>
        <v>315.71969696969694</v>
      </c>
      <c r="Y462" s="559">
        <f>IFERROR(Y455/H455,"0")+IFERROR(Y456/H456,"0")+IFERROR(Y457/H457,"0")+IFERROR(Y458/H458,"0")+IFERROR(Y459/H459,"0")+IFERROR(Y460/H460,"0")+IFERROR(Y461/H461,"0")</f>
        <v>317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3.7913199999999998</v>
      </c>
      <c r="AA462" s="560"/>
      <c r="AB462" s="560"/>
      <c r="AC462" s="560"/>
    </row>
    <row r="463" spans="1:68" x14ac:dyDescent="0.2">
      <c r="A463" s="569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5" t="s">
        <v>70</v>
      </c>
      <c r="Q463" s="576"/>
      <c r="R463" s="576"/>
      <c r="S463" s="576"/>
      <c r="T463" s="576"/>
      <c r="U463" s="576"/>
      <c r="V463" s="577"/>
      <c r="W463" s="37" t="s">
        <v>68</v>
      </c>
      <c r="X463" s="559">
        <f>IFERROR(SUM(X455:X461),"0")</f>
        <v>1667</v>
      </c>
      <c r="Y463" s="559">
        <f>IFERROR(SUM(Y455:Y461),"0")</f>
        <v>1673.7600000000002</v>
      </c>
      <c r="Z463" s="37"/>
      <c r="AA463" s="560"/>
      <c r="AB463" s="560"/>
      <c r="AC463" s="560"/>
    </row>
    <row r="464" spans="1:68" ht="14.25" customHeight="1" x14ac:dyDescent="0.25">
      <c r="A464" s="572" t="s">
        <v>72</v>
      </c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69"/>
      <c r="P464" s="569"/>
      <c r="Q464" s="569"/>
      <c r="R464" s="569"/>
      <c r="S464" s="569"/>
      <c r="T464" s="569"/>
      <c r="U464" s="569"/>
      <c r="V464" s="569"/>
      <c r="W464" s="569"/>
      <c r="X464" s="569"/>
      <c r="Y464" s="569"/>
      <c r="Z464" s="569"/>
      <c r="AA464" s="553"/>
      <c r="AB464" s="553"/>
      <c r="AC464" s="553"/>
    </row>
    <row r="465" spans="1:68" ht="16.5" customHeight="1" x14ac:dyDescent="0.25">
      <c r="A465" s="54" t="s">
        <v>711</v>
      </c>
      <c r="B465" s="54" t="s">
        <v>712</v>
      </c>
      <c r="C465" s="31">
        <v>4301051232</v>
      </c>
      <c r="D465" s="564">
        <v>4607091383409</v>
      </c>
      <c r="E465" s="565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104</v>
      </c>
      <c r="L465" s="32"/>
      <c r="M465" s="33" t="s">
        <v>76</v>
      </c>
      <c r="N465" s="33"/>
      <c r="O465" s="32">
        <v>45</v>
      </c>
      <c r="P465" s="8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68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713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customHeight="1" x14ac:dyDescent="0.25">
      <c r="A466" s="54" t="s">
        <v>714</v>
      </c>
      <c r="B466" s="54" t="s">
        <v>715</v>
      </c>
      <c r="C466" s="31">
        <v>4301051233</v>
      </c>
      <c r="D466" s="564">
        <v>4607091383416</v>
      </c>
      <c r="E466" s="565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104</v>
      </c>
      <c r="L466" s="32"/>
      <c r="M466" s="33" t="s">
        <v>76</v>
      </c>
      <c r="N466" s="33"/>
      <c r="O466" s="32">
        <v>45</v>
      </c>
      <c r="P466" s="6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68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716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717</v>
      </c>
      <c r="B467" s="54" t="s">
        <v>718</v>
      </c>
      <c r="C467" s="31">
        <v>4301051064</v>
      </c>
      <c r="D467" s="564">
        <v>4680115883536</v>
      </c>
      <c r="E467" s="565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75</v>
      </c>
      <c r="L467" s="32"/>
      <c r="M467" s="33" t="s">
        <v>76</v>
      </c>
      <c r="N467" s="33"/>
      <c r="O467" s="32">
        <v>45</v>
      </c>
      <c r="P467" s="6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68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719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8"/>
      <c r="B468" s="569"/>
      <c r="C468" s="569"/>
      <c r="D468" s="569"/>
      <c r="E468" s="569"/>
      <c r="F468" s="569"/>
      <c r="G468" s="569"/>
      <c r="H468" s="569"/>
      <c r="I468" s="569"/>
      <c r="J468" s="569"/>
      <c r="K468" s="569"/>
      <c r="L468" s="569"/>
      <c r="M468" s="569"/>
      <c r="N468" s="569"/>
      <c r="O468" s="570"/>
      <c r="P468" s="575" t="s">
        <v>70</v>
      </c>
      <c r="Q468" s="576"/>
      <c r="R468" s="576"/>
      <c r="S468" s="576"/>
      <c r="T468" s="576"/>
      <c r="U468" s="576"/>
      <c r="V468" s="577"/>
      <c r="W468" s="37" t="s">
        <v>71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x14ac:dyDescent="0.2">
      <c r="A469" s="569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5" t="s">
        <v>70</v>
      </c>
      <c r="Q469" s="576"/>
      <c r="R469" s="576"/>
      <c r="S469" s="576"/>
      <c r="T469" s="576"/>
      <c r="U469" s="576"/>
      <c r="V469" s="577"/>
      <c r="W469" s="37" t="s">
        <v>68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customHeight="1" x14ac:dyDescent="0.2">
      <c r="A470" s="646" t="s">
        <v>720</v>
      </c>
      <c r="B470" s="647"/>
      <c r="C470" s="647"/>
      <c r="D470" s="647"/>
      <c r="E470" s="647"/>
      <c r="F470" s="647"/>
      <c r="G470" s="647"/>
      <c r="H470" s="647"/>
      <c r="I470" s="647"/>
      <c r="J470" s="647"/>
      <c r="K470" s="647"/>
      <c r="L470" s="647"/>
      <c r="M470" s="647"/>
      <c r="N470" s="647"/>
      <c r="O470" s="647"/>
      <c r="P470" s="647"/>
      <c r="Q470" s="647"/>
      <c r="R470" s="647"/>
      <c r="S470" s="647"/>
      <c r="T470" s="647"/>
      <c r="U470" s="647"/>
      <c r="V470" s="647"/>
      <c r="W470" s="647"/>
      <c r="X470" s="647"/>
      <c r="Y470" s="647"/>
      <c r="Z470" s="647"/>
      <c r="AA470" s="48"/>
      <c r="AB470" s="48"/>
      <c r="AC470" s="48"/>
    </row>
    <row r="471" spans="1:68" ht="16.5" customHeight="1" x14ac:dyDescent="0.25">
      <c r="A471" s="580" t="s">
        <v>720</v>
      </c>
      <c r="B471" s="569"/>
      <c r="C471" s="569"/>
      <c r="D471" s="569"/>
      <c r="E471" s="569"/>
      <c r="F471" s="569"/>
      <c r="G471" s="569"/>
      <c r="H471" s="569"/>
      <c r="I471" s="569"/>
      <c r="J471" s="569"/>
      <c r="K471" s="569"/>
      <c r="L471" s="569"/>
      <c r="M471" s="569"/>
      <c r="N471" s="569"/>
      <c r="O471" s="569"/>
      <c r="P471" s="569"/>
      <c r="Q471" s="569"/>
      <c r="R471" s="569"/>
      <c r="S471" s="569"/>
      <c r="T471" s="569"/>
      <c r="U471" s="569"/>
      <c r="V471" s="569"/>
      <c r="W471" s="569"/>
      <c r="X471" s="569"/>
      <c r="Y471" s="569"/>
      <c r="Z471" s="569"/>
      <c r="AA471" s="552"/>
      <c r="AB471" s="552"/>
      <c r="AC471" s="552"/>
    </row>
    <row r="472" spans="1:68" ht="14.25" customHeight="1" x14ac:dyDescent="0.25">
      <c r="A472" s="572" t="s">
        <v>101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3"/>
      <c r="AB472" s="553"/>
      <c r="AC472" s="553"/>
    </row>
    <row r="473" spans="1:68" ht="27" customHeight="1" x14ac:dyDescent="0.25">
      <c r="A473" s="54" t="s">
        <v>721</v>
      </c>
      <c r="B473" s="54" t="s">
        <v>722</v>
      </c>
      <c r="C473" s="31">
        <v>4301011763</v>
      </c>
      <c r="D473" s="564">
        <v>4640242181011</v>
      </c>
      <c r="E473" s="565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104</v>
      </c>
      <c r="L473" s="32"/>
      <c r="M473" s="33" t="s">
        <v>76</v>
      </c>
      <c r="N473" s="33"/>
      <c r="O473" s="32">
        <v>55</v>
      </c>
      <c r="P473" s="63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3" s="562"/>
      <c r="R473" s="562"/>
      <c r="S473" s="562"/>
      <c r="T473" s="563"/>
      <c r="U473" s="34"/>
      <c r="V473" s="34"/>
      <c r="W473" s="35" t="s">
        <v>68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723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724</v>
      </c>
      <c r="B474" s="54" t="s">
        <v>725</v>
      </c>
      <c r="C474" s="31">
        <v>4301011585</v>
      </c>
      <c r="D474" s="564">
        <v>4640242180441</v>
      </c>
      <c r="E474" s="565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104</v>
      </c>
      <c r="L474" s="32"/>
      <c r="M474" s="33" t="s">
        <v>105</v>
      </c>
      <c r="N474" s="33"/>
      <c r="O474" s="32">
        <v>50</v>
      </c>
      <c r="P474" s="65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4" s="562"/>
      <c r="R474" s="562"/>
      <c r="S474" s="562"/>
      <c r="T474" s="563"/>
      <c r="U474" s="34"/>
      <c r="V474" s="34"/>
      <c r="W474" s="35" t="s">
        <v>68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726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727</v>
      </c>
      <c r="B475" s="54" t="s">
        <v>728</v>
      </c>
      <c r="C475" s="31">
        <v>4301011584</v>
      </c>
      <c r="D475" s="564">
        <v>4640242180564</v>
      </c>
      <c r="E475" s="565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104</v>
      </c>
      <c r="L475" s="32"/>
      <c r="M475" s="33" t="s">
        <v>105</v>
      </c>
      <c r="N475" s="33"/>
      <c r="O475" s="32">
        <v>50</v>
      </c>
      <c r="P475" s="79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5" s="562"/>
      <c r="R475" s="562"/>
      <c r="S475" s="562"/>
      <c r="T475" s="563"/>
      <c r="U475" s="34"/>
      <c r="V475" s="34"/>
      <c r="W475" s="35" t="s">
        <v>68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729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730</v>
      </c>
      <c r="B476" s="54" t="s">
        <v>731</v>
      </c>
      <c r="C476" s="31">
        <v>4301011764</v>
      </c>
      <c r="D476" s="564">
        <v>4640242181189</v>
      </c>
      <c r="E476" s="565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109</v>
      </c>
      <c r="L476" s="32"/>
      <c r="M476" s="33" t="s">
        <v>76</v>
      </c>
      <c r="N476" s="33"/>
      <c r="O476" s="32">
        <v>55</v>
      </c>
      <c r="P476" s="63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4"/>
      <c r="V476" s="34"/>
      <c r="W476" s="35" t="s">
        <v>68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723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8"/>
      <c r="B477" s="569"/>
      <c r="C477" s="569"/>
      <c r="D477" s="569"/>
      <c r="E477" s="569"/>
      <c r="F477" s="569"/>
      <c r="G477" s="569"/>
      <c r="H477" s="569"/>
      <c r="I477" s="569"/>
      <c r="J477" s="569"/>
      <c r="K477" s="569"/>
      <c r="L477" s="569"/>
      <c r="M477" s="569"/>
      <c r="N477" s="569"/>
      <c r="O477" s="570"/>
      <c r="P477" s="575" t="s">
        <v>70</v>
      </c>
      <c r="Q477" s="576"/>
      <c r="R477" s="576"/>
      <c r="S477" s="576"/>
      <c r="T477" s="576"/>
      <c r="U477" s="576"/>
      <c r="V477" s="577"/>
      <c r="W477" s="37" t="s">
        <v>71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x14ac:dyDescent="0.2">
      <c r="A478" s="569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5" t="s">
        <v>70</v>
      </c>
      <c r="Q478" s="576"/>
      <c r="R478" s="576"/>
      <c r="S478" s="576"/>
      <c r="T478" s="576"/>
      <c r="U478" s="576"/>
      <c r="V478" s="577"/>
      <c r="W478" s="37" t="s">
        <v>68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customHeight="1" x14ac:dyDescent="0.25">
      <c r="A479" s="572" t="s">
        <v>133</v>
      </c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69"/>
      <c r="P479" s="569"/>
      <c r="Q479" s="569"/>
      <c r="R479" s="569"/>
      <c r="S479" s="569"/>
      <c r="T479" s="569"/>
      <c r="U479" s="569"/>
      <c r="V479" s="569"/>
      <c r="W479" s="569"/>
      <c r="X479" s="569"/>
      <c r="Y479" s="569"/>
      <c r="Z479" s="569"/>
      <c r="AA479" s="553"/>
      <c r="AB479" s="553"/>
      <c r="AC479" s="553"/>
    </row>
    <row r="480" spans="1:68" ht="27" customHeight="1" x14ac:dyDescent="0.25">
      <c r="A480" s="54" t="s">
        <v>732</v>
      </c>
      <c r="B480" s="54" t="s">
        <v>733</v>
      </c>
      <c r="C480" s="31">
        <v>4301020400</v>
      </c>
      <c r="D480" s="564">
        <v>4640242180519</v>
      </c>
      <c r="E480" s="565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104</v>
      </c>
      <c r="L480" s="32"/>
      <c r="M480" s="33" t="s">
        <v>105</v>
      </c>
      <c r="N480" s="33"/>
      <c r="O480" s="32">
        <v>50</v>
      </c>
      <c r="P480" s="68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0" s="562"/>
      <c r="R480" s="562"/>
      <c r="S480" s="562"/>
      <c r="T480" s="563"/>
      <c r="U480" s="34"/>
      <c r="V480" s="34"/>
      <c r="W480" s="35" t="s">
        <v>68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734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735</v>
      </c>
      <c r="B481" s="54" t="s">
        <v>736</v>
      </c>
      <c r="C481" s="31">
        <v>4301020260</v>
      </c>
      <c r="D481" s="564">
        <v>4640242180526</v>
      </c>
      <c r="E481" s="565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104</v>
      </c>
      <c r="L481" s="32"/>
      <c r="M481" s="33" t="s">
        <v>105</v>
      </c>
      <c r="N481" s="33"/>
      <c r="O481" s="32">
        <v>50</v>
      </c>
      <c r="P481" s="671" t="s">
        <v>737</v>
      </c>
      <c r="Q481" s="562"/>
      <c r="R481" s="562"/>
      <c r="S481" s="562"/>
      <c r="T481" s="563"/>
      <c r="U481" s="34"/>
      <c r="V481" s="34"/>
      <c r="W481" s="35" t="s">
        <v>68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738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739</v>
      </c>
      <c r="B482" s="54" t="s">
        <v>740</v>
      </c>
      <c r="C482" s="31">
        <v>4301020295</v>
      </c>
      <c r="D482" s="564">
        <v>4640242181363</v>
      </c>
      <c r="E482" s="565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50</v>
      </c>
      <c r="P482" s="64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2" s="562"/>
      <c r="R482" s="562"/>
      <c r="S482" s="562"/>
      <c r="T482" s="563"/>
      <c r="U482" s="34"/>
      <c r="V482" s="34"/>
      <c r="W482" s="35" t="s">
        <v>68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741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8"/>
      <c r="B483" s="569"/>
      <c r="C483" s="569"/>
      <c r="D483" s="569"/>
      <c r="E483" s="569"/>
      <c r="F483" s="569"/>
      <c r="G483" s="569"/>
      <c r="H483" s="569"/>
      <c r="I483" s="569"/>
      <c r="J483" s="569"/>
      <c r="K483" s="569"/>
      <c r="L483" s="569"/>
      <c r="M483" s="569"/>
      <c r="N483" s="569"/>
      <c r="O483" s="570"/>
      <c r="P483" s="575" t="s">
        <v>70</v>
      </c>
      <c r="Q483" s="576"/>
      <c r="R483" s="576"/>
      <c r="S483" s="576"/>
      <c r="T483" s="576"/>
      <c r="U483" s="576"/>
      <c r="V483" s="577"/>
      <c r="W483" s="37" t="s">
        <v>71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x14ac:dyDescent="0.2">
      <c r="A484" s="569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5" t="s">
        <v>70</v>
      </c>
      <c r="Q484" s="576"/>
      <c r="R484" s="576"/>
      <c r="S484" s="576"/>
      <c r="T484" s="576"/>
      <c r="U484" s="576"/>
      <c r="V484" s="577"/>
      <c r="W484" s="37" t="s">
        <v>68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customHeight="1" x14ac:dyDescent="0.25">
      <c r="A485" s="572" t="s">
        <v>63</v>
      </c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69"/>
      <c r="P485" s="569"/>
      <c r="Q485" s="569"/>
      <c r="R485" s="569"/>
      <c r="S485" s="569"/>
      <c r="T485" s="569"/>
      <c r="U485" s="569"/>
      <c r="V485" s="569"/>
      <c r="W485" s="569"/>
      <c r="X485" s="569"/>
      <c r="Y485" s="569"/>
      <c r="Z485" s="569"/>
      <c r="AA485" s="553"/>
      <c r="AB485" s="553"/>
      <c r="AC485" s="553"/>
    </row>
    <row r="486" spans="1:68" ht="27" customHeight="1" x14ac:dyDescent="0.25">
      <c r="A486" s="54" t="s">
        <v>742</v>
      </c>
      <c r="B486" s="54" t="s">
        <v>743</v>
      </c>
      <c r="C486" s="31">
        <v>4301031280</v>
      </c>
      <c r="D486" s="564">
        <v>4640242180816</v>
      </c>
      <c r="E486" s="565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40</v>
      </c>
      <c r="P486" s="85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6" s="562"/>
      <c r="R486" s="562"/>
      <c r="S486" s="562"/>
      <c r="T486" s="563"/>
      <c r="U486" s="34"/>
      <c r="V486" s="34"/>
      <c r="W486" s="35" t="s">
        <v>68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744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745</v>
      </c>
      <c r="B487" s="54" t="s">
        <v>746</v>
      </c>
      <c r="C487" s="31">
        <v>4301031244</v>
      </c>
      <c r="D487" s="564">
        <v>4640242180595</v>
      </c>
      <c r="E487" s="565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109</v>
      </c>
      <c r="L487" s="32"/>
      <c r="M487" s="33" t="s">
        <v>67</v>
      </c>
      <c r="N487" s="33"/>
      <c r="O487" s="32">
        <v>40</v>
      </c>
      <c r="P487" s="774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7" s="562"/>
      <c r="R487" s="562"/>
      <c r="S487" s="562"/>
      <c r="T487" s="563"/>
      <c r="U487" s="34"/>
      <c r="V487" s="34"/>
      <c r="W487" s="35" t="s">
        <v>68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747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8"/>
      <c r="B488" s="569"/>
      <c r="C488" s="569"/>
      <c r="D488" s="569"/>
      <c r="E488" s="569"/>
      <c r="F488" s="569"/>
      <c r="G488" s="569"/>
      <c r="H488" s="569"/>
      <c r="I488" s="569"/>
      <c r="J488" s="569"/>
      <c r="K488" s="569"/>
      <c r="L488" s="569"/>
      <c r="M488" s="569"/>
      <c r="N488" s="569"/>
      <c r="O488" s="570"/>
      <c r="P488" s="575" t="s">
        <v>70</v>
      </c>
      <c r="Q488" s="576"/>
      <c r="R488" s="576"/>
      <c r="S488" s="576"/>
      <c r="T488" s="576"/>
      <c r="U488" s="576"/>
      <c r="V488" s="577"/>
      <c r="W488" s="37" t="s">
        <v>71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x14ac:dyDescent="0.2">
      <c r="A489" s="569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5" t="s">
        <v>70</v>
      </c>
      <c r="Q489" s="576"/>
      <c r="R489" s="576"/>
      <c r="S489" s="576"/>
      <c r="T489" s="576"/>
      <c r="U489" s="576"/>
      <c r="V489" s="577"/>
      <c r="W489" s="37" t="s">
        <v>68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customHeight="1" x14ac:dyDescent="0.25">
      <c r="A490" s="572" t="s">
        <v>72</v>
      </c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69"/>
      <c r="P490" s="569"/>
      <c r="Q490" s="569"/>
      <c r="R490" s="569"/>
      <c r="S490" s="569"/>
      <c r="T490" s="569"/>
      <c r="U490" s="569"/>
      <c r="V490" s="569"/>
      <c r="W490" s="569"/>
      <c r="X490" s="569"/>
      <c r="Y490" s="569"/>
      <c r="Z490" s="569"/>
      <c r="AA490" s="553"/>
      <c r="AB490" s="553"/>
      <c r="AC490" s="553"/>
    </row>
    <row r="491" spans="1:68" ht="27" customHeight="1" x14ac:dyDescent="0.25">
      <c r="A491" s="54" t="s">
        <v>748</v>
      </c>
      <c r="B491" s="54" t="s">
        <v>749</v>
      </c>
      <c r="C491" s="31">
        <v>4301052046</v>
      </c>
      <c r="D491" s="564">
        <v>4640242180533</v>
      </c>
      <c r="E491" s="565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104</v>
      </c>
      <c r="L491" s="32"/>
      <c r="M491" s="33" t="s">
        <v>91</v>
      </c>
      <c r="N491" s="33"/>
      <c r="O491" s="32">
        <v>45</v>
      </c>
      <c r="P491" s="73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1" s="562"/>
      <c r="R491" s="562"/>
      <c r="S491" s="562"/>
      <c r="T491" s="563"/>
      <c r="U491" s="34"/>
      <c r="V491" s="34"/>
      <c r="W491" s="35" t="s">
        <v>68</v>
      </c>
      <c r="X491" s="557">
        <v>0</v>
      </c>
      <c r="Y491" s="55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9" t="s">
        <v>750</v>
      </c>
      <c r="AG491" s="64"/>
      <c r="AJ491" s="68"/>
      <c r="AK491" s="68">
        <v>0</v>
      </c>
      <c r="BB491" s="540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751</v>
      </c>
      <c r="B492" s="54" t="s">
        <v>752</v>
      </c>
      <c r="C492" s="31">
        <v>4301051920</v>
      </c>
      <c r="D492" s="564">
        <v>4640242181233</v>
      </c>
      <c r="E492" s="565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75</v>
      </c>
      <c r="L492" s="32"/>
      <c r="M492" s="33" t="s">
        <v>91</v>
      </c>
      <c r="N492" s="33"/>
      <c r="O492" s="32">
        <v>45</v>
      </c>
      <c r="P492" s="66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2" s="562"/>
      <c r="R492" s="562"/>
      <c r="S492" s="562"/>
      <c r="T492" s="563"/>
      <c r="U492" s="34"/>
      <c r="V492" s="34"/>
      <c r="W492" s="35" t="s">
        <v>68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750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8"/>
      <c r="B493" s="569"/>
      <c r="C493" s="569"/>
      <c r="D493" s="569"/>
      <c r="E493" s="569"/>
      <c r="F493" s="569"/>
      <c r="G493" s="569"/>
      <c r="H493" s="569"/>
      <c r="I493" s="569"/>
      <c r="J493" s="569"/>
      <c r="K493" s="569"/>
      <c r="L493" s="569"/>
      <c r="M493" s="569"/>
      <c r="N493" s="569"/>
      <c r="O493" s="570"/>
      <c r="P493" s="575" t="s">
        <v>70</v>
      </c>
      <c r="Q493" s="576"/>
      <c r="R493" s="576"/>
      <c r="S493" s="576"/>
      <c r="T493" s="576"/>
      <c r="U493" s="576"/>
      <c r="V493" s="577"/>
      <c r="W493" s="37" t="s">
        <v>71</v>
      </c>
      <c r="X493" s="559">
        <f>IFERROR(X491/H491,"0")+IFERROR(X492/H492,"0")</f>
        <v>0</v>
      </c>
      <c r="Y493" s="559">
        <f>IFERROR(Y491/H491,"0")+IFERROR(Y492/H492,"0")</f>
        <v>0</v>
      </c>
      <c r="Z493" s="559">
        <f>IFERROR(IF(Z491="",0,Z491),"0")+IFERROR(IF(Z492="",0,Z492),"0")</f>
        <v>0</v>
      </c>
      <c r="AA493" s="560"/>
      <c r="AB493" s="560"/>
      <c r="AC493" s="560"/>
    </row>
    <row r="494" spans="1:68" x14ac:dyDescent="0.2">
      <c r="A494" s="569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5" t="s">
        <v>70</v>
      </c>
      <c r="Q494" s="576"/>
      <c r="R494" s="576"/>
      <c r="S494" s="576"/>
      <c r="T494" s="576"/>
      <c r="U494" s="576"/>
      <c r="V494" s="577"/>
      <c r="W494" s="37" t="s">
        <v>68</v>
      </c>
      <c r="X494" s="559">
        <f>IFERROR(SUM(X491:X492),"0")</f>
        <v>0</v>
      </c>
      <c r="Y494" s="559">
        <f>IFERROR(SUM(Y491:Y492),"0")</f>
        <v>0</v>
      </c>
      <c r="Z494" s="37"/>
      <c r="AA494" s="560"/>
      <c r="AB494" s="560"/>
      <c r="AC494" s="560"/>
    </row>
    <row r="495" spans="1:68" ht="14.25" customHeight="1" x14ac:dyDescent="0.25">
      <c r="A495" s="572" t="s">
        <v>168</v>
      </c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69"/>
      <c r="P495" s="569"/>
      <c r="Q495" s="569"/>
      <c r="R495" s="569"/>
      <c r="S495" s="569"/>
      <c r="T495" s="569"/>
      <c r="U495" s="569"/>
      <c r="V495" s="569"/>
      <c r="W495" s="569"/>
      <c r="X495" s="569"/>
      <c r="Y495" s="569"/>
      <c r="Z495" s="569"/>
      <c r="AA495" s="553"/>
      <c r="AB495" s="553"/>
      <c r="AC495" s="553"/>
    </row>
    <row r="496" spans="1:68" ht="27" customHeight="1" x14ac:dyDescent="0.25">
      <c r="A496" s="54" t="s">
        <v>753</v>
      </c>
      <c r="B496" s="54" t="s">
        <v>754</v>
      </c>
      <c r="C496" s="31">
        <v>4301060491</v>
      </c>
      <c r="D496" s="564">
        <v>4640242180120</v>
      </c>
      <c r="E496" s="565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104</v>
      </c>
      <c r="L496" s="32"/>
      <c r="M496" s="33" t="s">
        <v>76</v>
      </c>
      <c r="N496" s="33"/>
      <c r="O496" s="32">
        <v>40</v>
      </c>
      <c r="P496" s="72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6" s="562"/>
      <c r="R496" s="562"/>
      <c r="S496" s="562"/>
      <c r="T496" s="563"/>
      <c r="U496" s="34"/>
      <c r="V496" s="34"/>
      <c r="W496" s="35" t="s">
        <v>68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755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756</v>
      </c>
      <c r="B497" s="54" t="s">
        <v>757</v>
      </c>
      <c r="C497" s="31">
        <v>4301060493</v>
      </c>
      <c r="D497" s="564">
        <v>4640242180137</v>
      </c>
      <c r="E497" s="565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104</v>
      </c>
      <c r="L497" s="32"/>
      <c r="M497" s="33" t="s">
        <v>76</v>
      </c>
      <c r="N497" s="33"/>
      <c r="O497" s="32">
        <v>40</v>
      </c>
      <c r="P497" s="86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7" s="562"/>
      <c r="R497" s="562"/>
      <c r="S497" s="562"/>
      <c r="T497" s="563"/>
      <c r="U497" s="34"/>
      <c r="V497" s="34"/>
      <c r="W497" s="35" t="s">
        <v>68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758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68"/>
      <c r="B498" s="569"/>
      <c r="C498" s="569"/>
      <c r="D498" s="569"/>
      <c r="E498" s="569"/>
      <c r="F498" s="569"/>
      <c r="G498" s="569"/>
      <c r="H498" s="569"/>
      <c r="I498" s="569"/>
      <c r="J498" s="569"/>
      <c r="K498" s="569"/>
      <c r="L498" s="569"/>
      <c r="M498" s="569"/>
      <c r="N498" s="569"/>
      <c r="O498" s="570"/>
      <c r="P498" s="575" t="s">
        <v>70</v>
      </c>
      <c r="Q498" s="576"/>
      <c r="R498" s="576"/>
      <c r="S498" s="576"/>
      <c r="T498" s="576"/>
      <c r="U498" s="576"/>
      <c r="V498" s="577"/>
      <c r="W498" s="37" t="s">
        <v>71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x14ac:dyDescent="0.2">
      <c r="A499" s="569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5" t="s">
        <v>70</v>
      </c>
      <c r="Q499" s="576"/>
      <c r="R499" s="576"/>
      <c r="S499" s="576"/>
      <c r="T499" s="576"/>
      <c r="U499" s="576"/>
      <c r="V499" s="577"/>
      <c r="W499" s="37" t="s">
        <v>68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customHeight="1" x14ac:dyDescent="0.25">
      <c r="A500" s="580" t="s">
        <v>759</v>
      </c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69"/>
      <c r="P500" s="569"/>
      <c r="Q500" s="569"/>
      <c r="R500" s="569"/>
      <c r="S500" s="569"/>
      <c r="T500" s="569"/>
      <c r="U500" s="569"/>
      <c r="V500" s="569"/>
      <c r="W500" s="569"/>
      <c r="X500" s="569"/>
      <c r="Y500" s="569"/>
      <c r="Z500" s="569"/>
      <c r="AA500" s="552"/>
      <c r="AB500" s="552"/>
      <c r="AC500" s="552"/>
    </row>
    <row r="501" spans="1:68" ht="14.25" customHeight="1" x14ac:dyDescent="0.25">
      <c r="A501" s="572" t="s">
        <v>133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3"/>
      <c r="AB501" s="553"/>
      <c r="AC501" s="553"/>
    </row>
    <row r="502" spans="1:68" ht="27" customHeight="1" x14ac:dyDescent="0.25">
      <c r="A502" s="54" t="s">
        <v>760</v>
      </c>
      <c r="B502" s="54" t="s">
        <v>761</v>
      </c>
      <c r="C502" s="31">
        <v>4301020314</v>
      </c>
      <c r="D502" s="564">
        <v>4640242180090</v>
      </c>
      <c r="E502" s="565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104</v>
      </c>
      <c r="L502" s="32"/>
      <c r="M502" s="33" t="s">
        <v>105</v>
      </c>
      <c r="N502" s="33"/>
      <c r="O502" s="32">
        <v>50</v>
      </c>
      <c r="P502" s="635" t="s">
        <v>762</v>
      </c>
      <c r="Q502" s="562"/>
      <c r="R502" s="562"/>
      <c r="S502" s="562"/>
      <c r="T502" s="563"/>
      <c r="U502" s="34"/>
      <c r="V502" s="34"/>
      <c r="W502" s="35" t="s">
        <v>68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763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68"/>
      <c r="B503" s="569"/>
      <c r="C503" s="569"/>
      <c r="D503" s="569"/>
      <c r="E503" s="569"/>
      <c r="F503" s="569"/>
      <c r="G503" s="569"/>
      <c r="H503" s="569"/>
      <c r="I503" s="569"/>
      <c r="J503" s="569"/>
      <c r="K503" s="569"/>
      <c r="L503" s="569"/>
      <c r="M503" s="569"/>
      <c r="N503" s="569"/>
      <c r="O503" s="570"/>
      <c r="P503" s="575" t="s">
        <v>70</v>
      </c>
      <c r="Q503" s="576"/>
      <c r="R503" s="576"/>
      <c r="S503" s="576"/>
      <c r="T503" s="576"/>
      <c r="U503" s="576"/>
      <c r="V503" s="577"/>
      <c r="W503" s="37" t="s">
        <v>71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x14ac:dyDescent="0.2">
      <c r="A504" s="569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5" t="s">
        <v>70</v>
      </c>
      <c r="Q504" s="576"/>
      <c r="R504" s="576"/>
      <c r="S504" s="576"/>
      <c r="T504" s="576"/>
      <c r="U504" s="576"/>
      <c r="V504" s="577"/>
      <c r="W504" s="37" t="s">
        <v>68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5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86"/>
      <c r="P505" s="605" t="s">
        <v>764</v>
      </c>
      <c r="Q505" s="606"/>
      <c r="R505" s="606"/>
      <c r="S505" s="606"/>
      <c r="T505" s="606"/>
      <c r="U505" s="606"/>
      <c r="V505" s="607"/>
      <c r="W505" s="37" t="s">
        <v>68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17136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17279.229999999996</v>
      </c>
      <c r="Z505" s="37"/>
      <c r="AA505" s="560"/>
      <c r="AB505" s="560"/>
      <c r="AC505" s="560"/>
    </row>
    <row r="506" spans="1:68" x14ac:dyDescent="0.2">
      <c r="A506" s="56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586"/>
      <c r="P506" s="605" t="s">
        <v>765</v>
      </c>
      <c r="Q506" s="606"/>
      <c r="R506" s="606"/>
      <c r="S506" s="606"/>
      <c r="T506" s="606"/>
      <c r="U506" s="606"/>
      <c r="V506" s="607"/>
      <c r="W506" s="37" t="s">
        <v>68</v>
      </c>
      <c r="X506" s="559">
        <f>IFERROR(SUM(BM22:BM502),"0")</f>
        <v>18155.618944694292</v>
      </c>
      <c r="Y506" s="559">
        <f>IFERROR(SUM(BN22:BN502),"0")</f>
        <v>18307.34</v>
      </c>
      <c r="Z506" s="37"/>
      <c r="AA506" s="560"/>
      <c r="AB506" s="560"/>
      <c r="AC506" s="560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586"/>
      <c r="P507" s="605" t="s">
        <v>766</v>
      </c>
      <c r="Q507" s="606"/>
      <c r="R507" s="606"/>
      <c r="S507" s="606"/>
      <c r="T507" s="606"/>
      <c r="U507" s="606"/>
      <c r="V507" s="607"/>
      <c r="W507" s="37" t="s">
        <v>767</v>
      </c>
      <c r="X507" s="38">
        <f>ROUNDUP(SUM(BO22:BO502),0)</f>
        <v>30</v>
      </c>
      <c r="Y507" s="38">
        <f>ROUNDUP(SUM(BP22:BP502),0)</f>
        <v>30</v>
      </c>
      <c r="Z507" s="37"/>
      <c r="AA507" s="560"/>
      <c r="AB507" s="560"/>
      <c r="AC507" s="560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586"/>
      <c r="P508" s="605" t="s">
        <v>768</v>
      </c>
      <c r="Q508" s="606"/>
      <c r="R508" s="606"/>
      <c r="S508" s="606"/>
      <c r="T508" s="606"/>
      <c r="U508" s="606"/>
      <c r="V508" s="607"/>
      <c r="W508" s="37" t="s">
        <v>68</v>
      </c>
      <c r="X508" s="559">
        <f>GrossWeightTotal+PalletQtyTotal*25</f>
        <v>18905.618944694292</v>
      </c>
      <c r="Y508" s="559">
        <f>GrossWeightTotalR+PalletQtyTotalR*25</f>
        <v>19057.34</v>
      </c>
      <c r="Z508" s="37"/>
      <c r="AA508" s="560"/>
      <c r="AB508" s="560"/>
      <c r="AC508" s="560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586"/>
      <c r="P509" s="605" t="s">
        <v>769</v>
      </c>
      <c r="Q509" s="606"/>
      <c r="R509" s="606"/>
      <c r="S509" s="606"/>
      <c r="T509" s="606"/>
      <c r="U509" s="606"/>
      <c r="V509" s="607"/>
      <c r="W509" s="37" t="s">
        <v>767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2845.7889895557573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2867</v>
      </c>
      <c r="Z509" s="37"/>
      <c r="AA509" s="560"/>
      <c r="AB509" s="560"/>
      <c r="AC509" s="560"/>
    </row>
    <row r="510" spans="1:68" ht="14.25" customHeight="1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586"/>
      <c r="P510" s="605" t="s">
        <v>770</v>
      </c>
      <c r="Q510" s="606"/>
      <c r="R510" s="606"/>
      <c r="S510" s="606"/>
      <c r="T510" s="606"/>
      <c r="U510" s="606"/>
      <c r="V510" s="607"/>
      <c r="W510" s="39" t="s">
        <v>771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35.446849999999998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772</v>
      </c>
      <c r="B512" s="554" t="s">
        <v>62</v>
      </c>
      <c r="C512" s="578" t="s">
        <v>99</v>
      </c>
      <c r="D512" s="695"/>
      <c r="E512" s="695"/>
      <c r="F512" s="695"/>
      <c r="G512" s="695"/>
      <c r="H512" s="595"/>
      <c r="I512" s="578" t="s">
        <v>254</v>
      </c>
      <c r="J512" s="695"/>
      <c r="K512" s="695"/>
      <c r="L512" s="695"/>
      <c r="M512" s="695"/>
      <c r="N512" s="695"/>
      <c r="O512" s="695"/>
      <c r="P512" s="695"/>
      <c r="Q512" s="695"/>
      <c r="R512" s="695"/>
      <c r="S512" s="595"/>
      <c r="T512" s="578" t="s">
        <v>540</v>
      </c>
      <c r="U512" s="595"/>
      <c r="V512" s="578" t="s">
        <v>595</v>
      </c>
      <c r="W512" s="695"/>
      <c r="X512" s="695"/>
      <c r="Y512" s="595"/>
      <c r="Z512" s="554" t="s">
        <v>651</v>
      </c>
      <c r="AA512" s="578" t="s">
        <v>720</v>
      </c>
      <c r="AB512" s="595"/>
      <c r="AC512" s="52"/>
      <c r="AF512" s="555"/>
    </row>
    <row r="513" spans="1:32" ht="14.25" customHeight="1" thickTop="1" x14ac:dyDescent="0.2">
      <c r="A513" s="587" t="s">
        <v>773</v>
      </c>
      <c r="B513" s="578" t="s">
        <v>62</v>
      </c>
      <c r="C513" s="578" t="s">
        <v>100</v>
      </c>
      <c r="D513" s="578" t="s">
        <v>115</v>
      </c>
      <c r="E513" s="578" t="s">
        <v>175</v>
      </c>
      <c r="F513" s="578" t="s">
        <v>197</v>
      </c>
      <c r="G513" s="578" t="s">
        <v>230</v>
      </c>
      <c r="H513" s="578" t="s">
        <v>99</v>
      </c>
      <c r="I513" s="578" t="s">
        <v>255</v>
      </c>
      <c r="J513" s="578" t="s">
        <v>295</v>
      </c>
      <c r="K513" s="578" t="s">
        <v>356</v>
      </c>
      <c r="L513" s="578" t="s">
        <v>396</v>
      </c>
      <c r="M513" s="578" t="s">
        <v>412</v>
      </c>
      <c r="N513" s="555"/>
      <c r="O513" s="578" t="s">
        <v>426</v>
      </c>
      <c r="P513" s="578" t="s">
        <v>436</v>
      </c>
      <c r="Q513" s="578" t="s">
        <v>443</v>
      </c>
      <c r="R513" s="578" t="s">
        <v>448</v>
      </c>
      <c r="S513" s="578" t="s">
        <v>530</v>
      </c>
      <c r="T513" s="578" t="s">
        <v>541</v>
      </c>
      <c r="U513" s="578" t="s">
        <v>575</v>
      </c>
      <c r="V513" s="578" t="s">
        <v>596</v>
      </c>
      <c r="W513" s="578" t="s">
        <v>628</v>
      </c>
      <c r="X513" s="578" t="s">
        <v>643</v>
      </c>
      <c r="Y513" s="578" t="s">
        <v>647</v>
      </c>
      <c r="Z513" s="578" t="s">
        <v>651</v>
      </c>
      <c r="AA513" s="578" t="s">
        <v>720</v>
      </c>
      <c r="AB513" s="578" t="s">
        <v>759</v>
      </c>
      <c r="AC513" s="52"/>
      <c r="AF513" s="555"/>
    </row>
    <row r="514" spans="1:32" ht="13.5" customHeight="1" thickBot="1" x14ac:dyDescent="0.25">
      <c r="A514" s="588"/>
      <c r="B514" s="579"/>
      <c r="C514" s="579"/>
      <c r="D514" s="579"/>
      <c r="E514" s="579"/>
      <c r="F514" s="579"/>
      <c r="G514" s="579"/>
      <c r="H514" s="579"/>
      <c r="I514" s="579"/>
      <c r="J514" s="579"/>
      <c r="K514" s="579"/>
      <c r="L514" s="579"/>
      <c r="M514" s="579"/>
      <c r="N514" s="555"/>
      <c r="O514" s="579"/>
      <c r="P514" s="579"/>
      <c r="Q514" s="579"/>
      <c r="R514" s="579"/>
      <c r="S514" s="579"/>
      <c r="T514" s="579"/>
      <c r="U514" s="579"/>
      <c r="V514" s="579"/>
      <c r="W514" s="579"/>
      <c r="X514" s="579"/>
      <c r="Y514" s="579"/>
      <c r="Z514" s="579"/>
      <c r="AA514" s="579"/>
      <c r="AB514" s="579"/>
      <c r="AC514" s="52"/>
      <c r="AF514" s="555"/>
    </row>
    <row r="515" spans="1:32" ht="18" customHeight="1" thickTop="1" thickBot="1" x14ac:dyDescent="0.25">
      <c r="A515" s="40" t="s">
        <v>774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313.20000000000005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192.4</v>
      </c>
      <c r="E515" s="46">
        <f>IFERROR(Y89*1,"0")+IFERROR(Y90*1,"0")+IFERROR(Y91*1,"0")+IFERROR(Y95*1,"0")+IFERROR(Y96*1,"0")+IFERROR(Y97*1,"0")+IFERROR(Y98*1,"0")+IFERROR(Y99*1,"0")</f>
        <v>794.7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1344.3000000000002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142.80000000000001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1741.8000000000002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340.79999999999995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1039.3499999999999</v>
      </c>
      <c r="S515" s="46">
        <f>IFERROR(Y336*1,"0")+IFERROR(Y337*1,"0")+IFERROR(Y338*1,"0")</f>
        <v>0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3570</v>
      </c>
      <c r="U515" s="46">
        <f>IFERROR(Y369*1,"0")+IFERROR(Y370*1,"0")+IFERROR(Y371*1,"0")+IFERROR(Y375*1,"0")+IFERROR(Y379*1,"0")+IFERROR(Y380*1,"0")+IFERROR(Y384*1,"0")</f>
        <v>1666.8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30.6</v>
      </c>
      <c r="W515" s="46">
        <f>IFERROR(Y409*1,"0")+IFERROR(Y413*1,"0")+IFERROR(Y414*1,"0")+IFERROR(Y415*1,"0")+IFERROR(Y416*1,"0")</f>
        <v>0</v>
      </c>
      <c r="X515" s="46">
        <f>IFERROR(Y421*1,"0")</f>
        <v>1.2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6101.28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55"/>
    </row>
  </sheetData>
  <sheetProtection algorithmName="SHA-512" hashValue="RASSM65oRxcasMxCY91Z0HD0NgA/83pWJEnr2MgClnHeeSFRSfm3pTwvAuQ2YYuUJiiPiOVh7AO8dJ3cGKWF4g==" saltValue="XEtKa0rh3ZFB77bGKUBo5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2">
    <mergeCell ref="A479:Z479"/>
    <mergeCell ref="D344:E344"/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A477:O478"/>
    <mergeCell ref="D268:E268"/>
    <mergeCell ref="P151:T151"/>
    <mergeCell ref="A137:O138"/>
    <mergeCell ref="D395:E395"/>
    <mergeCell ref="P449:T449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B513:B514"/>
    <mergeCell ref="D218:E218"/>
    <mergeCell ref="P137:V137"/>
    <mergeCell ref="A249:Z249"/>
    <mergeCell ref="P351:V351"/>
    <mergeCell ref="P422:V422"/>
    <mergeCell ref="A412:Z412"/>
    <mergeCell ref="P239:V239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P469:V469"/>
    <mergeCell ref="A223:Z223"/>
    <mergeCell ref="V11:W11"/>
    <mergeCell ref="D457:E457"/>
    <mergeCell ref="A326:O327"/>
    <mergeCell ref="P57:T57"/>
    <mergeCell ref="D165:E165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P494:V494"/>
    <mergeCell ref="A297:Z297"/>
    <mergeCell ref="P410:V410"/>
    <mergeCell ref="P196:T196"/>
    <mergeCell ref="A313:O314"/>
    <mergeCell ref="P354:T35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D384:E384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V6:W9"/>
    <mergeCell ref="D199:E19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P491:T491"/>
    <mergeCell ref="P322:T322"/>
    <mergeCell ref="A285:O286"/>
    <mergeCell ref="P260:T260"/>
    <mergeCell ref="D399:E399"/>
    <mergeCell ref="P211:T211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I512:S512"/>
    <mergeCell ref="D119:E119"/>
    <mergeCell ref="P76:T76"/>
    <mergeCell ref="D190:E190"/>
    <mergeCell ref="P496:T496"/>
    <mergeCell ref="D246:E246"/>
    <mergeCell ref="A490:Z490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P489:V489"/>
    <mergeCell ref="P119:T119"/>
    <mergeCell ref="P246:T246"/>
    <mergeCell ref="P133:V133"/>
    <mergeCell ref="D390:E390"/>
    <mergeCell ref="P127:V127"/>
    <mergeCell ref="A123:Z123"/>
    <mergeCell ref="A250:Z250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A493:O494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P126:V126"/>
    <mergeCell ref="P224:T224"/>
    <mergeCell ref="P26:T26"/>
    <mergeCell ref="P71:V71"/>
    <mergeCell ref="P58:V58"/>
    <mergeCell ref="P481:T481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P463:V463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79:T79"/>
    <mergeCell ref="D473:E473"/>
    <mergeCell ref="P244:T244"/>
    <mergeCell ref="P437:T437"/>
    <mergeCell ref="A361:O362"/>
    <mergeCell ref="P302:T302"/>
    <mergeCell ref="D174:E174"/>
    <mergeCell ref="A34:Z34"/>
    <mergeCell ref="A368:Z368"/>
    <mergeCell ref="D124:E124"/>
    <mergeCell ref="D360:E36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775</v>
      </c>
      <c r="H1" s="52"/>
    </row>
    <row r="3" spans="2:8" x14ac:dyDescent="0.2">
      <c r="B3" s="47" t="s">
        <v>776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777</v>
      </c>
      <c r="C6" s="47" t="s">
        <v>778</v>
      </c>
      <c r="D6" s="47" t="s">
        <v>779</v>
      </c>
      <c r="E6" s="47"/>
    </row>
    <row r="7" spans="2:8" x14ac:dyDescent="0.2">
      <c r="B7" s="47" t="s">
        <v>780</v>
      </c>
      <c r="C7" s="47" t="s">
        <v>781</v>
      </c>
      <c r="D7" s="47" t="s">
        <v>782</v>
      </c>
      <c r="E7" s="47"/>
    </row>
    <row r="8" spans="2:8" x14ac:dyDescent="0.2">
      <c r="B8" s="47" t="s">
        <v>783</v>
      </c>
      <c r="C8" s="47" t="s">
        <v>784</v>
      </c>
      <c r="D8" s="47" t="s">
        <v>785</v>
      </c>
      <c r="E8" s="47"/>
    </row>
    <row r="9" spans="2:8" x14ac:dyDescent="0.2">
      <c r="B9" s="47" t="s">
        <v>14</v>
      </c>
      <c r="C9" s="47" t="s">
        <v>786</v>
      </c>
      <c r="D9" s="47" t="s">
        <v>787</v>
      </c>
      <c r="E9" s="47"/>
    </row>
    <row r="10" spans="2:8" x14ac:dyDescent="0.2">
      <c r="B10" s="47" t="s">
        <v>788</v>
      </c>
      <c r="C10" s="47" t="s">
        <v>789</v>
      </c>
      <c r="D10" s="47" t="s">
        <v>790</v>
      </c>
      <c r="E10" s="47"/>
    </row>
    <row r="11" spans="2:8" x14ac:dyDescent="0.2">
      <c r="B11" s="47" t="s">
        <v>791</v>
      </c>
      <c r="C11" s="47" t="s">
        <v>792</v>
      </c>
      <c r="D11" s="47" t="s">
        <v>793</v>
      </c>
      <c r="E11" s="47"/>
    </row>
    <row r="13" spans="2:8" x14ac:dyDescent="0.2">
      <c r="B13" s="47" t="s">
        <v>794</v>
      </c>
      <c r="C13" s="47" t="s">
        <v>778</v>
      </c>
      <c r="D13" s="47"/>
      <c r="E13" s="47"/>
    </row>
    <row r="15" spans="2:8" x14ac:dyDescent="0.2">
      <c r="B15" s="47" t="s">
        <v>795</v>
      </c>
      <c r="C15" s="47" t="s">
        <v>781</v>
      </c>
      <c r="D15" s="47"/>
      <c r="E15" s="47"/>
    </row>
    <row r="17" spans="2:5" x14ac:dyDescent="0.2">
      <c r="B17" s="47" t="s">
        <v>796</v>
      </c>
      <c r="C17" s="47" t="s">
        <v>784</v>
      </c>
      <c r="D17" s="47"/>
      <c r="E17" s="47"/>
    </row>
    <row r="19" spans="2:5" x14ac:dyDescent="0.2">
      <c r="B19" s="47" t="s">
        <v>797</v>
      </c>
      <c r="C19" s="47" t="s">
        <v>786</v>
      </c>
      <c r="D19" s="47"/>
      <c r="E19" s="47"/>
    </row>
    <row r="21" spans="2:5" x14ac:dyDescent="0.2">
      <c r="B21" s="47" t="s">
        <v>798</v>
      </c>
      <c r="C21" s="47" t="s">
        <v>789</v>
      </c>
      <c r="D21" s="47"/>
      <c r="E21" s="47"/>
    </row>
    <row r="23" spans="2:5" x14ac:dyDescent="0.2">
      <c r="B23" s="47" t="s">
        <v>799</v>
      </c>
      <c r="C23" s="47" t="s">
        <v>792</v>
      </c>
      <c r="D23" s="47"/>
      <c r="E23" s="47"/>
    </row>
    <row r="25" spans="2:5" x14ac:dyDescent="0.2">
      <c r="B25" s="47" t="s">
        <v>800</v>
      </c>
      <c r="C25" s="47"/>
      <c r="D25" s="47"/>
      <c r="E25" s="47"/>
    </row>
    <row r="26" spans="2:5" x14ac:dyDescent="0.2">
      <c r="B26" s="47" t="s">
        <v>801</v>
      </c>
      <c r="C26" s="47"/>
      <c r="D26" s="47"/>
      <c r="E26" s="47"/>
    </row>
    <row r="27" spans="2:5" x14ac:dyDescent="0.2">
      <c r="B27" s="47" t="s">
        <v>802</v>
      </c>
      <c r="C27" s="47"/>
      <c r="D27" s="47"/>
      <c r="E27" s="47"/>
    </row>
    <row r="28" spans="2:5" x14ac:dyDescent="0.2">
      <c r="B28" s="47" t="s">
        <v>803</v>
      </c>
      <c r="C28" s="47"/>
      <c r="D28" s="47"/>
      <c r="E28" s="47"/>
    </row>
    <row r="29" spans="2:5" x14ac:dyDescent="0.2">
      <c r="B29" s="47" t="s">
        <v>804</v>
      </c>
      <c r="C29" s="47"/>
      <c r="D29" s="47"/>
      <c r="E29" s="47"/>
    </row>
    <row r="30" spans="2:5" x14ac:dyDescent="0.2">
      <c r="B30" s="47" t="s">
        <v>805</v>
      </c>
      <c r="C30" s="47"/>
      <c r="D30" s="47"/>
      <c r="E30" s="47"/>
    </row>
    <row r="31" spans="2:5" x14ac:dyDescent="0.2">
      <c r="B31" s="47" t="s">
        <v>806</v>
      </c>
      <c r="C31" s="47"/>
      <c r="D31" s="47"/>
      <c r="E31" s="47"/>
    </row>
    <row r="32" spans="2:5" x14ac:dyDescent="0.2">
      <c r="B32" s="47" t="s">
        <v>807</v>
      </c>
      <c r="C32" s="47"/>
      <c r="D32" s="47"/>
      <c r="E32" s="47"/>
    </row>
    <row r="33" spans="2:5" x14ac:dyDescent="0.2">
      <c r="B33" s="47" t="s">
        <v>808</v>
      </c>
      <c r="C33" s="47"/>
      <c r="D33" s="47"/>
      <c r="E33" s="47"/>
    </row>
    <row r="34" spans="2:5" x14ac:dyDescent="0.2">
      <c r="B34" s="47" t="s">
        <v>809</v>
      </c>
      <c r="C34" s="47"/>
      <c r="D34" s="47"/>
      <c r="E34" s="47"/>
    </row>
    <row r="35" spans="2:5" x14ac:dyDescent="0.2">
      <c r="B35" s="47" t="s">
        <v>810</v>
      </c>
      <c r="C35" s="47"/>
      <c r="D35" s="47"/>
      <c r="E35" s="47"/>
    </row>
  </sheetData>
  <sheetProtection algorithmName="SHA-512" hashValue="5Z9dqUXoNANq6M7dtA/CzTmZ0jVk1fXv4jqmcmKAA28zsWsC9XCHwTyoKrksPFQuZB0s8MUTFtkzfut5Nf3pwQ==" saltValue="CBbrcszavTqB6CodHQIiz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2025-08-21T07:45:22Z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