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513D7C38-0496-479B-AB83-9338D8D61D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Y290" i="1" s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72" i="1" s="1"/>
  <c r="X266" i="1"/>
  <c r="Z265" i="1"/>
  <c r="X265" i="1"/>
  <c r="BO264" i="1"/>
  <c r="BM264" i="1"/>
  <c r="Z264" i="1"/>
  <c r="Y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5" i="1"/>
  <c r="Z224" i="1"/>
  <c r="X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X219" i="1"/>
  <c r="Z218" i="1"/>
  <c r="X218" i="1"/>
  <c r="BO217" i="1"/>
  <c r="BM217" i="1"/>
  <c r="Z217" i="1"/>
  <c r="Y217" i="1"/>
  <c r="Y219" i="1" s="1"/>
  <c r="P217" i="1"/>
  <c r="X214" i="1"/>
  <c r="Z213" i="1"/>
  <c r="X213" i="1"/>
  <c r="BO212" i="1"/>
  <c r="BM212" i="1"/>
  <c r="Z212" i="1"/>
  <c r="Y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Y201" i="1" s="1"/>
  <c r="P195" i="1"/>
  <c r="BP194" i="1"/>
  <c r="BO194" i="1"/>
  <c r="BN194" i="1"/>
  <c r="BM194" i="1"/>
  <c r="Z194" i="1"/>
  <c r="Z200" i="1" s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N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90" i="1" s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X178" i="1"/>
  <c r="Z177" i="1"/>
  <c r="X177" i="1"/>
  <c r="BO176" i="1"/>
  <c r="BM176" i="1"/>
  <c r="Z176" i="1"/>
  <c r="Y176" i="1"/>
  <c r="Y178" i="1" s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BP171" i="1" s="1"/>
  <c r="P171" i="1"/>
  <c r="BP170" i="1"/>
  <c r="BO170" i="1"/>
  <c r="BN170" i="1"/>
  <c r="BM170" i="1"/>
  <c r="Z170" i="1"/>
  <c r="Z173" i="1" s="1"/>
  <c r="Y170" i="1"/>
  <c r="Y173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6" i="1" s="1"/>
  <c r="P124" i="1"/>
  <c r="X121" i="1"/>
  <c r="Z120" i="1"/>
  <c r="X120" i="1"/>
  <c r="BO119" i="1"/>
  <c r="BM119" i="1"/>
  <c r="Z119" i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BP107" i="1"/>
  <c r="BO107" i="1"/>
  <c r="BN107" i="1"/>
  <c r="BM107" i="1"/>
  <c r="Z107" i="1"/>
  <c r="Z112" i="1" s="1"/>
  <c r="Y107" i="1"/>
  <c r="Y113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Z103" i="1" s="1"/>
  <c r="Y101" i="1"/>
  <c r="Y103" i="1" s="1"/>
  <c r="P101" i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Y88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5" i="1" s="1"/>
  <c r="BO22" i="1"/>
  <c r="X293" i="1" s="1"/>
  <c r="BM22" i="1"/>
  <c r="X292" i="1" s="1"/>
  <c r="X294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91" i="1"/>
  <c r="BN28" i="1"/>
  <c r="BP28" i="1"/>
  <c r="Y31" i="1"/>
  <c r="Y291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63" i="1"/>
  <c r="BP163" i="1"/>
  <c r="Y166" i="1"/>
  <c r="BN171" i="1"/>
  <c r="Y174" i="1"/>
  <c r="BN176" i="1"/>
  <c r="BP176" i="1"/>
  <c r="Y177" i="1"/>
  <c r="Y191" i="1"/>
  <c r="BN187" i="1"/>
  <c r="Y200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Y190" i="1"/>
  <c r="BP195" i="1"/>
  <c r="BN195" i="1"/>
  <c r="BP197" i="1"/>
  <c r="BN197" i="1"/>
  <c r="BP199" i="1"/>
  <c r="BN199" i="1"/>
  <c r="Z208" i="1"/>
  <c r="Z296" i="1" s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A304" i="1" l="1"/>
  <c r="Y293" i="1"/>
  <c r="Y295" i="1"/>
  <c r="B304" i="1" s="1"/>
  <c r="Y292" i="1"/>
  <c r="Y294" i="1" s="1"/>
  <c r="C304" i="1" l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<sst xmlns="http://schemas.openxmlformats.org/spreadsheetml/2006/main" count="1381" uniqueCount="462">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</sst>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81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38" t="s">
        <v>0</v>
      </c>
      <c r="E1" s="316"/>
      <c r="F1" s="316"/>
      <c r="G1" s="12" t="s">
        <v>1</v>
      </c>
      <c r="H1" s="338" t="s">
        <v>2</v>
      </c>
      <c r="I1" s="316"/>
      <c r="J1" s="316"/>
      <c r="K1" s="316"/>
      <c r="L1" s="316"/>
      <c r="M1" s="316"/>
      <c r="N1" s="316"/>
      <c r="O1" s="316"/>
      <c r="P1" s="316"/>
      <c r="Q1" s="316"/>
      <c r="R1" s="315" t="s">
        <v>3</v>
      </c>
      <c r="S1" s="316"/>
      <c r="T1" s="3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0" t="s">
        <v>7</v>
      </c>
      <c r="B5" s="363"/>
      <c r="C5" s="364"/>
      <c r="D5" s="340"/>
      <c r="E5" s="341"/>
      <c r="F5" s="470" t="s">
        <v>8</v>
      </c>
      <c r="G5" s="364"/>
      <c r="H5" s="340"/>
      <c r="I5" s="434"/>
      <c r="J5" s="434"/>
      <c r="K5" s="434"/>
      <c r="L5" s="434"/>
      <c r="M5" s="341"/>
      <c r="N5" s="61"/>
      <c r="P5" s="24" t="s">
        <v>9</v>
      </c>
      <c r="Q5" s="476">
        <v>45880</v>
      </c>
      <c r="R5" s="368"/>
      <c r="T5" s="397" t="s">
        <v>10</v>
      </c>
      <c r="U5" s="325"/>
      <c r="V5" s="398" t="s">
        <v>11</v>
      </c>
      <c r="W5" s="368"/>
      <c r="AB5" s="51"/>
      <c r="AC5" s="51"/>
      <c r="AD5" s="51"/>
      <c r="AE5" s="51"/>
    </row>
    <row r="6" spans="1:32" s="282" customFormat="1" ht="24" customHeight="1" x14ac:dyDescent="0.2">
      <c r="A6" s="370" t="s">
        <v>12</v>
      </c>
      <c r="B6" s="363"/>
      <c r="C6" s="364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8"/>
      <c r="N6" s="62"/>
      <c r="P6" s="24" t="s">
        <v>14</v>
      </c>
      <c r="Q6" s="481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9" t="s">
        <v>15</v>
      </c>
      <c r="U6" s="325"/>
      <c r="V6" s="421" t="s">
        <v>16</v>
      </c>
      <c r="W6" s="322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299"/>
      <c r="U7" s="325"/>
      <c r="V7" s="422"/>
      <c r="W7" s="423"/>
      <c r="AB7" s="51"/>
      <c r="AC7" s="51"/>
      <c r="AD7" s="51"/>
      <c r="AE7" s="51"/>
    </row>
    <row r="8" spans="1:32" s="282" customFormat="1" ht="25.5" customHeight="1" x14ac:dyDescent="0.2">
      <c r="A8" s="486" t="s">
        <v>17</v>
      </c>
      <c r="B8" s="302"/>
      <c r="C8" s="303"/>
      <c r="D8" s="333"/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18</v>
      </c>
      <c r="Q8" s="374">
        <v>0.41666666666666669</v>
      </c>
      <c r="R8" s="329"/>
      <c r="T8" s="299"/>
      <c r="U8" s="325"/>
      <c r="V8" s="422"/>
      <c r="W8" s="423"/>
      <c r="AB8" s="51"/>
      <c r="AC8" s="51"/>
      <c r="AD8" s="51"/>
      <c r="AE8" s="51"/>
    </row>
    <row r="9" spans="1:32" s="282" customFormat="1" ht="39.950000000000003" customHeight="1" x14ac:dyDescent="0.2">
      <c r="A9" s="3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84"/>
      <c r="E9" s="308"/>
      <c r="F9" s="3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0"/>
      <c r="P9" s="26" t="s">
        <v>19</v>
      </c>
      <c r="Q9" s="365"/>
      <c r="R9" s="366"/>
      <c r="T9" s="299"/>
      <c r="U9" s="325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84"/>
      <c r="E10" s="308"/>
      <c r="F10" s="3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15" t="str">
        <f>IFERROR(VLOOKUP($D$10,Proxy,2,FALSE),"")</f>
        <v/>
      </c>
      <c r="I10" s="299"/>
      <c r="J10" s="299"/>
      <c r="K10" s="299"/>
      <c r="L10" s="299"/>
      <c r="M10" s="299"/>
      <c r="N10" s="281"/>
      <c r="P10" s="26" t="s">
        <v>20</v>
      </c>
      <c r="Q10" s="400"/>
      <c r="R10" s="401"/>
      <c r="U10" s="24" t="s">
        <v>21</v>
      </c>
      <c r="V10" s="321" t="s">
        <v>22</v>
      </c>
      <c r="W10" s="322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47" t="s">
        <v>26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94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74"/>
      <c r="R12" s="329"/>
      <c r="S12" s="23"/>
      <c r="U12" s="24"/>
      <c r="V12" s="316"/>
      <c r="W12" s="299"/>
      <c r="AB12" s="51"/>
      <c r="AC12" s="51"/>
      <c r="AD12" s="51"/>
      <c r="AE12" s="51"/>
    </row>
    <row r="13" spans="1:32" s="282" customFormat="1" ht="23.25" customHeight="1" x14ac:dyDescent="0.2">
      <c r="A13" s="394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7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94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403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8" t="s">
        <v>33</v>
      </c>
      <c r="Q15" s="316"/>
      <c r="R15" s="316"/>
      <c r="S15" s="316"/>
      <c r="T15" s="3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9" t="s">
        <v>34</v>
      </c>
      <c r="B17" s="319" t="s">
        <v>35</v>
      </c>
      <c r="C17" s="377" t="s">
        <v>36</v>
      </c>
      <c r="D17" s="319" t="s">
        <v>37</v>
      </c>
      <c r="E17" s="349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319" t="s">
        <v>47</v>
      </c>
      <c r="P17" s="319" t="s">
        <v>48</v>
      </c>
      <c r="Q17" s="348"/>
      <c r="R17" s="348"/>
      <c r="S17" s="348"/>
      <c r="T17" s="349"/>
      <c r="U17" s="483" t="s">
        <v>49</v>
      </c>
      <c r="V17" s="364"/>
      <c r="W17" s="319" t="s">
        <v>50</v>
      </c>
      <c r="X17" s="319" t="s">
        <v>51</v>
      </c>
      <c r="Y17" s="484" t="s">
        <v>52</v>
      </c>
      <c r="Z17" s="432" t="s">
        <v>53</v>
      </c>
      <c r="AA17" s="413" t="s">
        <v>54</v>
      </c>
      <c r="AB17" s="413" t="s">
        <v>55</v>
      </c>
      <c r="AC17" s="413" t="s">
        <v>56</v>
      </c>
      <c r="AD17" s="413" t="s">
        <v>57</v>
      </c>
      <c r="AE17" s="465"/>
      <c r="AF17" s="466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50"/>
      <c r="E18" s="352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50"/>
      <c r="Q18" s="351"/>
      <c r="R18" s="351"/>
      <c r="S18" s="351"/>
      <c r="T18" s="352"/>
      <c r="U18" s="70" t="s">
        <v>59</v>
      </c>
      <c r="V18" s="70" t="s">
        <v>60</v>
      </c>
      <c r="W18" s="320"/>
      <c r="X18" s="320"/>
      <c r="Y18" s="485"/>
      <c r="Z18" s="433"/>
      <c r="AA18" s="414"/>
      <c r="AB18" s="414"/>
      <c r="AC18" s="414"/>
      <c r="AD18" s="467"/>
      <c r="AE18" s="468"/>
      <c r="AF18" s="469"/>
      <c r="AG18" s="69"/>
      <c r="BD18" s="68"/>
    </row>
    <row r="19" spans="1:68" ht="27.75" customHeight="1" x14ac:dyDescent="0.2">
      <c r="A19" s="345" t="s">
        <v>61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customHeight="1" x14ac:dyDescent="0.25">
      <c r="A21" s="309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4"/>
      <c r="AB21" s="284"/>
      <c r="AC21" s="284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302"/>
      <c r="R23" s="302"/>
      <c r="S23" s="302"/>
      <c r="T23" s="302"/>
      <c r="U23" s="302"/>
      <c r="V23" s="303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302"/>
      <c r="R24" s="302"/>
      <c r="S24" s="302"/>
      <c r="T24" s="302"/>
      <c r="U24" s="302"/>
      <c r="V24" s="303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45" t="s">
        <v>73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customHeight="1" x14ac:dyDescent="0.25">
      <c r="A27" s="309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4"/>
      <c r="AB27" s="284"/>
      <c r="AC27" s="284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68</v>
      </c>
      <c r="X28" s="288">
        <v>140</v>
      </c>
      <c r="Y28" s="289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68</v>
      </c>
      <c r="X29" s="288">
        <v>168</v>
      </c>
      <c r="Y29" s="289">
        <f>IFERROR(IF(X29="","",X29),"")</f>
        <v>168</v>
      </c>
      <c r="Z29" s="36">
        <f>IFERROR(IF(X29="","",X29*0.00941),"")</f>
        <v>1.5808800000000001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322.86239999999998</v>
      </c>
      <c r="BN29" s="67">
        <f>IFERROR(Y29*I29,"0")</f>
        <v>322.86239999999998</v>
      </c>
      <c r="BO29" s="67">
        <f>IFERROR(X29/J29,"0")</f>
        <v>1.2</v>
      </c>
      <c r="BP29" s="67">
        <f>IFERROR(Y29/J29,"0")</f>
        <v>1.2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302"/>
      <c r="R30" s="302"/>
      <c r="S30" s="302"/>
      <c r="T30" s="302"/>
      <c r="U30" s="302"/>
      <c r="V30" s="303"/>
      <c r="W30" s="37" t="s">
        <v>68</v>
      </c>
      <c r="X30" s="290">
        <f>IFERROR(SUM(X28:X29),"0")</f>
        <v>308</v>
      </c>
      <c r="Y30" s="290">
        <f>IFERROR(SUM(Y28:Y29),"0")</f>
        <v>308</v>
      </c>
      <c r="Z30" s="290">
        <f>IFERROR(IF(Z28="",0,Z28),"0")+IFERROR(IF(Z29="",0,Z29),"0")</f>
        <v>2.8982799999999997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302"/>
      <c r="R31" s="302"/>
      <c r="S31" s="302"/>
      <c r="T31" s="302"/>
      <c r="U31" s="302"/>
      <c r="V31" s="303"/>
      <c r="W31" s="37" t="s">
        <v>72</v>
      </c>
      <c r="X31" s="290">
        <f>IFERROR(SUMPRODUCT(X28:X29*H28:H29),"0")</f>
        <v>462</v>
      </c>
      <c r="Y31" s="290">
        <f>IFERROR(SUMPRODUCT(Y28:Y29*H28:H29),"0")</f>
        <v>462</v>
      </c>
      <c r="Z31" s="37"/>
      <c r="AA31" s="291"/>
      <c r="AB31" s="291"/>
      <c r="AC31" s="291"/>
    </row>
    <row r="32" spans="1:68" ht="16.5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customHeight="1" x14ac:dyDescent="0.25">
      <c r="A33" s="309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4"/>
      <c r="AB33" s="284"/>
      <c r="AC33" s="284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68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68</v>
      </c>
      <c r="X35" s="288">
        <v>60</v>
      </c>
      <c r="Y35" s="289">
        <f>IFERROR(IF(X35="","",X35),"")</f>
        <v>60</v>
      </c>
      <c r="Z35" s="36">
        <f>IFERROR(IF(X35="","",X35*0.0155),"")</f>
        <v>0.92999999999999994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352.2</v>
      </c>
      <c r="BN35" s="67">
        <f>IFERROR(Y35*I35,"0")</f>
        <v>352.2</v>
      </c>
      <c r="BO35" s="67">
        <f>IFERROR(X35/J35,"0")</f>
        <v>0.7142857142857143</v>
      </c>
      <c r="BP35" s="67">
        <f>IFERROR(Y35/J35,"0")</f>
        <v>0.7142857142857143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68</v>
      </c>
      <c r="X36" s="288">
        <v>28</v>
      </c>
      <c r="Y36" s="289">
        <f>IFERROR(IF(X36="","",X36),"")</f>
        <v>28</v>
      </c>
      <c r="Z36" s="36">
        <f>IFERROR(IF(X36="","",X36*0.0155),"")</f>
        <v>0.434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164.36</v>
      </c>
      <c r="BN36" s="67">
        <f>IFERROR(Y36*I36,"0")</f>
        <v>164.36</v>
      </c>
      <c r="BO36" s="67">
        <f>IFERROR(X36/J36,"0")</f>
        <v>0.33333333333333331</v>
      </c>
      <c r="BP36" s="67">
        <f>IFERROR(Y36/J36,"0")</f>
        <v>0.33333333333333331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302"/>
      <c r="R37" s="302"/>
      <c r="S37" s="302"/>
      <c r="T37" s="302"/>
      <c r="U37" s="302"/>
      <c r="V37" s="303"/>
      <c r="W37" s="37" t="s">
        <v>68</v>
      </c>
      <c r="X37" s="290">
        <f>IFERROR(SUM(X34:X36),"0")</f>
        <v>100</v>
      </c>
      <c r="Y37" s="290">
        <f>IFERROR(SUM(Y34:Y36),"0")</f>
        <v>100</v>
      </c>
      <c r="Z37" s="290">
        <f>IFERROR(IF(Z34="",0,Z34),"0")+IFERROR(IF(Z35="",0,Z35),"0")+IFERROR(IF(Z36="",0,Z36),"0")</f>
        <v>1.5499999999999998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302"/>
      <c r="R38" s="302"/>
      <c r="S38" s="302"/>
      <c r="T38" s="302"/>
      <c r="U38" s="302"/>
      <c r="V38" s="303"/>
      <c r="W38" s="37" t="s">
        <v>72</v>
      </c>
      <c r="X38" s="290">
        <f>IFERROR(SUMPRODUCT(X34:X36*H34:H36),"0")</f>
        <v>560</v>
      </c>
      <c r="Y38" s="290">
        <f>IFERROR(SUMPRODUCT(Y34:Y36*H34:H36),"0")</f>
        <v>560</v>
      </c>
      <c r="Z38" s="37"/>
      <c r="AA38" s="291"/>
      <c r="AB38" s="291"/>
      <c r="AC38" s="291"/>
    </row>
    <row r="39" spans="1:68" ht="16.5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customHeight="1" x14ac:dyDescent="0.25">
      <c r="A40" s="309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4"/>
      <c r="AB40" s="284"/>
      <c r="AC40" s="284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68</v>
      </c>
      <c r="X41" s="288">
        <v>12</v>
      </c>
      <c r="Y41" s="28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68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68</v>
      </c>
      <c r="X43" s="288">
        <v>24</v>
      </c>
      <c r="Y43" s="289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161.2704</v>
      </c>
      <c r="BN43" s="67">
        <f>IFERROR(Y43*I43,"0")</f>
        <v>161.2704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68</v>
      </c>
      <c r="X44" s="288">
        <v>36</v>
      </c>
      <c r="Y44" s="289">
        <f>IFERROR(IF(X44="","",X44),"")</f>
        <v>36</v>
      </c>
      <c r="Z44" s="36">
        <f>IFERROR(IF(X44="","",X44*0.0155),"")</f>
        <v>0.55800000000000005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262.8</v>
      </c>
      <c r="BN44" s="67">
        <f>IFERROR(Y44*I44,"0")</f>
        <v>262.8</v>
      </c>
      <c r="BO44" s="67">
        <f>IFERROR(X44/J44,"0")</f>
        <v>0.42857142857142855</v>
      </c>
      <c r="BP44" s="67">
        <f>IFERROR(Y44/J44,"0")</f>
        <v>0.42857142857142855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302"/>
      <c r="R45" s="302"/>
      <c r="S45" s="302"/>
      <c r="T45" s="302"/>
      <c r="U45" s="302"/>
      <c r="V45" s="303"/>
      <c r="W45" s="37" t="s">
        <v>68</v>
      </c>
      <c r="X45" s="290">
        <f>IFERROR(SUM(X41:X44),"0")</f>
        <v>72</v>
      </c>
      <c r="Y45" s="290">
        <f>IFERROR(SUM(Y41:Y44),"0")</f>
        <v>72</v>
      </c>
      <c r="Z45" s="290">
        <f>IFERROR(IF(Z41="",0,Z41),"0")+IFERROR(IF(Z42="",0,Z42),"0")+IFERROR(IF(Z43="",0,Z43),"0")+IFERROR(IF(Z44="",0,Z44),"0")</f>
        <v>1.1160000000000001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302"/>
      <c r="R46" s="302"/>
      <c r="S46" s="302"/>
      <c r="T46" s="302"/>
      <c r="U46" s="302"/>
      <c r="V46" s="303"/>
      <c r="W46" s="37" t="s">
        <v>72</v>
      </c>
      <c r="X46" s="290">
        <f>IFERROR(SUMPRODUCT(X41:X44*H41:H44),"0")</f>
        <v>489.6</v>
      </c>
      <c r="Y46" s="290">
        <f>IFERROR(SUMPRODUCT(Y41:Y44*H41:H44),"0")</f>
        <v>489.6</v>
      </c>
      <c r="Z46" s="37"/>
      <c r="AA46" s="291"/>
      <c r="AB46" s="291"/>
      <c r="AC46" s="291"/>
    </row>
    <row r="47" spans="1:68" ht="16.5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customHeight="1" x14ac:dyDescent="0.25">
      <c r="A48" s="309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4"/>
      <c r="AB48" s="284"/>
      <c r="AC48" s="284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302"/>
      <c r="R50" s="302"/>
      <c r="S50" s="302"/>
      <c r="T50" s="302"/>
      <c r="U50" s="302"/>
      <c r="V50" s="303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302"/>
      <c r="R51" s="302"/>
      <c r="S51" s="302"/>
      <c r="T51" s="302"/>
      <c r="U51" s="302"/>
      <c r="V51" s="303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9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4"/>
      <c r="AB52" s="284"/>
      <c r="AC52" s="284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302"/>
      <c r="R54" s="302"/>
      <c r="S54" s="302"/>
      <c r="T54" s="302"/>
      <c r="U54" s="302"/>
      <c r="V54" s="303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302"/>
      <c r="R55" s="302"/>
      <c r="S55" s="302"/>
      <c r="T55" s="302"/>
      <c r="U55" s="302"/>
      <c r="V55" s="303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9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4"/>
      <c r="AB56" s="284"/>
      <c r="AC56" s="284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302"/>
      <c r="R58" s="302"/>
      <c r="S58" s="302"/>
      <c r="T58" s="302"/>
      <c r="U58" s="302"/>
      <c r="V58" s="303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302"/>
      <c r="R59" s="302"/>
      <c r="S59" s="302"/>
      <c r="T59" s="302"/>
      <c r="U59" s="302"/>
      <c r="V59" s="303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9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4"/>
      <c r="AB60" s="284"/>
      <c r="AC60" s="284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302"/>
      <c r="R63" s="302"/>
      <c r="S63" s="302"/>
      <c r="T63" s="302"/>
      <c r="U63" s="302"/>
      <c r="V63" s="303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302"/>
      <c r="R64" s="302"/>
      <c r="S64" s="302"/>
      <c r="T64" s="302"/>
      <c r="U64" s="302"/>
      <c r="V64" s="303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9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4"/>
      <c r="AB65" s="284"/>
      <c r="AC65" s="284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302"/>
      <c r="R69" s="302"/>
      <c r="S69" s="302"/>
      <c r="T69" s="302"/>
      <c r="U69" s="302"/>
      <c r="V69" s="303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302"/>
      <c r="R70" s="302"/>
      <c r="S70" s="302"/>
      <c r="T70" s="302"/>
      <c r="U70" s="302"/>
      <c r="V70" s="303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customHeight="1" x14ac:dyDescent="0.25">
      <c r="A72" s="309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4"/>
      <c r="AB72" s="284"/>
      <c r="AC72" s="284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68</v>
      </c>
      <c r="X74" s="288">
        <v>12</v>
      </c>
      <c r="Y74" s="289">
        <f>IFERROR(IF(X74="","",X74),"")</f>
        <v>12</v>
      </c>
      <c r="Z74" s="36">
        <f>IFERROR(IF(X74="","",X74*0.00866),"")</f>
        <v>0.10391999999999998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62.558399999999992</v>
      </c>
      <c r="BN74" s="67">
        <f>IFERROR(Y74*I74,"0")</f>
        <v>62.558399999999992</v>
      </c>
      <c r="BO74" s="67">
        <f>IFERROR(X74/J74,"0")</f>
        <v>8.3333333333333329E-2</v>
      </c>
      <c r="BP74" s="67">
        <f>IFERROR(Y74/J74,"0")</f>
        <v>8.3333333333333329E-2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302"/>
      <c r="R75" s="302"/>
      <c r="S75" s="302"/>
      <c r="T75" s="302"/>
      <c r="U75" s="302"/>
      <c r="V75" s="303"/>
      <c r="W75" s="37" t="s">
        <v>68</v>
      </c>
      <c r="X75" s="290">
        <f>IFERROR(SUM(X73:X74),"0")</f>
        <v>12</v>
      </c>
      <c r="Y75" s="290">
        <f>IFERROR(SUM(Y73:Y74),"0")</f>
        <v>12</v>
      </c>
      <c r="Z75" s="290">
        <f>IFERROR(IF(Z73="",0,Z73),"0")+IFERROR(IF(Z74="",0,Z74),"0")</f>
        <v>0.10391999999999998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302"/>
      <c r="R76" s="302"/>
      <c r="S76" s="302"/>
      <c r="T76" s="302"/>
      <c r="U76" s="302"/>
      <c r="V76" s="303"/>
      <c r="W76" s="37" t="s">
        <v>72</v>
      </c>
      <c r="X76" s="290">
        <f>IFERROR(SUMPRODUCT(X73:X74*H73:H74),"0")</f>
        <v>60</v>
      </c>
      <c r="Y76" s="290">
        <f>IFERROR(SUMPRODUCT(Y73:Y74*H73:H74),"0")</f>
        <v>60</v>
      </c>
      <c r="Z76" s="37"/>
      <c r="AA76" s="291"/>
      <c r="AB76" s="291"/>
      <c r="AC76" s="291"/>
    </row>
    <row r="77" spans="1:68" ht="16.5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customHeight="1" x14ac:dyDescent="0.25">
      <c r="A78" s="309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4"/>
      <c r="AB78" s="284"/>
      <c r="AC78" s="284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68</v>
      </c>
      <c r="X79" s="288">
        <v>14</v>
      </c>
      <c r="Y79" s="28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302"/>
      <c r="R81" s="302"/>
      <c r="S81" s="302"/>
      <c r="T81" s="302"/>
      <c r="U81" s="302"/>
      <c r="V81" s="303"/>
      <c r="W81" s="37" t="s">
        <v>68</v>
      </c>
      <c r="X81" s="290">
        <f>IFERROR(SUM(X79:X80),"0")</f>
        <v>14</v>
      </c>
      <c r="Y81" s="290">
        <f>IFERROR(SUM(Y79:Y80),"0")</f>
        <v>14</v>
      </c>
      <c r="Z81" s="290">
        <f>IFERROR(IF(Z79="",0,Z79),"0")+IFERROR(IF(Z80="",0,Z80),"0")</f>
        <v>0.25031999999999999</v>
      </c>
      <c r="AA81" s="291"/>
      <c r="AB81" s="291"/>
      <c r="AC81" s="291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302"/>
      <c r="R82" s="302"/>
      <c r="S82" s="302"/>
      <c r="T82" s="302"/>
      <c r="U82" s="302"/>
      <c r="V82" s="303"/>
      <c r="W82" s="37" t="s">
        <v>72</v>
      </c>
      <c r="X82" s="290">
        <f>IFERROR(SUMPRODUCT(X79:X80*H79:H80),"0")</f>
        <v>50.4</v>
      </c>
      <c r="Y82" s="290">
        <f>IFERROR(SUMPRODUCT(Y79:Y80*H79:H80),"0")</f>
        <v>50.4</v>
      </c>
      <c r="Z82" s="37"/>
      <c r="AA82" s="291"/>
      <c r="AB82" s="291"/>
      <c r="AC82" s="291"/>
    </row>
    <row r="83" spans="1:68" ht="16.5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customHeight="1" x14ac:dyDescent="0.25">
      <c r="A84" s="309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4"/>
      <c r="AB84" s="284"/>
      <c r="AC84" s="284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68</v>
      </c>
      <c r="X85" s="288">
        <v>140</v>
      </c>
      <c r="Y85" s="289">
        <f>IFERROR(IF(X85="","",X85),"")</f>
        <v>140</v>
      </c>
      <c r="Z85" s="36">
        <f>IFERROR(IF(X85="","",X85*0.01788),"")</f>
        <v>2.5032000000000001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602.50400000000002</v>
      </c>
      <c r="BN85" s="67">
        <f>IFERROR(Y85*I85,"0")</f>
        <v>602.50400000000002</v>
      </c>
      <c r="BO85" s="67">
        <f>IFERROR(X85/J85,"0")</f>
        <v>2</v>
      </c>
      <c r="BP85" s="67">
        <f>IFERROR(Y85/J85,"0")</f>
        <v>2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68</v>
      </c>
      <c r="X86" s="288">
        <v>126</v>
      </c>
      <c r="Y86" s="289">
        <f>IFERROR(IF(X86="","",X86),"")</f>
        <v>126</v>
      </c>
      <c r="Z86" s="36">
        <f>IFERROR(IF(X86="","",X86*0.01788),"")</f>
        <v>2.2528800000000002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542.25360000000001</v>
      </c>
      <c r="BN86" s="67">
        <f>IFERROR(Y86*I86,"0")</f>
        <v>542.25360000000001</v>
      </c>
      <c r="BO86" s="67">
        <f>IFERROR(X86/J86,"0")</f>
        <v>1.8</v>
      </c>
      <c r="BP86" s="67">
        <f>IFERROR(Y86/J86,"0")</f>
        <v>1.8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302"/>
      <c r="R87" s="302"/>
      <c r="S87" s="302"/>
      <c r="T87" s="302"/>
      <c r="U87" s="302"/>
      <c r="V87" s="303"/>
      <c r="W87" s="37" t="s">
        <v>68</v>
      </c>
      <c r="X87" s="290">
        <f>IFERROR(SUM(X85:X86),"0")</f>
        <v>266</v>
      </c>
      <c r="Y87" s="290">
        <f>IFERROR(SUM(Y85:Y86),"0")</f>
        <v>266</v>
      </c>
      <c r="Z87" s="290">
        <f>IFERROR(IF(Z85="",0,Z85),"0")+IFERROR(IF(Z86="",0,Z86),"0")</f>
        <v>4.7560800000000008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302"/>
      <c r="R88" s="302"/>
      <c r="S88" s="302"/>
      <c r="T88" s="302"/>
      <c r="U88" s="302"/>
      <c r="V88" s="303"/>
      <c r="W88" s="37" t="s">
        <v>72</v>
      </c>
      <c r="X88" s="290">
        <f>IFERROR(SUMPRODUCT(X85:X86*H85:H86),"0")</f>
        <v>957.6</v>
      </c>
      <c r="Y88" s="290">
        <f>IFERROR(SUMPRODUCT(Y85:Y86*H85:H86),"0")</f>
        <v>957.6</v>
      </c>
      <c r="Z88" s="37"/>
      <c r="AA88" s="291"/>
      <c r="AB88" s="291"/>
      <c r="AC88" s="291"/>
    </row>
    <row r="89" spans="1:68" ht="16.5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customHeight="1" x14ac:dyDescent="0.25">
      <c r="A90" s="309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4"/>
      <c r="AB90" s="284"/>
      <c r="AC90" s="284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11" t="s">
        <v>153</v>
      </c>
      <c r="Q91" s="293"/>
      <c r="R91" s="293"/>
      <c r="S91" s="293"/>
      <c r="T91" s="294"/>
      <c r="U91" s="34"/>
      <c r="V91" s="34"/>
      <c r="W91" s="35" t="s">
        <v>68</v>
      </c>
      <c r="X91" s="288">
        <v>28</v>
      </c>
      <c r="Y91" s="289">
        <f t="shared" ref="Y91:Y96" si="0">IFERROR(IF(X91="","",X91),"")</f>
        <v>28</v>
      </c>
      <c r="Z91" s="36">
        <f t="shared" ref="Z91:Z96" si="1">IFERROR(IF(X91="","",X91*0.01788),"")</f>
        <v>0.50063999999999997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100.3408</v>
      </c>
      <c r="BN91" s="67">
        <f t="shared" ref="BN91:BN96" si="3">IFERROR(Y91*I91,"0")</f>
        <v>100.3408</v>
      </c>
      <c r="BO91" s="67">
        <f t="shared" ref="BO91:BO96" si="4">IFERROR(X91/J91,"0")</f>
        <v>0.4</v>
      </c>
      <c r="BP91" s="67">
        <f t="shared" ref="BP91:BP96" si="5">IFERROR(Y91/J91,"0")</f>
        <v>0.4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0" t="s">
        <v>156</v>
      </c>
      <c r="Q92" s="293"/>
      <c r="R92" s="293"/>
      <c r="S92" s="293"/>
      <c r="T92" s="294"/>
      <c r="U92" s="34"/>
      <c r="V92" s="34"/>
      <c r="W92" s="35" t="s">
        <v>68</v>
      </c>
      <c r="X92" s="288">
        <v>56</v>
      </c>
      <c r="Y92" s="289">
        <f t="shared" si="0"/>
        <v>56</v>
      </c>
      <c r="Z92" s="36">
        <f t="shared" si="1"/>
        <v>1.0012799999999999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200.6816</v>
      </c>
      <c r="BN92" s="67">
        <f t="shared" si="3"/>
        <v>200.6816</v>
      </c>
      <c r="BO92" s="67">
        <f t="shared" si="4"/>
        <v>0.8</v>
      </c>
      <c r="BP92" s="67">
        <f t="shared" si="5"/>
        <v>0.8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">
        <v>159</v>
      </c>
      <c r="Q93" s="293"/>
      <c r="R93" s="293"/>
      <c r="S93" s="293"/>
      <c r="T93" s="294"/>
      <c r="U93" s="34"/>
      <c r="V93" s="34"/>
      <c r="W93" s="35" t="s">
        <v>68</v>
      </c>
      <c r="X93" s="288">
        <v>42</v>
      </c>
      <c r="Y93" s="289">
        <f t="shared" si="0"/>
        <v>42</v>
      </c>
      <c r="Z93" s="36">
        <f t="shared" si="1"/>
        <v>0.75095999999999996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2" t="s">
        <v>163</v>
      </c>
      <c r="Q94" s="293"/>
      <c r="R94" s="293"/>
      <c r="S94" s="293"/>
      <c r="T94" s="294"/>
      <c r="U94" s="34"/>
      <c r="V94" s="34"/>
      <c r="W94" s="35" t="s">
        <v>68</v>
      </c>
      <c r="X94" s="288">
        <v>28</v>
      </c>
      <c r="Y94" s="289">
        <f t="shared" si="0"/>
        <v>28</v>
      </c>
      <c r="Z94" s="36">
        <f t="shared" si="1"/>
        <v>0.50063999999999997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100.3408</v>
      </c>
      <c r="BN94" s="67">
        <f t="shared" si="3"/>
        <v>100.3408</v>
      </c>
      <c r="BO94" s="67">
        <f t="shared" si="4"/>
        <v>0.4</v>
      </c>
      <c r="BP94" s="67">
        <f t="shared" si="5"/>
        <v>0.4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7" t="s">
        <v>166</v>
      </c>
      <c r="Q95" s="293"/>
      <c r="R95" s="293"/>
      <c r="S95" s="293"/>
      <c r="T95" s="294"/>
      <c r="U95" s="34"/>
      <c r="V95" s="34"/>
      <c r="W95" s="35" t="s">
        <v>68</v>
      </c>
      <c r="X95" s="288">
        <v>70</v>
      </c>
      <c r="Y95" s="289">
        <f t="shared" si="0"/>
        <v>70</v>
      </c>
      <c r="Z95" s="36">
        <f t="shared" si="1"/>
        <v>1.2516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311.416</v>
      </c>
      <c r="BN95" s="67">
        <f t="shared" si="3"/>
        <v>311.416</v>
      </c>
      <c r="BO95" s="67">
        <f t="shared" si="4"/>
        <v>1</v>
      </c>
      <c r="BP95" s="67">
        <f t="shared" si="5"/>
        <v>1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68</v>
      </c>
      <c r="X96" s="288">
        <v>28</v>
      </c>
      <c r="Y96" s="289">
        <f t="shared" si="0"/>
        <v>28</v>
      </c>
      <c r="Z96" s="36">
        <f t="shared" si="1"/>
        <v>0.50063999999999997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126.81760000000001</v>
      </c>
      <c r="BN96" s="67">
        <f t="shared" si="3"/>
        <v>126.81760000000001</v>
      </c>
      <c r="BO96" s="67">
        <f t="shared" si="4"/>
        <v>0.4</v>
      </c>
      <c r="BP96" s="67">
        <f t="shared" si="5"/>
        <v>0.4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302"/>
      <c r="R97" s="302"/>
      <c r="S97" s="302"/>
      <c r="T97" s="302"/>
      <c r="U97" s="302"/>
      <c r="V97" s="303"/>
      <c r="W97" s="37" t="s">
        <v>68</v>
      </c>
      <c r="X97" s="290">
        <f>IFERROR(SUM(X91:X96),"0")</f>
        <v>252</v>
      </c>
      <c r="Y97" s="290">
        <f>IFERROR(SUM(Y91:Y96),"0")</f>
        <v>252</v>
      </c>
      <c r="Z97" s="290">
        <f>IFERROR(IF(Z91="",0,Z91),"0")+IFERROR(IF(Z92="",0,Z92),"0")+IFERROR(IF(Z93="",0,Z93),"0")+IFERROR(IF(Z94="",0,Z94),"0")+IFERROR(IF(Z95="",0,Z95),"0")+IFERROR(IF(Z96="",0,Z96),"0")</f>
        <v>4.5057599999999995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302"/>
      <c r="R98" s="302"/>
      <c r="S98" s="302"/>
      <c r="T98" s="302"/>
      <c r="U98" s="302"/>
      <c r="V98" s="303"/>
      <c r="W98" s="37" t="s">
        <v>72</v>
      </c>
      <c r="X98" s="290">
        <f>IFERROR(SUMPRODUCT(X91:X96*H91:H96),"0")</f>
        <v>829.92</v>
      </c>
      <c r="Y98" s="290">
        <f>IFERROR(SUMPRODUCT(Y91:Y96*H91:H96),"0")</f>
        <v>829.92</v>
      </c>
      <c r="Z98" s="37"/>
      <c r="AA98" s="291"/>
      <c r="AB98" s="291"/>
      <c r="AC98" s="291"/>
    </row>
    <row r="99" spans="1:68" ht="16.5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customHeight="1" x14ac:dyDescent="0.25">
      <c r="A100" s="309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4"/>
      <c r="AB100" s="284"/>
      <c r="AC100" s="284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6">
        <v>4607025784319</v>
      </c>
      <c r="E102" s="297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3"/>
      <c r="R102" s="293"/>
      <c r="S102" s="293"/>
      <c r="T102" s="294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302"/>
      <c r="R103" s="302"/>
      <c r="S103" s="302"/>
      <c r="T103" s="302"/>
      <c r="U103" s="302"/>
      <c r="V103" s="303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302"/>
      <c r="R104" s="302"/>
      <c r="S104" s="302"/>
      <c r="T104" s="302"/>
      <c r="U104" s="302"/>
      <c r="V104" s="303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customHeight="1" x14ac:dyDescent="0.25">
      <c r="A106" s="309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4"/>
      <c r="AB106" s="284"/>
      <c r="AC106" s="284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3"/>
      <c r="R107" s="293"/>
      <c r="S107" s="293"/>
      <c r="T107" s="294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3"/>
      <c r="R108" s="293"/>
      <c r="S108" s="293"/>
      <c r="T108" s="294"/>
      <c r="U108" s="34"/>
      <c r="V108" s="34"/>
      <c r="W108" s="35" t="s">
        <v>68</v>
      </c>
      <c r="X108" s="288">
        <v>60</v>
      </c>
      <c r="Y108" s="289">
        <f>IFERROR(IF(X108="","",X108),"")</f>
        <v>60</v>
      </c>
      <c r="Z108" s="36">
        <f>IFERROR(IF(X108="","",X108*0.0155),"")</f>
        <v>0.92999999999999994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403.17599999999999</v>
      </c>
      <c r="BN108" s="67">
        <f>IFERROR(Y108*I108,"0")</f>
        <v>403.17599999999999</v>
      </c>
      <c r="BO108" s="67">
        <f>IFERROR(X108/J108,"0")</f>
        <v>0.7142857142857143</v>
      </c>
      <c r="BP108" s="67">
        <f>IFERROR(Y108/J108,"0")</f>
        <v>0.7142857142857143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3"/>
      <c r="R109" s="293"/>
      <c r="S109" s="293"/>
      <c r="T109" s="294"/>
      <c r="U109" s="34"/>
      <c r="V109" s="34"/>
      <c r="W109" s="35" t="s">
        <v>68</v>
      </c>
      <c r="X109" s="288">
        <v>282</v>
      </c>
      <c r="Y109" s="289">
        <f>IFERROR(IF(X109="","",X109),"")</f>
        <v>282</v>
      </c>
      <c r="Z109" s="36">
        <f>IFERROR(IF(X109="","",X109*0.0155),"")</f>
        <v>4.3709999999999996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2058.6</v>
      </c>
      <c r="BN109" s="67">
        <f>IFERROR(Y109*I109,"0")</f>
        <v>2058.6</v>
      </c>
      <c r="BO109" s="67">
        <f>IFERROR(X109/J109,"0")</f>
        <v>3.3571428571428572</v>
      </c>
      <c r="BP109" s="67">
        <f>IFERROR(Y109/J109,"0")</f>
        <v>3.3571428571428572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3"/>
      <c r="R110" s="293"/>
      <c r="S110" s="293"/>
      <c r="T110" s="294"/>
      <c r="U110" s="34"/>
      <c r="V110" s="34"/>
      <c r="W110" s="35" t="s">
        <v>68</v>
      </c>
      <c r="X110" s="288">
        <v>96</v>
      </c>
      <c r="Y110" s="289">
        <f>IFERROR(IF(X110="","",X110),"")</f>
        <v>96</v>
      </c>
      <c r="Z110" s="36">
        <f>IFERROR(IF(X110="","",X110*0.0155),"")</f>
        <v>1.488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645.08159999999998</v>
      </c>
      <c r="BN110" s="67">
        <f>IFERROR(Y110*I110,"0")</f>
        <v>645.08159999999998</v>
      </c>
      <c r="BO110" s="67">
        <f>IFERROR(X110/J110,"0")</f>
        <v>1.1428571428571428</v>
      </c>
      <c r="BP110" s="67">
        <f>IFERROR(Y110/J110,"0")</f>
        <v>1.1428571428571428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3"/>
      <c r="R111" s="293"/>
      <c r="S111" s="293"/>
      <c r="T111" s="294"/>
      <c r="U111" s="34"/>
      <c r="V111" s="34"/>
      <c r="W111" s="35" t="s">
        <v>68</v>
      </c>
      <c r="X111" s="288">
        <v>148</v>
      </c>
      <c r="Y111" s="289">
        <f>IFERROR(IF(X111="","",X111),"")</f>
        <v>148</v>
      </c>
      <c r="Z111" s="36">
        <f>IFERROR(IF(X111="","",X111*0.0155),"")</f>
        <v>2.294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1080.3999999999999</v>
      </c>
      <c r="BN111" s="67">
        <f>IFERROR(Y111*I111,"0")</f>
        <v>1080.3999999999999</v>
      </c>
      <c r="BO111" s="67">
        <f>IFERROR(X111/J111,"0")</f>
        <v>1.7619047619047619</v>
      </c>
      <c r="BP111" s="67">
        <f>IFERROR(Y111/J111,"0")</f>
        <v>1.7619047619047619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302"/>
      <c r="R112" s="302"/>
      <c r="S112" s="302"/>
      <c r="T112" s="302"/>
      <c r="U112" s="302"/>
      <c r="V112" s="303"/>
      <c r="W112" s="37" t="s">
        <v>68</v>
      </c>
      <c r="X112" s="290">
        <f>IFERROR(SUM(X107:X111),"0")</f>
        <v>586</v>
      </c>
      <c r="Y112" s="290">
        <f>IFERROR(SUM(Y107:Y111),"0")</f>
        <v>586</v>
      </c>
      <c r="Z112" s="290">
        <f>IFERROR(IF(Z107="",0,Z107),"0")+IFERROR(IF(Z108="",0,Z108),"0")+IFERROR(IF(Z109="",0,Z109),"0")+IFERROR(IF(Z110="",0,Z110),"0")+IFERROR(IF(Z111="",0,Z111),"0")</f>
        <v>9.0830000000000002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302"/>
      <c r="R113" s="302"/>
      <c r="S113" s="302"/>
      <c r="T113" s="302"/>
      <c r="U113" s="302"/>
      <c r="V113" s="303"/>
      <c r="W113" s="37" t="s">
        <v>72</v>
      </c>
      <c r="X113" s="290">
        <f>IFERROR(SUMPRODUCT(X107:X111*H107:H111),"0")</f>
        <v>4008.4</v>
      </c>
      <c r="Y113" s="290">
        <f>IFERROR(SUMPRODUCT(Y107:Y111*H107:H111),"0")</f>
        <v>4008.4</v>
      </c>
      <c r="Z113" s="37"/>
      <c r="AA113" s="291"/>
      <c r="AB113" s="291"/>
      <c r="AC113" s="291"/>
    </row>
    <row r="114" spans="1:68" ht="14.25" customHeight="1" x14ac:dyDescent="0.25">
      <c r="A114" s="309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4"/>
      <c r="AB114" s="284"/>
      <c r="AC114" s="284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302"/>
      <c r="R116" s="302"/>
      <c r="S116" s="302"/>
      <c r="T116" s="302"/>
      <c r="U116" s="302"/>
      <c r="V116" s="303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302"/>
      <c r="R117" s="302"/>
      <c r="S117" s="302"/>
      <c r="T117" s="302"/>
      <c r="U117" s="302"/>
      <c r="V117" s="303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customHeight="1" x14ac:dyDescent="0.25">
      <c r="A118" s="309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4"/>
      <c r="AB118" s="284"/>
      <c r="AC118" s="284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6">
        <v>4620207491140</v>
      </c>
      <c r="E119" s="297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293"/>
      <c r="R119" s="293"/>
      <c r="S119" s="293"/>
      <c r="T119" s="294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302"/>
      <c r="R120" s="302"/>
      <c r="S120" s="302"/>
      <c r="T120" s="302"/>
      <c r="U120" s="302"/>
      <c r="V120" s="303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302"/>
      <c r="R121" s="302"/>
      <c r="S121" s="302"/>
      <c r="T121" s="302"/>
      <c r="U121" s="302"/>
      <c r="V121" s="303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customHeight="1" x14ac:dyDescent="0.25">
      <c r="A123" s="309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4"/>
      <c r="AB123" s="284"/>
      <c r="AC123" s="284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6">
        <v>4607111034014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68</v>
      </c>
      <c r="X124" s="288">
        <v>364</v>
      </c>
      <c r="Y124" s="289">
        <f>IFERROR(IF(X124="","",X124),"")</f>
        <v>364</v>
      </c>
      <c r="Z124" s="36">
        <f>IFERROR(IF(X124="","",X124*0.01788),"")</f>
        <v>6.5083200000000003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1348.1104</v>
      </c>
      <c r="BN124" s="67">
        <f>IFERROR(Y124*I124,"0")</f>
        <v>1348.1104</v>
      </c>
      <c r="BO124" s="67">
        <f>IFERROR(X124/J124,"0")</f>
        <v>5.2</v>
      </c>
      <c r="BP124" s="67">
        <f>IFERROR(Y124/J124,"0")</f>
        <v>5.2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6">
        <v>4607111033994</v>
      </c>
      <c r="E125" s="297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68</v>
      </c>
      <c r="X125" s="288">
        <v>168</v>
      </c>
      <c r="Y125" s="289">
        <f>IFERROR(IF(X125="","",X125),"")</f>
        <v>168</v>
      </c>
      <c r="Z125" s="36">
        <f>IFERROR(IF(X125="","",X125*0.01788),"")</f>
        <v>3.0038399999999998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622.20479999999998</v>
      </c>
      <c r="BN125" s="67">
        <f>IFERROR(Y125*I125,"0")</f>
        <v>622.20479999999998</v>
      </c>
      <c r="BO125" s="67">
        <f>IFERROR(X125/J125,"0")</f>
        <v>2.4</v>
      </c>
      <c r="BP125" s="67">
        <f>IFERROR(Y125/J125,"0")</f>
        <v>2.4</v>
      </c>
    </row>
    <row r="126" spans="1:68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302"/>
      <c r="R126" s="302"/>
      <c r="S126" s="302"/>
      <c r="T126" s="302"/>
      <c r="U126" s="302"/>
      <c r="V126" s="303"/>
      <c r="W126" s="37" t="s">
        <v>68</v>
      </c>
      <c r="X126" s="290">
        <f>IFERROR(SUM(X124:X125),"0")</f>
        <v>532</v>
      </c>
      <c r="Y126" s="290">
        <f>IFERROR(SUM(Y124:Y125),"0")</f>
        <v>532</v>
      </c>
      <c r="Z126" s="290">
        <f>IFERROR(IF(Z124="",0,Z124),"0")+IFERROR(IF(Z125="",0,Z125),"0")</f>
        <v>9.5121599999999997</v>
      </c>
      <c r="AA126" s="291"/>
      <c r="AB126" s="291"/>
      <c r="AC126" s="291"/>
    </row>
    <row r="127" spans="1:68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302"/>
      <c r="R127" s="302"/>
      <c r="S127" s="302"/>
      <c r="T127" s="302"/>
      <c r="U127" s="302"/>
      <c r="V127" s="303"/>
      <c r="W127" s="37" t="s">
        <v>72</v>
      </c>
      <c r="X127" s="290">
        <f>IFERROR(SUMPRODUCT(X124:X125*H124:H125),"0")</f>
        <v>1596</v>
      </c>
      <c r="Y127" s="290">
        <f>IFERROR(SUMPRODUCT(Y124:Y125*H124:H125),"0")</f>
        <v>1596</v>
      </c>
      <c r="Z127" s="37"/>
      <c r="AA127" s="291"/>
      <c r="AB127" s="291"/>
      <c r="AC127" s="291"/>
    </row>
    <row r="128" spans="1:68" ht="16.5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customHeight="1" x14ac:dyDescent="0.25">
      <c r="A129" s="309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4"/>
      <c r="AB129" s="284"/>
      <c r="AC129" s="284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6">
        <v>4607111039095</v>
      </c>
      <c r="E130" s="297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6">
        <v>4607111034199</v>
      </c>
      <c r="E131" s="297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68</v>
      </c>
      <c r="X131" s="288">
        <v>182</v>
      </c>
      <c r="Y131" s="289">
        <f>IFERROR(IF(X131="","",X131),"")</f>
        <v>182</v>
      </c>
      <c r="Z131" s="36">
        <f>IFERROR(IF(X131="","",X131*0.01788),"")</f>
        <v>3.2541600000000002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674.05520000000001</v>
      </c>
      <c r="BN131" s="67">
        <f>IFERROR(Y131*I131,"0")</f>
        <v>674.05520000000001</v>
      </c>
      <c r="BO131" s="67">
        <f>IFERROR(X131/J131,"0")</f>
        <v>2.6</v>
      </c>
      <c r="BP131" s="67">
        <f>IFERROR(Y131/J131,"0")</f>
        <v>2.6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302"/>
      <c r="R132" s="302"/>
      <c r="S132" s="302"/>
      <c r="T132" s="302"/>
      <c r="U132" s="302"/>
      <c r="V132" s="303"/>
      <c r="W132" s="37" t="s">
        <v>68</v>
      </c>
      <c r="X132" s="290">
        <f>IFERROR(SUM(X130:X131),"0")</f>
        <v>182</v>
      </c>
      <c r="Y132" s="290">
        <f>IFERROR(SUM(Y130:Y131),"0")</f>
        <v>182</v>
      </c>
      <c r="Z132" s="290">
        <f>IFERROR(IF(Z130="",0,Z130),"0")+IFERROR(IF(Z131="",0,Z131),"0")</f>
        <v>3.2541600000000002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302"/>
      <c r="R133" s="302"/>
      <c r="S133" s="302"/>
      <c r="T133" s="302"/>
      <c r="U133" s="302"/>
      <c r="V133" s="303"/>
      <c r="W133" s="37" t="s">
        <v>72</v>
      </c>
      <c r="X133" s="290">
        <f>IFERROR(SUMPRODUCT(X130:X131*H130:H131),"0")</f>
        <v>546</v>
      </c>
      <c r="Y133" s="290">
        <f>IFERROR(SUMPRODUCT(Y130:Y131*H130:H131),"0")</f>
        <v>546</v>
      </c>
      <c r="Z133" s="37"/>
      <c r="AA133" s="291"/>
      <c r="AB133" s="291"/>
      <c r="AC133" s="291"/>
    </row>
    <row r="134" spans="1:68" ht="16.5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customHeight="1" x14ac:dyDescent="0.25">
      <c r="A135" s="309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4"/>
      <c r="AB135" s="284"/>
      <c r="AC135" s="284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6">
        <v>4620207490914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8" t="s">
        <v>212</v>
      </c>
      <c r="Q136" s="293"/>
      <c r="R136" s="293"/>
      <c r="S136" s="293"/>
      <c r="T136" s="294"/>
      <c r="U136" s="34"/>
      <c r="V136" s="34"/>
      <c r="W136" s="35" t="s">
        <v>68</v>
      </c>
      <c r="X136" s="288">
        <v>70</v>
      </c>
      <c r="Y136" s="289">
        <f>IFERROR(IF(X136="","",X136),"")</f>
        <v>70</v>
      </c>
      <c r="Z136" s="36">
        <f>IFERROR(IF(X136="","",X136*0.01788),"")</f>
        <v>1.2516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187.60000000000002</v>
      </c>
      <c r="BN136" s="67">
        <f>IFERROR(Y136*I136,"0")</f>
        <v>187.60000000000002</v>
      </c>
      <c r="BO136" s="67">
        <f>IFERROR(X136/J136,"0")</f>
        <v>1</v>
      </c>
      <c r="BP136" s="67">
        <f>IFERROR(Y136/J136,"0")</f>
        <v>1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6">
        <v>4620207490853</v>
      </c>
      <c r="E137" s="297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1" t="s">
        <v>215</v>
      </c>
      <c r="Q137" s="293"/>
      <c r="R137" s="293"/>
      <c r="S137" s="293"/>
      <c r="T137" s="294"/>
      <c r="U137" s="34"/>
      <c r="V137" s="34"/>
      <c r="W137" s="35" t="s">
        <v>68</v>
      </c>
      <c r="X137" s="288">
        <v>28</v>
      </c>
      <c r="Y137" s="289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302"/>
      <c r="R138" s="302"/>
      <c r="S138" s="302"/>
      <c r="T138" s="302"/>
      <c r="U138" s="302"/>
      <c r="V138" s="303"/>
      <c r="W138" s="37" t="s">
        <v>68</v>
      </c>
      <c r="X138" s="290">
        <f>IFERROR(SUM(X136:X137),"0")</f>
        <v>98</v>
      </c>
      <c r="Y138" s="290">
        <f>IFERROR(SUM(Y136:Y137),"0")</f>
        <v>98</v>
      </c>
      <c r="Z138" s="290">
        <f>IFERROR(IF(Z136="",0,Z136),"0")+IFERROR(IF(Z137="",0,Z137),"0")</f>
        <v>1.75224</v>
      </c>
      <c r="AA138" s="291"/>
      <c r="AB138" s="291"/>
      <c r="AC138" s="291"/>
    </row>
    <row r="139" spans="1:68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302"/>
      <c r="R139" s="302"/>
      <c r="S139" s="302"/>
      <c r="T139" s="302"/>
      <c r="U139" s="302"/>
      <c r="V139" s="303"/>
      <c r="W139" s="37" t="s">
        <v>72</v>
      </c>
      <c r="X139" s="290">
        <f>IFERROR(SUMPRODUCT(X136:X137*H136:H137),"0")</f>
        <v>235.2</v>
      </c>
      <c r="Y139" s="290">
        <f>IFERROR(SUMPRODUCT(Y136:Y137*H136:H137),"0")</f>
        <v>235.2</v>
      </c>
      <c r="Z139" s="37"/>
      <c r="AA139" s="291"/>
      <c r="AB139" s="291"/>
      <c r="AC139" s="291"/>
    </row>
    <row r="140" spans="1:68" ht="16.5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customHeight="1" x14ac:dyDescent="0.25">
      <c r="A141" s="309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4"/>
      <c r="AB141" s="284"/>
      <c r="AC141" s="284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6">
        <v>4607111035806</v>
      </c>
      <c r="E142" s="297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68</v>
      </c>
      <c r="X142" s="288">
        <v>98</v>
      </c>
      <c r="Y142" s="289">
        <f>IFERROR(IF(X142="","",X142),"")</f>
        <v>98</v>
      </c>
      <c r="Z142" s="36">
        <f>IFERROR(IF(X142="","",X142*0.01788),"")</f>
        <v>1.75224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362.95279999999997</v>
      </c>
      <c r="BN142" s="67">
        <f>IFERROR(Y142*I142,"0")</f>
        <v>362.95279999999997</v>
      </c>
      <c r="BO142" s="67">
        <f>IFERROR(X142/J142,"0")</f>
        <v>1.4</v>
      </c>
      <c r="BP142" s="67">
        <f>IFERROR(Y142/J142,"0")</f>
        <v>1.4</v>
      </c>
    </row>
    <row r="143" spans="1:68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302"/>
      <c r="R143" s="302"/>
      <c r="S143" s="302"/>
      <c r="T143" s="302"/>
      <c r="U143" s="302"/>
      <c r="V143" s="303"/>
      <c r="W143" s="37" t="s">
        <v>68</v>
      </c>
      <c r="X143" s="290">
        <f>IFERROR(SUM(X142:X142),"0")</f>
        <v>98</v>
      </c>
      <c r="Y143" s="290">
        <f>IFERROR(SUM(Y142:Y142),"0")</f>
        <v>98</v>
      </c>
      <c r="Z143" s="290">
        <f>IFERROR(IF(Z142="",0,Z142),"0")</f>
        <v>1.75224</v>
      </c>
      <c r="AA143" s="291"/>
      <c r="AB143" s="291"/>
      <c r="AC143" s="291"/>
    </row>
    <row r="144" spans="1:68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302"/>
      <c r="R144" s="302"/>
      <c r="S144" s="302"/>
      <c r="T144" s="302"/>
      <c r="U144" s="302"/>
      <c r="V144" s="303"/>
      <c r="W144" s="37" t="s">
        <v>72</v>
      </c>
      <c r="X144" s="290">
        <f>IFERROR(SUMPRODUCT(X142:X142*H142:H142),"0")</f>
        <v>294</v>
      </c>
      <c r="Y144" s="290">
        <f>IFERROR(SUMPRODUCT(Y142:Y142*H142:H142),"0")</f>
        <v>294</v>
      </c>
      <c r="Z144" s="37"/>
      <c r="AA144" s="291"/>
      <c r="AB144" s="291"/>
      <c r="AC144" s="291"/>
    </row>
    <row r="145" spans="1:68" ht="16.5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customHeight="1" x14ac:dyDescent="0.25">
      <c r="A146" s="309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4"/>
      <c r="AB146" s="284"/>
      <c r="AC146" s="284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6">
        <v>4607111039613</v>
      </c>
      <c r="E147" s="297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302"/>
      <c r="R148" s="302"/>
      <c r="S148" s="302"/>
      <c r="T148" s="302"/>
      <c r="U148" s="302"/>
      <c r="V148" s="303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302"/>
      <c r="R149" s="302"/>
      <c r="S149" s="302"/>
      <c r="T149" s="302"/>
      <c r="U149" s="302"/>
      <c r="V149" s="303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customHeight="1" x14ac:dyDescent="0.25">
      <c r="A151" s="309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4"/>
      <c r="AB151" s="284"/>
      <c r="AC151" s="284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6">
        <v>4607111035646</v>
      </c>
      <c r="E152" s="297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302"/>
      <c r="R153" s="302"/>
      <c r="S153" s="302"/>
      <c r="T153" s="302"/>
      <c r="U153" s="302"/>
      <c r="V153" s="303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302"/>
      <c r="R154" s="302"/>
      <c r="S154" s="302"/>
      <c r="T154" s="302"/>
      <c r="U154" s="302"/>
      <c r="V154" s="303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customHeight="1" x14ac:dyDescent="0.25">
      <c r="A156" s="309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4"/>
      <c r="AB156" s="284"/>
      <c r="AC156" s="284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6">
        <v>4607111036568</v>
      </c>
      <c r="E157" s="297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302"/>
      <c r="R158" s="302"/>
      <c r="S158" s="302"/>
      <c r="T158" s="302"/>
      <c r="U158" s="302"/>
      <c r="V158" s="303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302"/>
      <c r="R159" s="302"/>
      <c r="S159" s="302"/>
      <c r="T159" s="302"/>
      <c r="U159" s="302"/>
      <c r="V159" s="303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customHeight="1" x14ac:dyDescent="0.2">
      <c r="A160" s="345" t="s">
        <v>232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48"/>
      <c r="AB160" s="48"/>
      <c r="AC160" s="48"/>
    </row>
    <row r="161" spans="1:68" ht="16.5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customHeight="1" x14ac:dyDescent="0.25">
      <c r="A162" s="309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4"/>
      <c r="AB162" s="284"/>
      <c r="AC162" s="284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6">
        <v>4607111036384</v>
      </c>
      <c r="E163" s="297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6" t="s">
        <v>236</v>
      </c>
      <c r="Q163" s="293"/>
      <c r="R163" s="293"/>
      <c r="S163" s="293"/>
      <c r="T163" s="294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6">
        <v>4607111036216</v>
      </c>
      <c r="E164" s="297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68</v>
      </c>
      <c r="X164" s="288">
        <v>0</v>
      </c>
      <c r="Y164" s="28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302"/>
      <c r="R165" s="302"/>
      <c r="S165" s="302"/>
      <c r="T165" s="302"/>
      <c r="U165" s="302"/>
      <c r="V165" s="303"/>
      <c r="W165" s="37" t="s">
        <v>68</v>
      </c>
      <c r="X165" s="290">
        <f>IFERROR(SUM(X163:X164),"0")</f>
        <v>0</v>
      </c>
      <c r="Y165" s="290">
        <f>IFERROR(SUM(Y163:Y164),"0")</f>
        <v>0</v>
      </c>
      <c r="Z165" s="290">
        <f>IFERROR(IF(Z163="",0,Z163),"0")+IFERROR(IF(Z164="",0,Z164),"0")</f>
        <v>0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302"/>
      <c r="R166" s="302"/>
      <c r="S166" s="302"/>
      <c r="T166" s="302"/>
      <c r="U166" s="302"/>
      <c r="V166" s="303"/>
      <c r="W166" s="37" t="s">
        <v>72</v>
      </c>
      <c r="X166" s="290">
        <f>IFERROR(SUMPRODUCT(X163:X164*H163:H164),"0")</f>
        <v>0</v>
      </c>
      <c r="Y166" s="290">
        <f>IFERROR(SUMPRODUCT(Y163:Y164*H163:H164),"0")</f>
        <v>0</v>
      </c>
      <c r="Z166" s="37"/>
      <c r="AA166" s="291"/>
      <c r="AB166" s="291"/>
      <c r="AC166" s="291"/>
    </row>
    <row r="167" spans="1:68" ht="27.75" customHeight="1" x14ac:dyDescent="0.2">
      <c r="A167" s="345" t="s">
        <v>241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48"/>
      <c r="AB167" s="48"/>
      <c r="AC167" s="48"/>
    </row>
    <row r="168" spans="1:68" ht="16.5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customHeight="1" x14ac:dyDescent="0.25">
      <c r="A169" s="309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4"/>
      <c r="AB169" s="284"/>
      <c r="AC169" s="284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6">
        <v>4607111035691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68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6">
        <v>4607111035721</v>
      </c>
      <c r="E171" s="297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68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6">
        <v>4607111038487</v>
      </c>
      <c r="E172" s="297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302"/>
      <c r="R173" s="302"/>
      <c r="S173" s="302"/>
      <c r="T173" s="302"/>
      <c r="U173" s="302"/>
      <c r="V173" s="303"/>
      <c r="W173" s="37" t="s">
        <v>68</v>
      </c>
      <c r="X173" s="290">
        <f>IFERROR(SUM(X170:X172),"0")</f>
        <v>0</v>
      </c>
      <c r="Y173" s="290">
        <f>IFERROR(SUM(Y170:Y172),"0")</f>
        <v>0</v>
      </c>
      <c r="Z173" s="290">
        <f>IFERROR(IF(Z170="",0,Z170),"0")+IFERROR(IF(Z171="",0,Z171),"0")+IFERROR(IF(Z172="",0,Z172),"0")</f>
        <v>0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302"/>
      <c r="R174" s="302"/>
      <c r="S174" s="302"/>
      <c r="T174" s="302"/>
      <c r="U174" s="302"/>
      <c r="V174" s="303"/>
      <c r="W174" s="37" t="s">
        <v>72</v>
      </c>
      <c r="X174" s="290">
        <f>IFERROR(SUMPRODUCT(X170:X172*H170:H172),"0")</f>
        <v>0</v>
      </c>
      <c r="Y174" s="290">
        <f>IFERROR(SUMPRODUCT(Y170:Y172*H170:H172),"0")</f>
        <v>0</v>
      </c>
      <c r="Z174" s="37"/>
      <c r="AA174" s="291"/>
      <c r="AB174" s="291"/>
      <c r="AC174" s="291"/>
    </row>
    <row r="175" spans="1:68" ht="14.25" customHeight="1" x14ac:dyDescent="0.25">
      <c r="A175" s="309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4"/>
      <c r="AB175" s="284"/>
      <c r="AC175" s="284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6">
        <v>4680115885875</v>
      </c>
      <c r="E176" s="297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48" t="s">
        <v>257</v>
      </c>
      <c r="Q176" s="293"/>
      <c r="R176" s="293"/>
      <c r="S176" s="293"/>
      <c r="T176" s="294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302"/>
      <c r="R177" s="302"/>
      <c r="S177" s="302"/>
      <c r="T177" s="302"/>
      <c r="U177" s="302"/>
      <c r="V177" s="303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302"/>
      <c r="R178" s="302"/>
      <c r="S178" s="302"/>
      <c r="T178" s="302"/>
      <c r="U178" s="302"/>
      <c r="V178" s="303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customHeight="1" x14ac:dyDescent="0.2">
      <c r="A179" s="345" t="s">
        <v>260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48"/>
      <c r="AB179" s="48"/>
      <c r="AC179" s="48"/>
    </row>
    <row r="180" spans="1:68" ht="16.5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customHeight="1" x14ac:dyDescent="0.25">
      <c r="A181" s="309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4"/>
      <c r="AB181" s="284"/>
      <c r="AC181" s="284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6">
        <v>4620207491133</v>
      </c>
      <c r="E182" s="297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293"/>
      <c r="R182" s="293"/>
      <c r="S182" s="293"/>
      <c r="T182" s="294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302"/>
      <c r="R183" s="302"/>
      <c r="S183" s="302"/>
      <c r="T183" s="302"/>
      <c r="U183" s="302"/>
      <c r="V183" s="303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302"/>
      <c r="R184" s="302"/>
      <c r="S184" s="302"/>
      <c r="T184" s="302"/>
      <c r="U184" s="302"/>
      <c r="V184" s="303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customHeight="1" x14ac:dyDescent="0.25">
      <c r="A185" s="309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4"/>
      <c r="AB185" s="284"/>
      <c r="AC185" s="284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6">
        <v>4620207490198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6">
        <v>4620207490235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6">
        <v>4620207490259</v>
      </c>
      <c r="E188" s="297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6">
        <v>4620207490143</v>
      </c>
      <c r="E189" s="297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302"/>
      <c r="R190" s="302"/>
      <c r="S190" s="302"/>
      <c r="T190" s="302"/>
      <c r="U190" s="302"/>
      <c r="V190" s="303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302"/>
      <c r="R191" s="302"/>
      <c r="S191" s="302"/>
      <c r="T191" s="302"/>
      <c r="U191" s="302"/>
      <c r="V191" s="303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customHeight="1" x14ac:dyDescent="0.25">
      <c r="A193" s="309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4"/>
      <c r="AB193" s="284"/>
      <c r="AC193" s="284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6">
        <v>4607111038654</v>
      </c>
      <c r="E194" s="297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6">
        <v>4607111038586</v>
      </c>
      <c r="E195" s="297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6">
        <v>4607111038609</v>
      </c>
      <c r="E196" s="297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3"/>
      <c r="R196" s="293"/>
      <c r="S196" s="293"/>
      <c r="T196" s="294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6">
        <v>4607111038630</v>
      </c>
      <c r="E197" s="297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8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3"/>
      <c r="R197" s="293"/>
      <c r="S197" s="293"/>
      <c r="T197" s="294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6">
        <v>4607111038616</v>
      </c>
      <c r="E198" s="297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6">
        <v>4607111038623</v>
      </c>
      <c r="E199" s="297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302"/>
      <c r="R200" s="302"/>
      <c r="S200" s="302"/>
      <c r="T200" s="302"/>
      <c r="U200" s="302"/>
      <c r="V200" s="303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302"/>
      <c r="R201" s="302"/>
      <c r="S201" s="302"/>
      <c r="T201" s="302"/>
      <c r="U201" s="302"/>
      <c r="V201" s="303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customHeight="1" x14ac:dyDescent="0.25">
      <c r="A203" s="309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4"/>
      <c r="AB203" s="284"/>
      <c r="AC203" s="284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6">
        <v>4607111035912</v>
      </c>
      <c r="E204" s="297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3"/>
      <c r="R204" s="293"/>
      <c r="S204" s="293"/>
      <c r="T204" s="294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6">
        <v>4607111035929</v>
      </c>
      <c r="E205" s="297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3"/>
      <c r="R205" s="293"/>
      <c r="S205" s="293"/>
      <c r="T205" s="294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6">
        <v>4607111035882</v>
      </c>
      <c r="E206" s="297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3"/>
      <c r="R206" s="293"/>
      <c r="S206" s="293"/>
      <c r="T206" s="294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6">
        <v>4607111035905</v>
      </c>
      <c r="E207" s="297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3"/>
      <c r="R207" s="293"/>
      <c r="S207" s="293"/>
      <c r="T207" s="294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302"/>
      <c r="R208" s="302"/>
      <c r="S208" s="302"/>
      <c r="T208" s="302"/>
      <c r="U208" s="302"/>
      <c r="V208" s="303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302"/>
      <c r="R209" s="302"/>
      <c r="S209" s="302"/>
      <c r="T209" s="302"/>
      <c r="U209" s="302"/>
      <c r="V209" s="303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customHeight="1" x14ac:dyDescent="0.25">
      <c r="A211" s="309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4"/>
      <c r="AB211" s="284"/>
      <c r="AC211" s="284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6">
        <v>4620207491096</v>
      </c>
      <c r="E212" s="297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2" t="s">
        <v>306</v>
      </c>
      <c r="Q212" s="293"/>
      <c r="R212" s="293"/>
      <c r="S212" s="293"/>
      <c r="T212" s="294"/>
      <c r="U212" s="34"/>
      <c r="V212" s="34"/>
      <c r="W212" s="35" t="s">
        <v>68</v>
      </c>
      <c r="X212" s="288">
        <v>0</v>
      </c>
      <c r="Y212" s="28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302"/>
      <c r="R213" s="302"/>
      <c r="S213" s="302"/>
      <c r="T213" s="302"/>
      <c r="U213" s="302"/>
      <c r="V213" s="303"/>
      <c r="W213" s="37" t="s">
        <v>68</v>
      </c>
      <c r="X213" s="290">
        <f>IFERROR(SUM(X212:X212),"0")</f>
        <v>0</v>
      </c>
      <c r="Y213" s="290">
        <f>IFERROR(SUM(Y212:Y212),"0")</f>
        <v>0</v>
      </c>
      <c r="Z213" s="290">
        <f>IFERROR(IF(Z212="",0,Z212),"0")</f>
        <v>0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302"/>
      <c r="R214" s="302"/>
      <c r="S214" s="302"/>
      <c r="T214" s="302"/>
      <c r="U214" s="302"/>
      <c r="V214" s="303"/>
      <c r="W214" s="37" t="s">
        <v>72</v>
      </c>
      <c r="X214" s="290">
        <f>IFERROR(SUMPRODUCT(X212:X212*H212:H212),"0")</f>
        <v>0</v>
      </c>
      <c r="Y214" s="290">
        <f>IFERROR(SUMPRODUCT(Y212:Y212*H212:H212),"0")</f>
        <v>0</v>
      </c>
      <c r="Z214" s="37"/>
      <c r="AA214" s="291"/>
      <c r="AB214" s="291"/>
      <c r="AC214" s="291"/>
    </row>
    <row r="215" spans="1:68" ht="16.5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customHeight="1" x14ac:dyDescent="0.25">
      <c r="A216" s="309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4"/>
      <c r="AB216" s="284"/>
      <c r="AC216" s="284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6">
        <v>4620207490709</v>
      </c>
      <c r="E217" s="297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3"/>
      <c r="R217" s="293"/>
      <c r="S217" s="293"/>
      <c r="T217" s="294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302"/>
      <c r="R218" s="302"/>
      <c r="S218" s="302"/>
      <c r="T218" s="302"/>
      <c r="U218" s="302"/>
      <c r="V218" s="303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302"/>
      <c r="R219" s="302"/>
      <c r="S219" s="302"/>
      <c r="T219" s="302"/>
      <c r="U219" s="302"/>
      <c r="V219" s="303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customHeight="1" x14ac:dyDescent="0.25">
      <c r="A220" s="309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4"/>
      <c r="AB220" s="284"/>
      <c r="AC220" s="284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6">
        <v>4620207490570</v>
      </c>
      <c r="E221" s="297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3"/>
      <c r="R221" s="293"/>
      <c r="S221" s="293"/>
      <c r="T221" s="294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6">
        <v>4620207490549</v>
      </c>
      <c r="E222" s="297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3"/>
      <c r="R222" s="293"/>
      <c r="S222" s="293"/>
      <c r="T222" s="294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6">
        <v>4620207490501</v>
      </c>
      <c r="E223" s="297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3"/>
      <c r="R223" s="293"/>
      <c r="S223" s="293"/>
      <c r="T223" s="294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302"/>
      <c r="R224" s="302"/>
      <c r="S224" s="302"/>
      <c r="T224" s="302"/>
      <c r="U224" s="302"/>
      <c r="V224" s="303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302"/>
      <c r="R225" s="302"/>
      <c r="S225" s="302"/>
      <c r="T225" s="302"/>
      <c r="U225" s="302"/>
      <c r="V225" s="303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customHeight="1" x14ac:dyDescent="0.25">
      <c r="A227" s="309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4"/>
      <c r="AB227" s="284"/>
      <c r="AC227" s="284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6">
        <v>4607111039019</v>
      </c>
      <c r="E228" s="297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3"/>
      <c r="R228" s="293"/>
      <c r="S228" s="293"/>
      <c r="T228" s="294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6">
        <v>4607111038708</v>
      </c>
      <c r="E229" s="297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3"/>
      <c r="R229" s="293"/>
      <c r="S229" s="293"/>
      <c r="T229" s="294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302"/>
      <c r="R230" s="302"/>
      <c r="S230" s="302"/>
      <c r="T230" s="302"/>
      <c r="U230" s="302"/>
      <c r="V230" s="303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302"/>
      <c r="R231" s="302"/>
      <c r="S231" s="302"/>
      <c r="T231" s="302"/>
      <c r="U231" s="302"/>
      <c r="V231" s="303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customHeight="1" x14ac:dyDescent="0.2">
      <c r="A232" s="345" t="s">
        <v>325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48"/>
      <c r="AB232" s="48"/>
      <c r="AC232" s="48"/>
    </row>
    <row r="233" spans="1:68" ht="16.5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customHeight="1" x14ac:dyDescent="0.25">
      <c r="A234" s="309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4"/>
      <c r="AB234" s="284"/>
      <c r="AC234" s="284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6">
        <v>4607111036162</v>
      </c>
      <c r="E235" s="297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3"/>
      <c r="R235" s="293"/>
      <c r="S235" s="293"/>
      <c r="T235" s="294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302"/>
      <c r="R236" s="302"/>
      <c r="S236" s="302"/>
      <c r="T236" s="302"/>
      <c r="U236" s="302"/>
      <c r="V236" s="303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302"/>
      <c r="R237" s="302"/>
      <c r="S237" s="302"/>
      <c r="T237" s="302"/>
      <c r="U237" s="302"/>
      <c r="V237" s="303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customHeight="1" x14ac:dyDescent="0.2">
      <c r="A238" s="345" t="s">
        <v>330</v>
      </c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48"/>
      <c r="AB238" s="48"/>
      <c r="AC238" s="48"/>
    </row>
    <row r="239" spans="1:68" ht="16.5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customHeight="1" x14ac:dyDescent="0.25">
      <c r="A240" s="309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4"/>
      <c r="AB240" s="284"/>
      <c r="AC240" s="284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6">
        <v>4607111035899</v>
      </c>
      <c r="E241" s="297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3"/>
      <c r="R241" s="293"/>
      <c r="S241" s="293"/>
      <c r="T241" s="294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302"/>
      <c r="R242" s="302"/>
      <c r="S242" s="302"/>
      <c r="T242" s="302"/>
      <c r="U242" s="302"/>
      <c r="V242" s="303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302"/>
      <c r="R243" s="302"/>
      <c r="S243" s="302"/>
      <c r="T243" s="302"/>
      <c r="U243" s="302"/>
      <c r="V243" s="303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customHeight="1" x14ac:dyDescent="0.2">
      <c r="A244" s="345" t="s">
        <v>334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48"/>
      <c r="AB244" s="48"/>
      <c r="AC244" s="48"/>
    </row>
    <row r="245" spans="1:68" ht="16.5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customHeight="1" x14ac:dyDescent="0.25">
      <c r="A246" s="309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4"/>
      <c r="AB246" s="284"/>
      <c r="AC246" s="284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6">
        <v>4607111039774</v>
      </c>
      <c r="E247" s="297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302"/>
      <c r="R248" s="302"/>
      <c r="S248" s="302"/>
      <c r="T248" s="302"/>
      <c r="U248" s="302"/>
      <c r="V248" s="303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302"/>
      <c r="R249" s="302"/>
      <c r="S249" s="302"/>
      <c r="T249" s="302"/>
      <c r="U249" s="302"/>
      <c r="V249" s="303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customHeight="1" x14ac:dyDescent="0.25">
      <c r="A250" s="309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4"/>
      <c r="AB250" s="284"/>
      <c r="AC250" s="284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6">
        <v>4607111039361</v>
      </c>
      <c r="E251" s="297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302"/>
      <c r="R252" s="302"/>
      <c r="S252" s="302"/>
      <c r="T252" s="302"/>
      <c r="U252" s="302"/>
      <c r="V252" s="303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302"/>
      <c r="R253" s="302"/>
      <c r="S253" s="302"/>
      <c r="T253" s="302"/>
      <c r="U253" s="302"/>
      <c r="V253" s="303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customHeight="1" x14ac:dyDescent="0.2">
      <c r="A254" s="345" t="s">
        <v>342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customHeight="1" x14ac:dyDescent="0.25">
      <c r="A256" s="309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4"/>
      <c r="AB256" s="284"/>
      <c r="AC256" s="284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6">
        <v>4640242181264</v>
      </c>
      <c r="E257" s="297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0" t="s">
        <v>345</v>
      </c>
      <c r="Q257" s="293"/>
      <c r="R257" s="293"/>
      <c r="S257" s="293"/>
      <c r="T257" s="294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6">
        <v>4640242181325</v>
      </c>
      <c r="E258" s="297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57" t="s">
        <v>349</v>
      </c>
      <c r="Q258" s="293"/>
      <c r="R258" s="293"/>
      <c r="S258" s="293"/>
      <c r="T258" s="294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6">
        <v>4640242180670</v>
      </c>
      <c r="E259" s="297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3" t="s">
        <v>352</v>
      </c>
      <c r="Q259" s="293"/>
      <c r="R259" s="293"/>
      <c r="S259" s="293"/>
      <c r="T259" s="294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302"/>
      <c r="R260" s="302"/>
      <c r="S260" s="302"/>
      <c r="T260" s="302"/>
      <c r="U260" s="302"/>
      <c r="V260" s="303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302"/>
      <c r="R261" s="302"/>
      <c r="S261" s="302"/>
      <c r="T261" s="302"/>
      <c r="U261" s="302"/>
      <c r="V261" s="303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customHeight="1" x14ac:dyDescent="0.25">
      <c r="A262" s="309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4"/>
      <c r="AB262" s="284"/>
      <c r="AC262" s="284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6">
        <v>4640242180397</v>
      </c>
      <c r="E263" s="297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3"/>
      <c r="R263" s="293"/>
      <c r="S263" s="293"/>
      <c r="T263" s="294"/>
      <c r="U263" s="34"/>
      <c r="V263" s="34"/>
      <c r="W263" s="35" t="s">
        <v>68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6">
        <v>4640242181219</v>
      </c>
      <c r="E264" s="297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86" t="s">
        <v>359</v>
      </c>
      <c r="Q264" s="293"/>
      <c r="R264" s="293"/>
      <c r="S264" s="293"/>
      <c r="T264" s="294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302"/>
      <c r="R265" s="302"/>
      <c r="S265" s="302"/>
      <c r="T265" s="302"/>
      <c r="U265" s="302"/>
      <c r="V265" s="303"/>
      <c r="W265" s="37" t="s">
        <v>68</v>
      </c>
      <c r="X265" s="290">
        <f>IFERROR(SUM(X263:X264),"0")</f>
        <v>0</v>
      </c>
      <c r="Y265" s="290">
        <f>IFERROR(SUM(Y263:Y264),"0")</f>
        <v>0</v>
      </c>
      <c r="Z265" s="290">
        <f>IFERROR(IF(Z263="",0,Z263),"0")+IFERROR(IF(Z264="",0,Z264),"0")</f>
        <v>0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302"/>
      <c r="R266" s="302"/>
      <c r="S266" s="302"/>
      <c r="T266" s="302"/>
      <c r="U266" s="302"/>
      <c r="V266" s="303"/>
      <c r="W266" s="37" t="s">
        <v>72</v>
      </c>
      <c r="X266" s="290">
        <f>IFERROR(SUMPRODUCT(X263:X264*H263:H264),"0")</f>
        <v>0</v>
      </c>
      <c r="Y266" s="290">
        <f>IFERROR(SUMPRODUCT(Y263:Y264*H263:H264),"0")</f>
        <v>0</v>
      </c>
      <c r="Z266" s="37"/>
      <c r="AA266" s="291"/>
      <c r="AB266" s="291"/>
      <c r="AC266" s="291"/>
    </row>
    <row r="267" spans="1:68" ht="14.25" customHeight="1" x14ac:dyDescent="0.25">
      <c r="A267" s="309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4"/>
      <c r="AB267" s="284"/>
      <c r="AC267" s="284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6">
        <v>4640242180304</v>
      </c>
      <c r="E268" s="297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4" t="s">
        <v>362</v>
      </c>
      <c r="Q268" s="293"/>
      <c r="R268" s="293"/>
      <c r="S268" s="293"/>
      <c r="T268" s="294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6">
        <v>4640242180236</v>
      </c>
      <c r="E269" s="297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3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3"/>
      <c r="R269" s="293"/>
      <c r="S269" s="293"/>
      <c r="T269" s="294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6">
        <v>4640242180410</v>
      </c>
      <c r="E270" s="297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3"/>
      <c r="R270" s="293"/>
      <c r="S270" s="293"/>
      <c r="T270" s="294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302"/>
      <c r="R271" s="302"/>
      <c r="S271" s="302"/>
      <c r="T271" s="302"/>
      <c r="U271" s="302"/>
      <c r="V271" s="303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302"/>
      <c r="R272" s="302"/>
      <c r="S272" s="302"/>
      <c r="T272" s="302"/>
      <c r="U272" s="302"/>
      <c r="V272" s="303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customHeight="1" x14ac:dyDescent="0.25">
      <c r="A273" s="309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4"/>
      <c r="AB273" s="284"/>
      <c r="AC273" s="284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6">
        <v>4640242181554</v>
      </c>
      <c r="E274" s="297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27" t="s">
        <v>370</v>
      </c>
      <c r="Q274" s="293"/>
      <c r="R274" s="293"/>
      <c r="S274" s="293"/>
      <c r="T274" s="294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6">
        <v>4640242181561</v>
      </c>
      <c r="E275" s="297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8" t="s">
        <v>374</v>
      </c>
      <c r="Q275" s="293"/>
      <c r="R275" s="293"/>
      <c r="S275" s="293"/>
      <c r="T275" s="294"/>
      <c r="U275" s="34"/>
      <c r="V275" s="34"/>
      <c r="W275" s="35" t="s">
        <v>68</v>
      </c>
      <c r="X275" s="288">
        <v>0</v>
      </c>
      <c r="Y275" s="289">
        <f t="shared" si="12"/>
        <v>0</v>
      </c>
      <c r="Z275" s="36">
        <f>IFERROR(IF(X275="","",X275*0.00936),"")</f>
        <v>0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6">
        <v>4640242181424</v>
      </c>
      <c r="E276" s="297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3"/>
      <c r="R276" s="293"/>
      <c r="S276" s="293"/>
      <c r="T276" s="294"/>
      <c r="U276" s="34"/>
      <c r="V276" s="34"/>
      <c r="W276" s="35" t="s">
        <v>68</v>
      </c>
      <c r="X276" s="288">
        <v>0</v>
      </c>
      <c r="Y276" s="289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6">
        <v>4640242181431</v>
      </c>
      <c r="E277" s="297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91" t="s">
        <v>380</v>
      </c>
      <c r="Q277" s="293"/>
      <c r="R277" s="293"/>
      <c r="S277" s="293"/>
      <c r="T277" s="294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6">
        <v>4640242181523</v>
      </c>
      <c r="E278" s="297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3"/>
      <c r="R278" s="293"/>
      <c r="S278" s="293"/>
      <c r="T278" s="294"/>
      <c r="U278" s="34"/>
      <c r="V278" s="34"/>
      <c r="W278" s="35" t="s">
        <v>68</v>
      </c>
      <c r="X278" s="288">
        <v>0</v>
      </c>
      <c r="Y278" s="289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6">
        <v>4640242181486</v>
      </c>
      <c r="E279" s="297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3"/>
      <c r="R279" s="293"/>
      <c r="S279" s="293"/>
      <c r="T279" s="294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6">
        <v>4640242181493</v>
      </c>
      <c r="E280" s="297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73" t="s">
        <v>388</v>
      </c>
      <c r="Q280" s="293"/>
      <c r="R280" s="293"/>
      <c r="S280" s="293"/>
      <c r="T280" s="294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6">
        <v>4640242181509</v>
      </c>
      <c r="E281" s="297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3"/>
      <c r="R281" s="293"/>
      <c r="S281" s="293"/>
      <c r="T281" s="294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6">
        <v>4640242181240</v>
      </c>
      <c r="E282" s="297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3" t="s">
        <v>393</v>
      </c>
      <c r="Q282" s="293"/>
      <c r="R282" s="293"/>
      <c r="S282" s="293"/>
      <c r="T282" s="294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6">
        <v>4640242181318</v>
      </c>
      <c r="E283" s="297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90" t="s">
        <v>396</v>
      </c>
      <c r="Q283" s="293"/>
      <c r="R283" s="293"/>
      <c r="S283" s="293"/>
      <c r="T283" s="294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6">
        <v>4640242181387</v>
      </c>
      <c r="E284" s="297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7" t="s">
        <v>399</v>
      </c>
      <c r="Q284" s="293"/>
      <c r="R284" s="293"/>
      <c r="S284" s="293"/>
      <c r="T284" s="294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6">
        <v>4640242181394</v>
      </c>
      <c r="E285" s="297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3" t="s">
        <v>402</v>
      </c>
      <c r="Q285" s="293"/>
      <c r="R285" s="293"/>
      <c r="S285" s="293"/>
      <c r="T285" s="294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6">
        <v>4640242181332</v>
      </c>
      <c r="E286" s="297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">
        <v>405</v>
      </c>
      <c r="Q286" s="293"/>
      <c r="R286" s="293"/>
      <c r="S286" s="293"/>
      <c r="T286" s="294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6">
        <v>4640242181349</v>
      </c>
      <c r="E287" s="297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60" t="s">
        <v>408</v>
      </c>
      <c r="Q287" s="293"/>
      <c r="R287" s="293"/>
      <c r="S287" s="293"/>
      <c r="T287" s="294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6">
        <v>4640242181370</v>
      </c>
      <c r="E288" s="297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7" t="s">
        <v>411</v>
      </c>
      <c r="Q288" s="293"/>
      <c r="R288" s="293"/>
      <c r="S288" s="293"/>
      <c r="T288" s="294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302"/>
      <c r="R289" s="302"/>
      <c r="S289" s="302"/>
      <c r="T289" s="302"/>
      <c r="U289" s="302"/>
      <c r="V289" s="303"/>
      <c r="W289" s="37" t="s">
        <v>68</v>
      </c>
      <c r="X289" s="290">
        <f>IFERROR(SUM(X274:X288),"0")</f>
        <v>0</v>
      </c>
      <c r="Y289" s="290">
        <f>IFERROR(SUM(Y274:Y288),"0")</f>
        <v>0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302"/>
      <c r="R290" s="302"/>
      <c r="S290" s="302"/>
      <c r="T290" s="302"/>
      <c r="U290" s="302"/>
      <c r="V290" s="303"/>
      <c r="W290" s="37" t="s">
        <v>72</v>
      </c>
      <c r="X290" s="290">
        <f>IFERROR(SUMPRODUCT(X274:X288*H274:H288),"0")</f>
        <v>0</v>
      </c>
      <c r="Y290" s="290">
        <f>IFERROR(SUMPRODUCT(Y274:Y288*H274:H288),"0")</f>
        <v>0</v>
      </c>
      <c r="Z290" s="37"/>
      <c r="AA290" s="291"/>
      <c r="AB290" s="291"/>
      <c r="AC290" s="291"/>
    </row>
    <row r="291" spans="1:32" ht="15" customHeight="1" x14ac:dyDescent="0.2">
      <c r="A291" s="32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25"/>
      <c r="P291" s="362" t="s">
        <v>413</v>
      </c>
      <c r="Q291" s="363"/>
      <c r="R291" s="363"/>
      <c r="S291" s="363"/>
      <c r="T291" s="363"/>
      <c r="U291" s="363"/>
      <c r="V291" s="364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10089.120000000001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10089.120000000001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325"/>
      <c r="P292" s="362" t="s">
        <v>414</v>
      </c>
      <c r="Q292" s="363"/>
      <c r="R292" s="363"/>
      <c r="S292" s="363"/>
      <c r="T292" s="363"/>
      <c r="U292" s="363"/>
      <c r="V292" s="364"/>
      <c r="W292" s="37" t="s">
        <v>72</v>
      </c>
      <c r="X292" s="290">
        <f>IFERROR(SUM(BM22:BM288),"0")</f>
        <v>11405.48</v>
      </c>
      <c r="Y292" s="290">
        <f>IFERROR(SUM(BN22:BN288),"0")</f>
        <v>11405.48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325"/>
      <c r="P293" s="362" t="s">
        <v>415</v>
      </c>
      <c r="Q293" s="363"/>
      <c r="R293" s="363"/>
      <c r="S293" s="363"/>
      <c r="T293" s="363"/>
      <c r="U293" s="363"/>
      <c r="V293" s="364"/>
      <c r="W293" s="37" t="s">
        <v>416</v>
      </c>
      <c r="X293" s="38">
        <f>ROUNDUP(SUM(BO22:BO288),0)</f>
        <v>32</v>
      </c>
      <c r="Y293" s="38">
        <f>ROUNDUP(SUM(BP22:BP288),0)</f>
        <v>32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325"/>
      <c r="P294" s="362" t="s">
        <v>417</v>
      </c>
      <c r="Q294" s="363"/>
      <c r="R294" s="363"/>
      <c r="S294" s="363"/>
      <c r="T294" s="363"/>
      <c r="U294" s="363"/>
      <c r="V294" s="364"/>
      <c r="W294" s="37" t="s">
        <v>72</v>
      </c>
      <c r="X294" s="290">
        <f>GrossWeightTotal+PalletQtyTotal*25</f>
        <v>12205.48</v>
      </c>
      <c r="Y294" s="290">
        <f>GrossWeightTotalR+PalletQtyTotalR*25</f>
        <v>12205.48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325"/>
      <c r="P295" s="362" t="s">
        <v>418</v>
      </c>
      <c r="Q295" s="363"/>
      <c r="R295" s="363"/>
      <c r="S295" s="363"/>
      <c r="T295" s="363"/>
      <c r="U295" s="363"/>
      <c r="V295" s="364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2520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2520</v>
      </c>
      <c r="Z295" s="37"/>
      <c r="AA295" s="291"/>
      <c r="AB295" s="291"/>
      <c r="AC295" s="291"/>
    </row>
    <row r="296" spans="1:32" ht="14.25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325"/>
      <c r="P296" s="362" t="s">
        <v>419</v>
      </c>
      <c r="Q296" s="363"/>
      <c r="R296" s="363"/>
      <c r="S296" s="363"/>
      <c r="T296" s="363"/>
      <c r="U296" s="363"/>
      <c r="V296" s="364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40.53416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305" t="s">
        <v>73</v>
      </c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7"/>
      <c r="U298" s="285" t="s">
        <v>232</v>
      </c>
      <c r="V298" s="285" t="s">
        <v>241</v>
      </c>
      <c r="W298" s="305" t="s">
        <v>260</v>
      </c>
      <c r="X298" s="416"/>
      <c r="Y298" s="416"/>
      <c r="Z298" s="416"/>
      <c r="AA298" s="416"/>
      <c r="AB298" s="417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378" t="s">
        <v>422</v>
      </c>
      <c r="B299" s="305" t="s">
        <v>61</v>
      </c>
      <c r="C299" s="305" t="s">
        <v>74</v>
      </c>
      <c r="D299" s="305" t="s">
        <v>83</v>
      </c>
      <c r="E299" s="305" t="s">
        <v>93</v>
      </c>
      <c r="F299" s="305" t="s">
        <v>104</v>
      </c>
      <c r="G299" s="305" t="s">
        <v>129</v>
      </c>
      <c r="H299" s="305" t="s">
        <v>136</v>
      </c>
      <c r="I299" s="305" t="s">
        <v>142</v>
      </c>
      <c r="J299" s="305" t="s">
        <v>150</v>
      </c>
      <c r="K299" s="305" t="s">
        <v>170</v>
      </c>
      <c r="L299" s="305" t="s">
        <v>176</v>
      </c>
      <c r="M299" s="305" t="s">
        <v>196</v>
      </c>
      <c r="N299" s="286"/>
      <c r="O299" s="305" t="s">
        <v>202</v>
      </c>
      <c r="P299" s="305" t="s">
        <v>209</v>
      </c>
      <c r="Q299" s="305" t="s">
        <v>216</v>
      </c>
      <c r="R299" s="305" t="s">
        <v>220</v>
      </c>
      <c r="S299" s="305" t="s">
        <v>223</v>
      </c>
      <c r="T299" s="305" t="s">
        <v>228</v>
      </c>
      <c r="U299" s="305" t="s">
        <v>233</v>
      </c>
      <c r="V299" s="305" t="s">
        <v>242</v>
      </c>
      <c r="W299" s="305" t="s">
        <v>261</v>
      </c>
      <c r="X299" s="305" t="s">
        <v>277</v>
      </c>
      <c r="Y299" s="305" t="s">
        <v>292</v>
      </c>
      <c r="Z299" s="305" t="s">
        <v>303</v>
      </c>
      <c r="AA299" s="305" t="s">
        <v>308</v>
      </c>
      <c r="AB299" s="305" t="s">
        <v>319</v>
      </c>
      <c r="AC299" s="305" t="s">
        <v>326</v>
      </c>
      <c r="AD299" s="305" t="s">
        <v>331</v>
      </c>
      <c r="AE299" s="305" t="s">
        <v>335</v>
      </c>
      <c r="AF299" s="305" t="s">
        <v>342</v>
      </c>
    </row>
    <row r="300" spans="1:32" ht="13.5" customHeight="1" thickBot="1" x14ac:dyDescent="0.25">
      <c r="A300" s="379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28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462</v>
      </c>
      <c r="D301" s="46">
        <f>IFERROR(X34*H34,"0")+IFERROR(X35*H35,"0")+IFERROR(X36*H36,"0")</f>
        <v>560</v>
      </c>
      <c r="E301" s="46">
        <f>IFERROR(X41*H41,"0")+IFERROR(X42*H42,"0")+IFERROR(X43*H43,"0")+IFERROR(X44*H44,"0")</f>
        <v>489.6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60</v>
      </c>
      <c r="H301" s="46">
        <f>IFERROR(X79*H79,"0")+IFERROR(X80*H80,"0")</f>
        <v>50.4</v>
      </c>
      <c r="I301" s="46">
        <f>IFERROR(X85*H85,"0")+IFERROR(X86*H86,"0")</f>
        <v>957.6</v>
      </c>
      <c r="J301" s="46">
        <f>IFERROR(X91*H91,"0")+IFERROR(X92*H92,"0")+IFERROR(X93*H93,"0")+IFERROR(X94*H94,"0")+IFERROR(X95*H95,"0")+IFERROR(X96*H96,"0")</f>
        <v>829.92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4008.4</v>
      </c>
      <c r="M301" s="46">
        <f>IFERROR(X124*H124,"0")+IFERROR(X125*H125,"0")</f>
        <v>1596</v>
      </c>
      <c r="N301" s="286"/>
      <c r="O301" s="46">
        <f>IFERROR(X130*H130,"0")+IFERROR(X131*H131,"0")</f>
        <v>546</v>
      </c>
      <c r="P301" s="46">
        <f>IFERROR(X136*H136,"0")+IFERROR(X137*H137,"0")</f>
        <v>235.2</v>
      </c>
      <c r="Q301" s="46">
        <f>IFERROR(X142*H142,"0")</f>
        <v>294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0</v>
      </c>
      <c r="V301" s="46">
        <f>IFERROR(X170*H170,"0")+IFERROR(X171*H171,"0")+IFERROR(X172*H172,"0")+IFERROR(X176*H176,"0")</f>
        <v>0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0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5118</v>
      </c>
      <c r="B304" s="60">
        <f>SUMPRODUCT(--(BB:BB="ПГП"),--(W:W="кор"),H:H,Y:Y)+SUMPRODUCT(--(BB:BB="ПГП"),--(W:W="кг"),Y:Y)</f>
        <v>4971.12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181:Z181"/>
    <mergeCell ref="A213:O214"/>
    <mergeCell ref="A52:Z52"/>
    <mergeCell ref="D110:E110"/>
    <mergeCell ref="D44:E44"/>
    <mergeCell ref="D286:E286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A58:O59"/>
    <mergeCell ref="D49:E49"/>
    <mergeCell ref="P199:T199"/>
    <mergeCell ref="P290:V290"/>
    <mergeCell ref="D278:E278"/>
    <mergeCell ref="D163:E163"/>
    <mergeCell ref="D107:E107"/>
    <mergeCell ref="P288:T288"/>
    <mergeCell ref="P136:T136"/>
    <mergeCell ref="P263:T263"/>
    <mergeCell ref="P228:T228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278:T278"/>
    <mergeCell ref="P107:T107"/>
    <mergeCell ref="P101:T101"/>
    <mergeCell ref="P63:V63"/>
    <mergeCell ref="A246:Z246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D270:E270"/>
    <mergeCell ref="A267:Z267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58:V58"/>
    <mergeCell ref="A230:O231"/>
    <mergeCell ref="D61:E61"/>
    <mergeCell ref="P115:T115"/>
    <mergeCell ref="A256:Z256"/>
    <mergeCell ref="P231:V231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294:V294"/>
    <mergeCell ref="A224:O225"/>
    <mergeCell ref="D282:E282"/>
    <mergeCell ref="D111:E111"/>
    <mergeCell ref="D275:E275"/>
    <mergeCell ref="A30:O31"/>
    <mergeCell ref="P283:T283"/>
    <mergeCell ref="D264:E264"/>
    <mergeCell ref="P277:T277"/>
    <mergeCell ref="D93:E93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38:Z238"/>
    <mergeCell ref="A208:O209"/>
    <mergeCell ref="D91:E91"/>
    <mergeCell ref="A69:O70"/>
    <mergeCell ref="T5:U5"/>
    <mergeCell ref="V5:W5"/>
    <mergeCell ref="Q8:R8"/>
    <mergeCell ref="A239:Z239"/>
    <mergeCell ref="P214:V214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A13:M13"/>
    <mergeCell ref="A15:M15"/>
    <mergeCell ref="J9:M9"/>
    <mergeCell ref="P207:T207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P187:T187"/>
    <mergeCell ref="D108:E108"/>
    <mergeCell ref="P223:T223"/>
    <mergeCell ref="A168:Z168"/>
    <mergeCell ref="P201:V201"/>
    <mergeCell ref="P139:V139"/>
    <mergeCell ref="I17:I18"/>
    <mergeCell ref="P189:T189"/>
    <mergeCell ref="P178:V178"/>
    <mergeCell ref="H1:Q1"/>
    <mergeCell ref="A99:Z99"/>
    <mergeCell ref="D284:E284"/>
    <mergeCell ref="D259:E259"/>
    <mergeCell ref="D28:E28"/>
    <mergeCell ref="P171:T171"/>
    <mergeCell ref="D92:E92"/>
    <mergeCell ref="D67:E67"/>
    <mergeCell ref="A140:Z140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268:T268"/>
    <mergeCell ref="P59:V59"/>
    <mergeCell ref="P190:V190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195:E195"/>
    <mergeCell ref="V10:W10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P286:T286"/>
    <mergeCell ref="P258:T258"/>
    <mergeCell ref="P287:T287"/>
    <mergeCell ref="P281:T281"/>
    <mergeCell ref="P295:V295"/>
    <mergeCell ref="A177:O178"/>
    <mergeCell ref="D235:E235"/>
    <mergeCell ref="P172:T172"/>
    <mergeCell ref="A158:O159"/>
    <mergeCell ref="P28:T28"/>
    <mergeCell ref="A218:O219"/>
    <mergeCell ref="P221:T221"/>
    <mergeCell ref="Z299:Z300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2025-08-08T06:38:19Z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