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2F092036-76E8-426F-BA30-97628D750B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7" i="1"/>
  <c r="Y366" i="1"/>
  <c r="X366" i="1"/>
  <c r="BP365" i="1"/>
  <c r="BO365" i="1"/>
  <c r="BN365" i="1"/>
  <c r="BM365" i="1"/>
  <c r="Z365" i="1"/>
  <c r="Z366" i="1" s="1"/>
  <c r="Y365" i="1"/>
  <c r="Y367" i="1" s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N360" i="1"/>
  <c r="BM360" i="1"/>
  <c r="Z360" i="1"/>
  <c r="Z362" i="1" s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BO323" i="1"/>
  <c r="BM323" i="1"/>
  <c r="Y323" i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BP317" i="1"/>
  <c r="BO317" i="1"/>
  <c r="BN317" i="1"/>
  <c r="BM317" i="1"/>
  <c r="Z317" i="1"/>
  <c r="Y317" i="1"/>
  <c r="P317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X307" i="1"/>
  <c r="X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Y307" i="1" s="1"/>
  <c r="P299" i="1"/>
  <c r="X297" i="1"/>
  <c r="X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Y271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Y272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F516" i="1" s="1"/>
  <c r="P105" i="1"/>
  <c r="BP104" i="1"/>
  <c r="BO104" i="1"/>
  <c r="BN104" i="1"/>
  <c r="BM104" i="1"/>
  <c r="Z104" i="1"/>
  <c r="Y104" i="1"/>
  <c r="Y108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Z171" i="1" s="1"/>
  <c r="BP167" i="1"/>
  <c r="BN167" i="1"/>
  <c r="Z167" i="1"/>
  <c r="Y171" i="1"/>
  <c r="BP175" i="1"/>
  <c r="BN175" i="1"/>
  <c r="Z175" i="1"/>
  <c r="Z177" i="1" s="1"/>
  <c r="BP196" i="1"/>
  <c r="BN196" i="1"/>
  <c r="Z196" i="1"/>
  <c r="Z203" i="1" s="1"/>
  <c r="BP200" i="1"/>
  <c r="BN200" i="1"/>
  <c r="Z200" i="1"/>
  <c r="BP209" i="1"/>
  <c r="BN209" i="1"/>
  <c r="Z209" i="1"/>
  <c r="BP213" i="1"/>
  <c r="BN213" i="1"/>
  <c r="Z213" i="1"/>
  <c r="BP290" i="1"/>
  <c r="BN290" i="1"/>
  <c r="Z290" i="1"/>
  <c r="Z296" i="1" s="1"/>
  <c r="Y296" i="1"/>
  <c r="BP294" i="1"/>
  <c r="BN294" i="1"/>
  <c r="Z294" i="1"/>
  <c r="BP324" i="1"/>
  <c r="BN324" i="1"/>
  <c r="Z324" i="1"/>
  <c r="BP332" i="1"/>
  <c r="BN332" i="1"/>
  <c r="Z332" i="1"/>
  <c r="Y334" i="1"/>
  <c r="S516" i="1"/>
  <c r="Y340" i="1"/>
  <c r="BP337" i="1"/>
  <c r="BN337" i="1"/>
  <c r="Z337" i="1"/>
  <c r="Y341" i="1"/>
  <c r="BP347" i="1"/>
  <c r="BN347" i="1"/>
  <c r="Z347" i="1"/>
  <c r="BP351" i="1"/>
  <c r="BN351" i="1"/>
  <c r="Z351" i="1"/>
  <c r="Y353" i="1"/>
  <c r="Y358" i="1"/>
  <c r="BP355" i="1"/>
  <c r="BN355" i="1"/>
  <c r="Z355" i="1"/>
  <c r="Z357" i="1" s="1"/>
  <c r="Y357" i="1"/>
  <c r="F9" i="1"/>
  <c r="J9" i="1"/>
  <c r="B516" i="1"/>
  <c r="X507" i="1"/>
  <c r="X508" i="1"/>
  <c r="X510" i="1"/>
  <c r="Y24" i="1"/>
  <c r="Z27" i="1"/>
  <c r="Z32" i="1" s="1"/>
  <c r="BN27" i="1"/>
  <c r="Y507" i="1" s="1"/>
  <c r="Z29" i="1"/>
  <c r="BN29" i="1"/>
  <c r="Z31" i="1"/>
  <c r="BN31" i="1"/>
  <c r="Z35" i="1"/>
  <c r="Z36" i="1" s="1"/>
  <c r="BN35" i="1"/>
  <c r="BP35" i="1"/>
  <c r="Y508" i="1" s="1"/>
  <c r="Z41" i="1"/>
  <c r="BN41" i="1"/>
  <c r="BP41" i="1"/>
  <c r="Z43" i="1"/>
  <c r="BN43" i="1"/>
  <c r="Y44" i="1"/>
  <c r="Y510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Z100" i="1"/>
  <c r="BP96" i="1"/>
  <c r="BN96" i="1"/>
  <c r="Z96" i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Z153" i="1"/>
  <c r="BP151" i="1"/>
  <c r="BN151" i="1"/>
  <c r="Z151" i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Y248" i="1"/>
  <c r="BP253" i="1"/>
  <c r="BN253" i="1"/>
  <c r="Z253" i="1"/>
  <c r="BP261" i="1"/>
  <c r="BN261" i="1"/>
  <c r="Z261" i="1"/>
  <c r="BP302" i="1"/>
  <c r="BN302" i="1"/>
  <c r="Z302" i="1"/>
  <c r="Y306" i="1"/>
  <c r="BP310" i="1"/>
  <c r="BN310" i="1"/>
  <c r="Z310" i="1"/>
  <c r="Z314" i="1" s="1"/>
  <c r="Y314" i="1"/>
  <c r="Z320" i="1"/>
  <c r="BP318" i="1"/>
  <c r="BN318" i="1"/>
  <c r="Z318" i="1"/>
  <c r="Y320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Z447" i="1" s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4" i="1"/>
  <c r="BP201" i="1"/>
  <c r="BN201" i="1"/>
  <c r="Y203" i="1"/>
  <c r="BP207" i="1"/>
  <c r="BN207" i="1"/>
  <c r="Z207" i="1"/>
  <c r="Z215" i="1" s="1"/>
  <c r="BP211" i="1"/>
  <c r="BN211" i="1"/>
  <c r="Z211" i="1"/>
  <c r="Y215" i="1"/>
  <c r="BP219" i="1"/>
  <c r="BN219" i="1"/>
  <c r="Z219" i="1"/>
  <c r="Z220" i="1" s="1"/>
  <c r="Y221" i="1"/>
  <c r="K516" i="1"/>
  <c r="Y231" i="1"/>
  <c r="BP224" i="1"/>
  <c r="BN224" i="1"/>
  <c r="Z224" i="1"/>
  <c r="BP228" i="1"/>
  <c r="BN228" i="1"/>
  <c r="Z228" i="1"/>
  <c r="Y247" i="1"/>
  <c r="BP246" i="1"/>
  <c r="BN246" i="1"/>
  <c r="Z246" i="1"/>
  <c r="Z247" i="1" s="1"/>
  <c r="L516" i="1"/>
  <c r="Y256" i="1"/>
  <c r="BP251" i="1"/>
  <c r="BN251" i="1"/>
  <c r="Z251" i="1"/>
  <c r="BP255" i="1"/>
  <c r="BN255" i="1"/>
  <c r="Z255" i="1"/>
  <c r="Y257" i="1"/>
  <c r="M516" i="1"/>
  <c r="Y265" i="1"/>
  <c r="BP260" i="1"/>
  <c r="BN260" i="1"/>
  <c r="Z260" i="1"/>
  <c r="Z264" i="1" s="1"/>
  <c r="Y264" i="1"/>
  <c r="Z271" i="1"/>
  <c r="BP269" i="1"/>
  <c r="BN269" i="1"/>
  <c r="Z269" i="1"/>
  <c r="BP292" i="1"/>
  <c r="BN292" i="1"/>
  <c r="Z292" i="1"/>
  <c r="BP300" i="1"/>
  <c r="BN300" i="1"/>
  <c r="Z300" i="1"/>
  <c r="Z306" i="1" s="1"/>
  <c r="BP304" i="1"/>
  <c r="BN304" i="1"/>
  <c r="Z304" i="1"/>
  <c r="Y315" i="1"/>
  <c r="BP312" i="1"/>
  <c r="BN312" i="1"/>
  <c r="Z312" i="1"/>
  <c r="Y321" i="1"/>
  <c r="Y327" i="1"/>
  <c r="BP323" i="1"/>
  <c r="BN323" i="1"/>
  <c r="Z323" i="1"/>
  <c r="Z327" i="1" s="1"/>
  <c r="BP326" i="1"/>
  <c r="BN326" i="1"/>
  <c r="Z326" i="1"/>
  <c r="Y328" i="1"/>
  <c r="Y333" i="1"/>
  <c r="BP330" i="1"/>
  <c r="BN330" i="1"/>
  <c r="Z330" i="1"/>
  <c r="Z333" i="1" s="1"/>
  <c r="BP339" i="1"/>
  <c r="BN339" i="1"/>
  <c r="Z339" i="1"/>
  <c r="T516" i="1"/>
  <c r="Y352" i="1"/>
  <c r="BP345" i="1"/>
  <c r="BN345" i="1"/>
  <c r="Z345" i="1"/>
  <c r="Z352" i="1" s="1"/>
  <c r="BP349" i="1"/>
  <c r="BN349" i="1"/>
  <c r="Z349" i="1"/>
  <c r="Z373" i="1"/>
  <c r="BP371" i="1"/>
  <c r="BN371" i="1"/>
  <c r="Z371" i="1"/>
  <c r="Y373" i="1"/>
  <c r="O516" i="1"/>
  <c r="Y277" i="1"/>
  <c r="Y286" i="1"/>
  <c r="R516" i="1"/>
  <c r="Y297" i="1"/>
  <c r="Y363" i="1"/>
  <c r="BP360" i="1"/>
  <c r="U516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374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Z484" i="1" s="1"/>
  <c r="BP483" i="1"/>
  <c r="BN483" i="1"/>
  <c r="Z483" i="1"/>
  <c r="Y485" i="1"/>
  <c r="Y494" i="1"/>
  <c r="BP492" i="1"/>
  <c r="BN492" i="1"/>
  <c r="Z492" i="1"/>
  <c r="Z494" i="1" s="1"/>
  <c r="Y509" i="1" l="1"/>
  <c r="Z463" i="1"/>
  <c r="Z469" i="1"/>
  <c r="Z453" i="1"/>
  <c r="Z418" i="1"/>
  <c r="X509" i="1"/>
  <c r="Z114" i="1"/>
  <c r="Z71" i="1"/>
  <c r="Z401" i="1"/>
  <c r="Z256" i="1"/>
  <c r="Z231" i="1"/>
  <c r="Z80" i="1"/>
  <c r="Z44" i="1"/>
  <c r="Z511" i="1" s="1"/>
  <c r="Y506" i="1"/>
  <c r="Z340" i="1"/>
  <c r="Z92" i="1"/>
</calcChain>
</file>

<file path=xl/sharedStrings.xml><?xml version="1.0" encoding="utf-8"?>
<sst xmlns="http://schemas.openxmlformats.org/spreadsheetml/2006/main" count="2254" uniqueCount="811">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</sst>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0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0" t="s">
        <v>0</v>
      </c>
      <c r="E1" s="589"/>
      <c r="F1" s="589"/>
      <c r="G1" s="12" t="s">
        <v>1</v>
      </c>
      <c r="H1" s="630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5"/>
      <c r="E5" s="636"/>
      <c r="F5" s="848" t="s">
        <v>9</v>
      </c>
      <c r="G5" s="586"/>
      <c r="H5" s="635"/>
      <c r="I5" s="789"/>
      <c r="J5" s="789"/>
      <c r="K5" s="789"/>
      <c r="L5" s="789"/>
      <c r="M5" s="636"/>
      <c r="N5" s="58"/>
      <c r="P5" s="24" t="s">
        <v>10</v>
      </c>
      <c r="Q5" s="858">
        <v>45883</v>
      </c>
      <c r="R5" s="673"/>
      <c r="T5" s="718" t="s">
        <v>11</v>
      </c>
      <c r="U5" s="719"/>
      <c r="V5" s="721" t="s">
        <v>12</v>
      </c>
      <c r="W5" s="673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4" t="s">
        <v>14</v>
      </c>
      <c r="E6" s="795"/>
      <c r="F6" s="795"/>
      <c r="G6" s="795"/>
      <c r="H6" s="795"/>
      <c r="I6" s="795"/>
      <c r="J6" s="795"/>
      <c r="K6" s="795"/>
      <c r="L6" s="795"/>
      <c r="M6" s="673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Четверг</v>
      </c>
      <c r="R6" s="569"/>
      <c r="T6" s="727" t="s">
        <v>16</v>
      </c>
      <c r="U6" s="719"/>
      <c r="V6" s="779" t="s">
        <v>17</v>
      </c>
      <c r="W6" s="608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72"/>
      <c r="U7" s="719"/>
      <c r="V7" s="780"/>
      <c r="W7" s="781"/>
      <c r="AB7" s="51"/>
      <c r="AC7" s="51"/>
      <c r="AD7" s="51"/>
      <c r="AE7" s="51"/>
    </row>
    <row r="8" spans="1:32" s="553" customFormat="1" ht="25.5" customHeight="1" x14ac:dyDescent="0.2">
      <c r="A8" s="888" t="s">
        <v>18</v>
      </c>
      <c r="B8" s="577"/>
      <c r="C8" s="578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2">
        <v>0.41666666666666669</v>
      </c>
      <c r="R8" s="619"/>
      <c r="T8" s="572"/>
      <c r="U8" s="719"/>
      <c r="V8" s="780"/>
      <c r="W8" s="781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93"/>
      <c r="E9" s="575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74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L9" s="575"/>
      <c r="M9" s="575"/>
      <c r="N9" s="551"/>
      <c r="P9" s="26" t="s">
        <v>21</v>
      </c>
      <c r="Q9" s="668"/>
      <c r="R9" s="669"/>
      <c r="T9" s="572"/>
      <c r="U9" s="719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93"/>
      <c r="E10" s="575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73" t="str">
        <f>IFERROR(VLOOKUP($D$10,Proxy,2,FALSE),"")</f>
        <v/>
      </c>
      <c r="I10" s="572"/>
      <c r="J10" s="572"/>
      <c r="K10" s="572"/>
      <c r="L10" s="572"/>
      <c r="M10" s="572"/>
      <c r="N10" s="552"/>
      <c r="P10" s="26" t="s">
        <v>22</v>
      </c>
      <c r="Q10" s="728"/>
      <c r="R10" s="729"/>
      <c r="U10" s="24" t="s">
        <v>23</v>
      </c>
      <c r="V10" s="607" t="s">
        <v>24</v>
      </c>
      <c r="W10" s="608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2"/>
      <c r="R11" s="673"/>
      <c r="U11" s="24" t="s">
        <v>27</v>
      </c>
      <c r="V11" s="819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2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2"/>
      <c r="R12" s="619"/>
      <c r="S12" s="23"/>
      <c r="U12" s="24"/>
      <c r="V12" s="589"/>
      <c r="W12" s="572"/>
      <c r="AB12" s="51"/>
      <c r="AC12" s="51"/>
      <c r="AD12" s="51"/>
      <c r="AE12" s="51"/>
    </row>
    <row r="13" spans="1:32" s="553" customFormat="1" ht="23.25" customHeight="1" x14ac:dyDescent="0.2">
      <c r="A13" s="712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19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2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4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5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36</v>
      </c>
      <c r="B17" s="602" t="s">
        <v>37</v>
      </c>
      <c r="C17" s="692" t="s">
        <v>38</v>
      </c>
      <c r="D17" s="602" t="s">
        <v>39</v>
      </c>
      <c r="E17" s="655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654"/>
      <c r="R17" s="654"/>
      <c r="S17" s="654"/>
      <c r="T17" s="655"/>
      <c r="U17" s="880" t="s">
        <v>51</v>
      </c>
      <c r="V17" s="586"/>
      <c r="W17" s="602" t="s">
        <v>52</v>
      </c>
      <c r="X17" s="602" t="s">
        <v>53</v>
      </c>
      <c r="Y17" s="884" t="s">
        <v>54</v>
      </c>
      <c r="Z17" s="787" t="s">
        <v>55</v>
      </c>
      <c r="AA17" s="771" t="s">
        <v>56</v>
      </c>
      <c r="AB17" s="771" t="s">
        <v>57</v>
      </c>
      <c r="AC17" s="771" t="s">
        <v>58</v>
      </c>
      <c r="AD17" s="771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3"/>
      <c r="B18" s="603"/>
      <c r="C18" s="603"/>
      <c r="D18" s="656"/>
      <c r="E18" s="658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3"/>
      <c r="X18" s="603"/>
      <c r="Y18" s="885"/>
      <c r="Z18" s="788"/>
      <c r="AA18" s="772"/>
      <c r="AB18" s="772"/>
      <c r="AC18" s="772"/>
      <c r="AD18" s="844"/>
      <c r="AE18" s="845"/>
      <c r="AF18" s="846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573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customHeight="1" x14ac:dyDescent="0.25">
      <c r="A21" s="571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8">
        <v>4680115886643</v>
      </c>
      <c r="E22" s="56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6" t="s">
        <v>69</v>
      </c>
      <c r="Q22" s="564"/>
      <c r="R22" s="564"/>
      <c r="S22" s="564"/>
      <c r="T22" s="565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82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82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1" t="s">
        <v>74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5"/>
      <c r="AB25" s="555"/>
      <c r="AC25" s="55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8">
        <v>4680115885912</v>
      </c>
      <c r="E26" s="56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8">
        <v>4607091388237</v>
      </c>
      <c r="E27" s="56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8">
        <v>4680115886230</v>
      </c>
      <c r="E28" s="56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8">
        <v>4680115886247</v>
      </c>
      <c r="E29" s="56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8">
        <v>4680115885905</v>
      </c>
      <c r="E30" s="56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70</v>
      </c>
      <c r="X30" s="559">
        <v>90</v>
      </c>
      <c r="Y30" s="560">
        <f t="shared" si="0"/>
        <v>90</v>
      </c>
      <c r="Z30" s="36">
        <f t="shared" si="1"/>
        <v>0.32550000000000001</v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159</v>
      </c>
      <c r="BN30" s="64">
        <f t="shared" si="3"/>
        <v>159</v>
      </c>
      <c r="BO30" s="64">
        <f t="shared" si="4"/>
        <v>0.27472527472527475</v>
      </c>
      <c r="BP30" s="64">
        <f t="shared" si="5"/>
        <v>0.27472527472527475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8">
        <v>4607091388244</v>
      </c>
      <c r="E31" s="56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1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82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1">
        <f>IFERROR(X26/H26,"0")+IFERROR(X27/H27,"0")+IFERROR(X28/H28,"0")+IFERROR(X29/H29,"0")+IFERROR(X30/H30,"0")+IFERROR(X31/H31,"0")</f>
        <v>50</v>
      </c>
      <c r="Y32" s="561">
        <f>IFERROR(Y26/H26,"0")+IFERROR(Y27/H27,"0")+IFERROR(Y28/H28,"0")+IFERROR(Y29/H29,"0")+IFERROR(Y30/H30,"0")+IFERROR(Y31/H31,"0")</f>
        <v>50</v>
      </c>
      <c r="Z32" s="561">
        <f>IFERROR(IF(Z26="",0,Z26),"0")+IFERROR(IF(Z27="",0,Z27),"0")+IFERROR(IF(Z28="",0,Z28),"0")+IFERROR(IF(Z29="",0,Z29),"0")+IFERROR(IF(Z30="",0,Z30),"0")+IFERROR(IF(Z31="",0,Z31),"0")</f>
        <v>0.32550000000000001</v>
      </c>
      <c r="AA32" s="562"/>
      <c r="AB32" s="562"/>
      <c r="AC32" s="562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82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1">
        <f>IFERROR(SUM(X26:X31),"0")</f>
        <v>90</v>
      </c>
      <c r="Y33" s="561">
        <f>IFERROR(SUM(Y26:Y31),"0")</f>
        <v>90</v>
      </c>
      <c r="Z33" s="37"/>
      <c r="AA33" s="562"/>
      <c r="AB33" s="562"/>
      <c r="AC33" s="562"/>
    </row>
    <row r="34" spans="1:68" ht="14.25" customHeight="1" x14ac:dyDescent="0.25">
      <c r="A34" s="571" t="s">
        <v>95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5"/>
      <c r="AB34" s="555"/>
      <c r="AC34" s="55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8">
        <v>4607091388503</v>
      </c>
      <c r="E35" s="56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82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82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573" t="s">
        <v>102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customHeight="1" x14ac:dyDescent="0.25">
      <c r="A40" s="571" t="s">
        <v>103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8">
        <v>4607091385670</v>
      </c>
      <c r="E41" s="56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70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8">
        <v>4607091385687</v>
      </c>
      <c r="E42" s="56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70</v>
      </c>
      <c r="X42" s="559">
        <v>80</v>
      </c>
      <c r="Y42" s="560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8">
        <v>4680115882539</v>
      </c>
      <c r="E43" s="56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82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1">
        <f>IFERROR(X41/H41,"0")+IFERROR(X42/H42,"0")+IFERROR(X43/H43,"0")</f>
        <v>20</v>
      </c>
      <c r="Y44" s="561">
        <f>IFERROR(Y41/H41,"0")+IFERROR(Y42/H42,"0")+IFERROR(Y43/H43,"0")</f>
        <v>20</v>
      </c>
      <c r="Z44" s="561">
        <f>IFERROR(IF(Z41="",0,Z41),"0")+IFERROR(IF(Z42="",0,Z42),"0")+IFERROR(IF(Z43="",0,Z43),"0")</f>
        <v>0.1804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82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1">
        <f>IFERROR(SUM(X41:X43),"0")</f>
        <v>80</v>
      </c>
      <c r="Y45" s="561">
        <f>IFERROR(SUM(Y41:Y43),"0")</f>
        <v>80</v>
      </c>
      <c r="Z45" s="37"/>
      <c r="AA45" s="562"/>
      <c r="AB45" s="562"/>
      <c r="AC45" s="562"/>
    </row>
    <row r="46" spans="1:68" ht="14.25" customHeight="1" x14ac:dyDescent="0.25">
      <c r="A46" s="571" t="s">
        <v>74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5"/>
      <c r="AB46" s="555"/>
      <c r="AC46" s="55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8">
        <v>4680115884915</v>
      </c>
      <c r="E47" s="56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70</v>
      </c>
      <c r="X47" s="559">
        <v>105</v>
      </c>
      <c r="Y47" s="560">
        <f>IFERROR(IF(X47="",0,CEILING((X47/$H47),1)*$H47),"")</f>
        <v>106.2</v>
      </c>
      <c r="Z47" s="36">
        <f>IFERROR(IF(Y47=0,"",ROUNDUP(Y47/H47,0)*0.00651),"")</f>
        <v>0.38408999999999999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115.5</v>
      </c>
      <c r="BN47" s="64">
        <f>IFERROR(Y47*I47/H47,"0")</f>
        <v>116.82000000000001</v>
      </c>
      <c r="BO47" s="64">
        <f>IFERROR(1/J47*(X47/H47),"0")</f>
        <v>0.32051282051282048</v>
      </c>
      <c r="BP47" s="64">
        <f>IFERROR(1/J47*(Y47/H47),"0")</f>
        <v>0.32417582417582419</v>
      </c>
    </row>
    <row r="48" spans="1:68" x14ac:dyDescent="0.2">
      <c r="A48" s="581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82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1">
        <f>IFERROR(X47/H47,"0")</f>
        <v>58.333333333333329</v>
      </c>
      <c r="Y48" s="561">
        <f>IFERROR(Y47/H47,"0")</f>
        <v>59</v>
      </c>
      <c r="Z48" s="561">
        <f>IFERROR(IF(Z47="",0,Z47),"0")</f>
        <v>0.38408999999999999</v>
      </c>
      <c r="AA48" s="562"/>
      <c r="AB48" s="562"/>
      <c r="AC48" s="562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82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1">
        <f>IFERROR(SUM(X47:X47),"0")</f>
        <v>105</v>
      </c>
      <c r="Y49" s="561">
        <f>IFERROR(SUM(Y47:Y47),"0")</f>
        <v>106.2</v>
      </c>
      <c r="Z49" s="37"/>
      <c r="AA49" s="562"/>
      <c r="AB49" s="562"/>
      <c r="AC49" s="562"/>
    </row>
    <row r="50" spans="1:68" ht="16.5" customHeight="1" x14ac:dyDescent="0.25">
      <c r="A50" s="573" t="s">
        <v>119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customHeight="1" x14ac:dyDescent="0.25">
      <c r="A51" s="571" t="s">
        <v>103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8">
        <v>4680115885882</v>
      </c>
      <c r="E52" s="56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8">
        <v>4680115881426</v>
      </c>
      <c r="E53" s="56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70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8">
        <v>4680115880283</v>
      </c>
      <c r="E54" s="56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8">
        <v>4680115881525</v>
      </c>
      <c r="E55" s="56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8">
        <v>4680115885899</v>
      </c>
      <c r="E56" s="56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8">
        <v>4680115881419</v>
      </c>
      <c r="E57" s="56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70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1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82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1">
        <f>IFERROR(X52/H52,"0")+IFERROR(X53/H53,"0")+IFERROR(X54/H54,"0")+IFERROR(X55/H55,"0")+IFERROR(X56/H56,"0")+IFERROR(X57/H57,"0")</f>
        <v>0</v>
      </c>
      <c r="Y58" s="561">
        <f>IFERROR(Y52/H52,"0")+IFERROR(Y53/H53,"0")+IFERROR(Y54/H54,"0")+IFERROR(Y55/H55,"0")+IFERROR(Y56/H56,"0")+IFERROR(Y57/H57,"0")</f>
        <v>0</v>
      </c>
      <c r="Z58" s="561">
        <f>IFERROR(IF(Z52="",0,Z52),"0")+IFERROR(IF(Z53="",0,Z53),"0")+IFERROR(IF(Z54="",0,Z54),"0")+IFERROR(IF(Z55="",0,Z55),"0")+IFERROR(IF(Z56="",0,Z56),"0")+IFERROR(IF(Z57="",0,Z57),"0")</f>
        <v>0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82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1">
        <f>IFERROR(SUM(X52:X57),"0")</f>
        <v>0</v>
      </c>
      <c r="Y59" s="561">
        <f>IFERROR(SUM(Y52:Y57),"0")</f>
        <v>0</v>
      </c>
      <c r="Z59" s="37"/>
      <c r="AA59" s="562"/>
      <c r="AB59" s="562"/>
      <c r="AC59" s="562"/>
    </row>
    <row r="60" spans="1:68" ht="14.25" customHeight="1" x14ac:dyDescent="0.25">
      <c r="A60" s="571" t="s">
        <v>139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8">
        <v>4680115881440</v>
      </c>
      <c r="E61" s="56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70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68">
        <v>4680115882751</v>
      </c>
      <c r="E62" s="56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68">
        <v>4680115885950</v>
      </c>
      <c r="E63" s="56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8">
        <v>4680115881433</v>
      </c>
      <c r="E64" s="56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70</v>
      </c>
      <c r="X64" s="559">
        <v>157.5</v>
      </c>
      <c r="Y64" s="560">
        <f>IFERROR(IF(X64="",0,CEILING((X64/$H64),1)*$H64),"")</f>
        <v>159.30000000000001</v>
      </c>
      <c r="Z64" s="36">
        <f>IFERROR(IF(Y64=0,"",ROUNDUP(Y64/H64,0)*0.00651),"")</f>
        <v>0.38408999999999999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167.99999999999997</v>
      </c>
      <c r="BN64" s="64">
        <f>IFERROR(Y64*I64/H64,"0")</f>
        <v>169.92</v>
      </c>
      <c r="BO64" s="64">
        <f>IFERROR(1/J64*(X64/H64),"0")</f>
        <v>0.32051282051282048</v>
      </c>
      <c r="BP64" s="64">
        <f>IFERROR(1/J64*(Y64/H64),"0")</f>
        <v>0.32417582417582419</v>
      </c>
    </row>
    <row r="65" spans="1:68" x14ac:dyDescent="0.2">
      <c r="A65" s="581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82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1">
        <f>IFERROR(X61/H61,"0")+IFERROR(X62/H62,"0")+IFERROR(X63/H63,"0")+IFERROR(X64/H64,"0")</f>
        <v>58.333333333333329</v>
      </c>
      <c r="Y65" s="561">
        <f>IFERROR(Y61/H61,"0")+IFERROR(Y62/H62,"0")+IFERROR(Y63/H63,"0")+IFERROR(Y64/H64,"0")</f>
        <v>59</v>
      </c>
      <c r="Z65" s="561">
        <f>IFERROR(IF(Z61="",0,Z61),"0")+IFERROR(IF(Z62="",0,Z62),"0")+IFERROR(IF(Z63="",0,Z63),"0")+IFERROR(IF(Z64="",0,Z64),"0")</f>
        <v>0.38408999999999999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82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1">
        <f>IFERROR(SUM(X61:X64),"0")</f>
        <v>157.5</v>
      </c>
      <c r="Y66" s="561">
        <f>IFERROR(SUM(Y61:Y64),"0")</f>
        <v>159.30000000000001</v>
      </c>
      <c r="Z66" s="37"/>
      <c r="AA66" s="562"/>
      <c r="AB66" s="562"/>
      <c r="AC66" s="562"/>
    </row>
    <row r="67" spans="1:68" ht="14.25" customHeight="1" x14ac:dyDescent="0.25">
      <c r="A67" s="571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5"/>
      <c r="AB67" s="555"/>
      <c r="AC67" s="55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68">
        <v>4680115885073</v>
      </c>
      <c r="E68" s="56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68">
        <v>4680115885059</v>
      </c>
      <c r="E69" s="56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68">
        <v>4680115885097</v>
      </c>
      <c r="E70" s="56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1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82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82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1" t="s">
        <v>74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5"/>
      <c r="AB73" s="555"/>
      <c r="AC73" s="55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68">
        <v>4680115881891</v>
      </c>
      <c r="E74" s="56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68">
        <v>4680115885769</v>
      </c>
      <c r="E75" s="56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68">
        <v>4680115884410</v>
      </c>
      <c r="E76" s="56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68">
        <v>4680115884311</v>
      </c>
      <c r="E77" s="56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70</v>
      </c>
      <c r="X77" s="559">
        <v>105</v>
      </c>
      <c r="Y77" s="560">
        <f t="shared" si="11"/>
        <v>106.2</v>
      </c>
      <c r="Z77" s="36">
        <f>IFERROR(IF(Y77=0,"",ROUNDUP(Y77/H77,0)*0.00651),"")</f>
        <v>0.38408999999999999</v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119.35</v>
      </c>
      <c r="BN77" s="64">
        <f t="shared" si="13"/>
        <v>120.71399999999998</v>
      </c>
      <c r="BO77" s="64">
        <f t="shared" si="14"/>
        <v>0.32051282051282048</v>
      </c>
      <c r="BP77" s="64">
        <f t="shared" si="15"/>
        <v>0.32417582417582419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68">
        <v>4680115885929</v>
      </c>
      <c r="E78" s="56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68">
        <v>4680115884403</v>
      </c>
      <c r="E79" s="56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70</v>
      </c>
      <c r="X79" s="559">
        <v>90</v>
      </c>
      <c r="Y79" s="560">
        <f t="shared" si="11"/>
        <v>90</v>
      </c>
      <c r="Z79" s="36">
        <f>IFERROR(IF(Y79=0,"",ROUNDUP(Y79/H79,0)*0.00651),"")</f>
        <v>0.32550000000000001</v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98.999999999999986</v>
      </c>
      <c r="BN79" s="64">
        <f t="shared" si="13"/>
        <v>98.999999999999986</v>
      </c>
      <c r="BO79" s="64">
        <f t="shared" si="14"/>
        <v>0.27472527472527475</v>
      </c>
      <c r="BP79" s="64">
        <f t="shared" si="15"/>
        <v>0.27472527472527475</v>
      </c>
    </row>
    <row r="80" spans="1:68" x14ac:dyDescent="0.2">
      <c r="A80" s="581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82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1">
        <f>IFERROR(X74/H74,"0")+IFERROR(X75/H75,"0")+IFERROR(X76/H76,"0")+IFERROR(X77/H77,"0")+IFERROR(X78/H78,"0")+IFERROR(X79/H79,"0")</f>
        <v>108.33333333333333</v>
      </c>
      <c r="Y80" s="561">
        <f>IFERROR(Y74/H74,"0")+IFERROR(Y75/H75,"0")+IFERROR(Y76/H76,"0")+IFERROR(Y77/H77,"0")+IFERROR(Y78/H78,"0")+IFERROR(Y79/H79,"0")</f>
        <v>109</v>
      </c>
      <c r="Z80" s="561">
        <f>IFERROR(IF(Z74="",0,Z74),"0")+IFERROR(IF(Z75="",0,Z75),"0")+IFERROR(IF(Z76="",0,Z76),"0")+IFERROR(IF(Z77="",0,Z77),"0")+IFERROR(IF(Z78="",0,Z78),"0")+IFERROR(IF(Z79="",0,Z79),"0")</f>
        <v>0.70958999999999994</v>
      </c>
      <c r="AA80" s="562"/>
      <c r="AB80" s="562"/>
      <c r="AC80" s="562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82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1">
        <f>IFERROR(SUM(X74:X79),"0")</f>
        <v>195</v>
      </c>
      <c r="Y81" s="561">
        <f>IFERROR(SUM(Y74:Y79),"0")</f>
        <v>196.2</v>
      </c>
      <c r="Z81" s="37"/>
      <c r="AA81" s="562"/>
      <c r="AB81" s="562"/>
      <c r="AC81" s="562"/>
    </row>
    <row r="82" spans="1:68" ht="14.25" customHeight="1" x14ac:dyDescent="0.25">
      <c r="A82" s="571" t="s">
        <v>174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5"/>
      <c r="AB82" s="555"/>
      <c r="AC82" s="55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68">
        <v>4680115881532</v>
      </c>
      <c r="E83" s="56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68">
        <v>4680115881464</v>
      </c>
      <c r="E84" s="56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70</v>
      </c>
      <c r="X84" s="559">
        <v>120</v>
      </c>
      <c r="Y84" s="560">
        <f>IFERROR(IF(X84="",0,CEILING((X84/$H84),1)*$H84),"")</f>
        <v>120</v>
      </c>
      <c r="Z84" s="36">
        <f>IFERROR(IF(Y84=0,"",ROUNDUP(Y84/H84,0)*0.00902),"")</f>
        <v>0.45100000000000001</v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130.5</v>
      </c>
      <c r="BN84" s="64">
        <f>IFERROR(Y84*I84/H84,"0")</f>
        <v>130.5</v>
      </c>
      <c r="BO84" s="64">
        <f>IFERROR(1/J84*(X84/H84),"0")</f>
        <v>0.37878787878787878</v>
      </c>
      <c r="BP84" s="64">
        <f>IFERROR(1/J84*(Y84/H84),"0")</f>
        <v>0.37878787878787878</v>
      </c>
    </row>
    <row r="85" spans="1:68" x14ac:dyDescent="0.2">
      <c r="A85" s="581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82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1">
        <f>IFERROR(X83/H83,"0")+IFERROR(X84/H84,"0")</f>
        <v>50</v>
      </c>
      <c r="Y85" s="561">
        <f>IFERROR(Y83/H83,"0")+IFERROR(Y84/H84,"0")</f>
        <v>50</v>
      </c>
      <c r="Z85" s="561">
        <f>IFERROR(IF(Z83="",0,Z83),"0")+IFERROR(IF(Z84="",0,Z84),"0")</f>
        <v>0.45100000000000001</v>
      </c>
      <c r="AA85" s="562"/>
      <c r="AB85" s="562"/>
      <c r="AC85" s="562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82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1">
        <f>IFERROR(SUM(X83:X84),"0")</f>
        <v>120</v>
      </c>
      <c r="Y86" s="561">
        <f>IFERROR(SUM(Y83:Y84),"0")</f>
        <v>120</v>
      </c>
      <c r="Z86" s="37"/>
      <c r="AA86" s="562"/>
      <c r="AB86" s="562"/>
      <c r="AC86" s="562"/>
    </row>
    <row r="87" spans="1:68" ht="16.5" customHeight="1" x14ac:dyDescent="0.25">
      <c r="A87" s="573" t="s">
        <v>181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customHeight="1" x14ac:dyDescent="0.25">
      <c r="A88" s="571" t="s">
        <v>103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8">
        <v>4680115881327</v>
      </c>
      <c r="E89" s="56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70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68">
        <v>4680115881518</v>
      </c>
      <c r="E90" s="56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68">
        <v>4680115881303</v>
      </c>
      <c r="E91" s="56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70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1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82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82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customHeight="1" x14ac:dyDescent="0.25">
      <c r="A94" s="571" t="s">
        <v>74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8">
        <v>4607091386967</v>
      </c>
      <c r="E95" s="56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64"/>
      <c r="R95" s="564"/>
      <c r="S95" s="564"/>
      <c r="T95" s="565"/>
      <c r="U95" s="34"/>
      <c r="V95" s="34"/>
      <c r="W95" s="35" t="s">
        <v>70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68">
        <v>4680115884953</v>
      </c>
      <c r="E96" s="56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68">
        <v>4607091385731</v>
      </c>
      <c r="E97" s="56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68">
        <v>4607091385731</v>
      </c>
      <c r="E98" s="56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68">
        <v>4680115880894</v>
      </c>
      <c r="E99" s="56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1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82"/>
      <c r="P100" s="576" t="s">
        <v>72</v>
      </c>
      <c r="Q100" s="577"/>
      <c r="R100" s="577"/>
      <c r="S100" s="577"/>
      <c r="T100" s="577"/>
      <c r="U100" s="577"/>
      <c r="V100" s="578"/>
      <c r="W100" s="37" t="s">
        <v>73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82"/>
      <c r="P101" s="576" t="s">
        <v>72</v>
      </c>
      <c r="Q101" s="577"/>
      <c r="R101" s="577"/>
      <c r="S101" s="577"/>
      <c r="T101" s="577"/>
      <c r="U101" s="577"/>
      <c r="V101" s="578"/>
      <c r="W101" s="37" t="s">
        <v>70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customHeight="1" x14ac:dyDescent="0.25">
      <c r="A102" s="573" t="s">
        <v>203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customHeight="1" x14ac:dyDescent="0.25">
      <c r="A103" s="571" t="s">
        <v>103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5"/>
      <c r="AB103" s="555"/>
      <c r="AC103" s="555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68">
        <v>4680115882133</v>
      </c>
      <c r="E104" s="56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68">
        <v>4680115880269</v>
      </c>
      <c r="E105" s="56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68">
        <v>4680115880429</v>
      </c>
      <c r="E106" s="56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68">
        <v>4680115881457</v>
      </c>
      <c r="E107" s="56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1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82"/>
      <c r="P108" s="576" t="s">
        <v>72</v>
      </c>
      <c r="Q108" s="577"/>
      <c r="R108" s="577"/>
      <c r="S108" s="577"/>
      <c r="T108" s="577"/>
      <c r="U108" s="577"/>
      <c r="V108" s="578"/>
      <c r="W108" s="37" t="s">
        <v>73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82"/>
      <c r="P109" s="576" t="s">
        <v>72</v>
      </c>
      <c r="Q109" s="577"/>
      <c r="R109" s="577"/>
      <c r="S109" s="577"/>
      <c r="T109" s="577"/>
      <c r="U109" s="577"/>
      <c r="V109" s="578"/>
      <c r="W109" s="37" t="s">
        <v>70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customHeight="1" x14ac:dyDescent="0.25">
      <c r="A110" s="571" t="s">
        <v>139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5"/>
      <c r="AB110" s="555"/>
      <c r="AC110" s="555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68">
        <v>4680115881488</v>
      </c>
      <c r="E111" s="56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68">
        <v>4680115882775</v>
      </c>
      <c r="E112" s="56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68">
        <v>4680115880658</v>
      </c>
      <c r="E113" s="56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1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82"/>
      <c r="P114" s="576" t="s">
        <v>72</v>
      </c>
      <c r="Q114" s="577"/>
      <c r="R114" s="577"/>
      <c r="S114" s="577"/>
      <c r="T114" s="577"/>
      <c r="U114" s="577"/>
      <c r="V114" s="578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82"/>
      <c r="P115" s="576" t="s">
        <v>72</v>
      </c>
      <c r="Q115" s="577"/>
      <c r="R115" s="577"/>
      <c r="S115" s="577"/>
      <c r="T115" s="577"/>
      <c r="U115" s="577"/>
      <c r="V115" s="578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1" t="s">
        <v>74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68">
        <v>4607091385168</v>
      </c>
      <c r="E117" s="56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70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68">
        <v>4607091383256</v>
      </c>
      <c r="E118" s="56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68">
        <v>4607091385748</v>
      </c>
      <c r="E119" s="56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70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68">
        <v>4680115884533</v>
      </c>
      <c r="E120" s="56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70</v>
      </c>
      <c r="X120" s="559">
        <v>105</v>
      </c>
      <c r="Y120" s="560">
        <f>IFERROR(IF(X120="",0,CEILING((X120/$H120),1)*$H120),"")</f>
        <v>106.2</v>
      </c>
      <c r="Z120" s="36">
        <f>IFERROR(IF(Y120=0,"",ROUNDUP(Y120/H120,0)*0.00651),"")</f>
        <v>0.38408999999999999</v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115.5</v>
      </c>
      <c r="BN120" s="64">
        <f>IFERROR(Y120*I120/H120,"0")</f>
        <v>116.82000000000001</v>
      </c>
      <c r="BO120" s="64">
        <f>IFERROR(1/J120*(X120/H120),"0")</f>
        <v>0.32051282051282048</v>
      </c>
      <c r="BP120" s="64">
        <f>IFERROR(1/J120*(Y120/H120),"0")</f>
        <v>0.32417582417582419</v>
      </c>
    </row>
    <row r="121" spans="1:68" x14ac:dyDescent="0.2">
      <c r="A121" s="581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82"/>
      <c r="P121" s="576" t="s">
        <v>72</v>
      </c>
      <c r="Q121" s="577"/>
      <c r="R121" s="577"/>
      <c r="S121" s="577"/>
      <c r="T121" s="577"/>
      <c r="U121" s="577"/>
      <c r="V121" s="578"/>
      <c r="W121" s="37" t="s">
        <v>73</v>
      </c>
      <c r="X121" s="561">
        <f>IFERROR(X117/H117,"0")+IFERROR(X118/H118,"0")+IFERROR(X119/H119,"0")+IFERROR(X120/H120,"0")</f>
        <v>58.333333333333329</v>
      </c>
      <c r="Y121" s="561">
        <f>IFERROR(Y117/H117,"0")+IFERROR(Y118/H118,"0")+IFERROR(Y119/H119,"0")+IFERROR(Y120/H120,"0")</f>
        <v>59</v>
      </c>
      <c r="Z121" s="561">
        <f>IFERROR(IF(Z117="",0,Z117),"0")+IFERROR(IF(Z118="",0,Z118),"0")+IFERROR(IF(Z119="",0,Z119),"0")+IFERROR(IF(Z120="",0,Z120),"0")</f>
        <v>0.38408999999999999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82"/>
      <c r="P122" s="576" t="s">
        <v>72</v>
      </c>
      <c r="Q122" s="577"/>
      <c r="R122" s="577"/>
      <c r="S122" s="577"/>
      <c r="T122" s="577"/>
      <c r="U122" s="577"/>
      <c r="V122" s="578"/>
      <c r="W122" s="37" t="s">
        <v>70</v>
      </c>
      <c r="X122" s="561">
        <f>IFERROR(SUM(X117:X120),"0")</f>
        <v>105</v>
      </c>
      <c r="Y122" s="561">
        <f>IFERROR(SUM(Y117:Y120),"0")</f>
        <v>106.2</v>
      </c>
      <c r="Z122" s="37"/>
      <c r="AA122" s="562"/>
      <c r="AB122" s="562"/>
      <c r="AC122" s="562"/>
    </row>
    <row r="123" spans="1:68" ht="14.25" customHeight="1" x14ac:dyDescent="0.25">
      <c r="A123" s="571" t="s">
        <v>174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5"/>
      <c r="AB123" s="555"/>
      <c r="AC123" s="555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68">
        <v>4680115882652</v>
      </c>
      <c r="E124" s="56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68">
        <v>4680115880238</v>
      </c>
      <c r="E125" s="56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70</v>
      </c>
      <c r="X125" s="559">
        <v>125.4</v>
      </c>
      <c r="Y125" s="560">
        <f>IFERROR(IF(X125="",0,CEILING((X125/$H125),1)*$H125),"")</f>
        <v>126.72</v>
      </c>
      <c r="Z125" s="36">
        <f>IFERROR(IF(Y125=0,"",ROUNDUP(Y125/H125,0)*0.00651),"")</f>
        <v>0.41664000000000001</v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141.74</v>
      </c>
      <c r="BN125" s="64">
        <f>IFERROR(Y125*I125/H125,"0")</f>
        <v>143.232</v>
      </c>
      <c r="BO125" s="64">
        <f>IFERROR(1/J125*(X125/H125),"0")</f>
        <v>0.34798534798534803</v>
      </c>
      <c r="BP125" s="64">
        <f>IFERROR(1/J125*(Y125/H125),"0")</f>
        <v>0.35164835164835168</v>
      </c>
    </row>
    <row r="126" spans="1:68" x14ac:dyDescent="0.2">
      <c r="A126" s="581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82"/>
      <c r="P126" s="576" t="s">
        <v>72</v>
      </c>
      <c r="Q126" s="577"/>
      <c r="R126" s="577"/>
      <c r="S126" s="577"/>
      <c r="T126" s="577"/>
      <c r="U126" s="577"/>
      <c r="V126" s="578"/>
      <c r="W126" s="37" t="s">
        <v>73</v>
      </c>
      <c r="X126" s="561">
        <f>IFERROR(X124/H124,"0")+IFERROR(X125/H125,"0")</f>
        <v>63.333333333333336</v>
      </c>
      <c r="Y126" s="561">
        <f>IFERROR(Y124/H124,"0")+IFERROR(Y125/H125,"0")</f>
        <v>64</v>
      </c>
      <c r="Z126" s="561">
        <f>IFERROR(IF(Z124="",0,Z124),"0")+IFERROR(IF(Z125="",0,Z125),"0")</f>
        <v>0.41664000000000001</v>
      </c>
      <c r="AA126" s="562"/>
      <c r="AB126" s="562"/>
      <c r="AC126" s="562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82"/>
      <c r="P127" s="576" t="s">
        <v>72</v>
      </c>
      <c r="Q127" s="577"/>
      <c r="R127" s="577"/>
      <c r="S127" s="577"/>
      <c r="T127" s="577"/>
      <c r="U127" s="577"/>
      <c r="V127" s="578"/>
      <c r="W127" s="37" t="s">
        <v>70</v>
      </c>
      <c r="X127" s="561">
        <f>IFERROR(SUM(X124:X125),"0")</f>
        <v>125.4</v>
      </c>
      <c r="Y127" s="561">
        <f>IFERROR(SUM(Y124:Y125),"0")</f>
        <v>126.72</v>
      </c>
      <c r="Z127" s="37"/>
      <c r="AA127" s="562"/>
      <c r="AB127" s="562"/>
      <c r="AC127" s="562"/>
    </row>
    <row r="128" spans="1:68" ht="16.5" customHeight="1" x14ac:dyDescent="0.25">
      <c r="A128" s="573" t="s">
        <v>236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customHeight="1" x14ac:dyDescent="0.25">
      <c r="A129" s="571" t="s">
        <v>103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5"/>
      <c r="AB129" s="555"/>
      <c r="AC129" s="555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68">
        <v>4680115882577</v>
      </c>
      <c r="E130" s="56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4"/>
      <c r="R130" s="564"/>
      <c r="S130" s="564"/>
      <c r="T130" s="565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68">
        <v>4680115882577</v>
      </c>
      <c r="E131" s="56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4"/>
      <c r="R131" s="564"/>
      <c r="S131" s="564"/>
      <c r="T131" s="565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1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82"/>
      <c r="P132" s="576" t="s">
        <v>72</v>
      </c>
      <c r="Q132" s="577"/>
      <c r="R132" s="577"/>
      <c r="S132" s="577"/>
      <c r="T132" s="577"/>
      <c r="U132" s="577"/>
      <c r="V132" s="578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82"/>
      <c r="P133" s="576" t="s">
        <v>72</v>
      </c>
      <c r="Q133" s="577"/>
      <c r="R133" s="577"/>
      <c r="S133" s="577"/>
      <c r="T133" s="577"/>
      <c r="U133" s="577"/>
      <c r="V133" s="578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1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5"/>
      <c r="AB134" s="555"/>
      <c r="AC134" s="555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68">
        <v>4680115883444</v>
      </c>
      <c r="E135" s="56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68">
        <v>4680115883444</v>
      </c>
      <c r="E136" s="56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1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82"/>
      <c r="P137" s="576" t="s">
        <v>72</v>
      </c>
      <c r="Q137" s="577"/>
      <c r="R137" s="577"/>
      <c r="S137" s="577"/>
      <c r="T137" s="577"/>
      <c r="U137" s="577"/>
      <c r="V137" s="578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82"/>
      <c r="P138" s="576" t="s">
        <v>72</v>
      </c>
      <c r="Q138" s="577"/>
      <c r="R138" s="577"/>
      <c r="S138" s="577"/>
      <c r="T138" s="577"/>
      <c r="U138" s="577"/>
      <c r="V138" s="578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1" t="s">
        <v>74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5"/>
      <c r="AB139" s="555"/>
      <c r="AC139" s="555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68">
        <v>4680115882584</v>
      </c>
      <c r="E140" s="56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68">
        <v>4680115882584</v>
      </c>
      <c r="E141" s="56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1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82"/>
      <c r="P142" s="576" t="s">
        <v>72</v>
      </c>
      <c r="Q142" s="577"/>
      <c r="R142" s="577"/>
      <c r="S142" s="577"/>
      <c r="T142" s="577"/>
      <c r="U142" s="577"/>
      <c r="V142" s="578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82"/>
      <c r="P143" s="576" t="s">
        <v>72</v>
      </c>
      <c r="Q143" s="577"/>
      <c r="R143" s="577"/>
      <c r="S143" s="577"/>
      <c r="T143" s="577"/>
      <c r="U143" s="577"/>
      <c r="V143" s="578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73" t="s">
        <v>101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customHeight="1" x14ac:dyDescent="0.25">
      <c r="A145" s="571" t="s">
        <v>103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5"/>
      <c r="AB145" s="555"/>
      <c r="AC145" s="555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68">
        <v>4607091384604</v>
      </c>
      <c r="E146" s="56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1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82"/>
      <c r="P147" s="576" t="s">
        <v>72</v>
      </c>
      <c r="Q147" s="577"/>
      <c r="R147" s="577"/>
      <c r="S147" s="577"/>
      <c r="T147" s="577"/>
      <c r="U147" s="577"/>
      <c r="V147" s="578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82"/>
      <c r="P148" s="576" t="s">
        <v>72</v>
      </c>
      <c r="Q148" s="577"/>
      <c r="R148" s="577"/>
      <c r="S148" s="577"/>
      <c r="T148" s="577"/>
      <c r="U148" s="577"/>
      <c r="V148" s="578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1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5"/>
      <c r="AB149" s="555"/>
      <c r="AC149" s="555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68">
        <v>4607091387667</v>
      </c>
      <c r="E150" s="56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68">
        <v>4607091387636</v>
      </c>
      <c r="E151" s="56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68">
        <v>4607091382426</v>
      </c>
      <c r="E152" s="56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1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82"/>
      <c r="P153" s="576" t="s">
        <v>72</v>
      </c>
      <c r="Q153" s="577"/>
      <c r="R153" s="577"/>
      <c r="S153" s="577"/>
      <c r="T153" s="577"/>
      <c r="U153" s="577"/>
      <c r="V153" s="578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82"/>
      <c r="P154" s="576" t="s">
        <v>72</v>
      </c>
      <c r="Q154" s="577"/>
      <c r="R154" s="577"/>
      <c r="S154" s="577"/>
      <c r="T154" s="577"/>
      <c r="U154" s="577"/>
      <c r="V154" s="578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0" t="s">
        <v>260</v>
      </c>
      <c r="B155" s="651"/>
      <c r="C155" s="651"/>
      <c r="D155" s="651"/>
      <c r="E155" s="651"/>
      <c r="F155" s="651"/>
      <c r="G155" s="651"/>
      <c r="H155" s="651"/>
      <c r="I155" s="651"/>
      <c r="J155" s="651"/>
      <c r="K155" s="651"/>
      <c r="L155" s="651"/>
      <c r="M155" s="651"/>
      <c r="N155" s="651"/>
      <c r="O155" s="651"/>
      <c r="P155" s="651"/>
      <c r="Q155" s="651"/>
      <c r="R155" s="651"/>
      <c r="S155" s="651"/>
      <c r="T155" s="651"/>
      <c r="U155" s="651"/>
      <c r="V155" s="651"/>
      <c r="W155" s="651"/>
      <c r="X155" s="651"/>
      <c r="Y155" s="651"/>
      <c r="Z155" s="651"/>
      <c r="AA155" s="48"/>
      <c r="AB155" s="48"/>
      <c r="AC155" s="48"/>
    </row>
    <row r="156" spans="1:68" ht="16.5" customHeight="1" x14ac:dyDescent="0.25">
      <c r="A156" s="573" t="s">
        <v>261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customHeight="1" x14ac:dyDescent="0.25">
      <c r="A157" s="571" t="s">
        <v>139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5"/>
      <c r="AB157" s="555"/>
      <c r="AC157" s="555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68">
        <v>4680115886223</v>
      </c>
      <c r="E158" s="56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1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82"/>
      <c r="P159" s="576" t="s">
        <v>72</v>
      </c>
      <c r="Q159" s="577"/>
      <c r="R159" s="577"/>
      <c r="S159" s="577"/>
      <c r="T159" s="577"/>
      <c r="U159" s="577"/>
      <c r="V159" s="578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82"/>
      <c r="P160" s="576" t="s">
        <v>72</v>
      </c>
      <c r="Q160" s="577"/>
      <c r="R160" s="577"/>
      <c r="S160" s="577"/>
      <c r="T160" s="577"/>
      <c r="U160" s="577"/>
      <c r="V160" s="578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1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5"/>
      <c r="AB161" s="555"/>
      <c r="AC161" s="555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68">
        <v>4680115880993</v>
      </c>
      <c r="E162" s="56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68">
        <v>4680115881761</v>
      </c>
      <c r="E163" s="56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68">
        <v>4680115881563</v>
      </c>
      <c r="E164" s="56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68">
        <v>4680115880986</v>
      </c>
      <c r="E165" s="56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70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68">
        <v>4680115881785</v>
      </c>
      <c r="E166" s="56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68">
        <v>4680115886537</v>
      </c>
      <c r="E167" s="56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68">
        <v>4680115881679</v>
      </c>
      <c r="E168" s="56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68">
        <v>4680115880191</v>
      </c>
      <c r="E169" s="56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68">
        <v>4680115883963</v>
      </c>
      <c r="E170" s="56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1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82"/>
      <c r="P171" s="576" t="s">
        <v>72</v>
      </c>
      <c r="Q171" s="577"/>
      <c r="R171" s="577"/>
      <c r="S171" s="577"/>
      <c r="T171" s="577"/>
      <c r="U171" s="577"/>
      <c r="V171" s="578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82"/>
      <c r="P172" s="576" t="s">
        <v>72</v>
      </c>
      <c r="Q172" s="577"/>
      <c r="R172" s="577"/>
      <c r="S172" s="577"/>
      <c r="T172" s="577"/>
      <c r="U172" s="577"/>
      <c r="V172" s="578"/>
      <c r="W172" s="37" t="s">
        <v>70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customHeight="1" x14ac:dyDescent="0.25">
      <c r="A173" s="571" t="s">
        <v>95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5"/>
      <c r="AB173" s="555"/>
      <c r="AC173" s="555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68">
        <v>4680115886780</v>
      </c>
      <c r="E174" s="56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68">
        <v>4680115886742</v>
      </c>
      <c r="E175" s="56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68">
        <v>4680115886766</v>
      </c>
      <c r="E176" s="56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1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82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82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1" t="s">
        <v>298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5"/>
      <c r="AB179" s="555"/>
      <c r="AC179" s="555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68">
        <v>4680115886797</v>
      </c>
      <c r="E180" s="56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1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82"/>
      <c r="P181" s="576" t="s">
        <v>72</v>
      </c>
      <c r="Q181" s="577"/>
      <c r="R181" s="577"/>
      <c r="S181" s="577"/>
      <c r="T181" s="577"/>
      <c r="U181" s="577"/>
      <c r="V181" s="578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82"/>
      <c r="P182" s="576" t="s">
        <v>72</v>
      </c>
      <c r="Q182" s="577"/>
      <c r="R182" s="577"/>
      <c r="S182" s="577"/>
      <c r="T182" s="577"/>
      <c r="U182" s="577"/>
      <c r="V182" s="578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3" t="s">
        <v>301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customHeight="1" x14ac:dyDescent="0.25">
      <c r="A184" s="571" t="s">
        <v>103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5"/>
      <c r="AB184" s="555"/>
      <c r="AC184" s="555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68">
        <v>4680115881402</v>
      </c>
      <c r="E185" s="56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68">
        <v>4680115881396</v>
      </c>
      <c r="E186" s="56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1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82"/>
      <c r="P187" s="576" t="s">
        <v>72</v>
      </c>
      <c r="Q187" s="577"/>
      <c r="R187" s="577"/>
      <c r="S187" s="577"/>
      <c r="T187" s="577"/>
      <c r="U187" s="577"/>
      <c r="V187" s="578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82"/>
      <c r="P188" s="576" t="s">
        <v>72</v>
      </c>
      <c r="Q188" s="577"/>
      <c r="R188" s="577"/>
      <c r="S188" s="577"/>
      <c r="T188" s="577"/>
      <c r="U188" s="577"/>
      <c r="V188" s="578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1" t="s">
        <v>139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5"/>
      <c r="AB189" s="555"/>
      <c r="AC189" s="555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68">
        <v>4680115882935</v>
      </c>
      <c r="E190" s="56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68">
        <v>4680115880764</v>
      </c>
      <c r="E191" s="56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1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82"/>
      <c r="P192" s="576" t="s">
        <v>72</v>
      </c>
      <c r="Q192" s="577"/>
      <c r="R192" s="577"/>
      <c r="S192" s="577"/>
      <c r="T192" s="577"/>
      <c r="U192" s="577"/>
      <c r="V192" s="578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82"/>
      <c r="P193" s="576" t="s">
        <v>72</v>
      </c>
      <c r="Q193" s="577"/>
      <c r="R193" s="577"/>
      <c r="S193" s="577"/>
      <c r="T193" s="577"/>
      <c r="U193" s="577"/>
      <c r="V193" s="578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1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5"/>
      <c r="AB194" s="555"/>
      <c r="AC194" s="555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68">
        <v>4680115882683</v>
      </c>
      <c r="E195" s="56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68">
        <v>4680115882690</v>
      </c>
      <c r="E196" s="56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68">
        <v>4680115882669</v>
      </c>
      <c r="E197" s="56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68">
        <v>4680115882676</v>
      </c>
      <c r="E198" s="56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68">
        <v>4680115884014</v>
      </c>
      <c r="E199" s="56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68">
        <v>4680115884007</v>
      </c>
      <c r="E200" s="56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68">
        <v>4680115884038</v>
      </c>
      <c r="E201" s="56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68">
        <v>4680115884021</v>
      </c>
      <c r="E202" s="56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1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82"/>
      <c r="P203" s="576" t="s">
        <v>72</v>
      </c>
      <c r="Q203" s="577"/>
      <c r="R203" s="577"/>
      <c r="S203" s="577"/>
      <c r="T203" s="577"/>
      <c r="U203" s="577"/>
      <c r="V203" s="578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82"/>
      <c r="P204" s="576" t="s">
        <v>72</v>
      </c>
      <c r="Q204" s="577"/>
      <c r="R204" s="577"/>
      <c r="S204" s="577"/>
      <c r="T204" s="577"/>
      <c r="U204" s="577"/>
      <c r="V204" s="578"/>
      <c r="W204" s="37" t="s">
        <v>70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customHeight="1" x14ac:dyDescent="0.25">
      <c r="A205" s="571" t="s">
        <v>74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5"/>
      <c r="AB205" s="555"/>
      <c r="AC205" s="555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68">
        <v>4680115881594</v>
      </c>
      <c r="E206" s="56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68">
        <v>4680115881617</v>
      </c>
      <c r="E207" s="56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68">
        <v>4680115880573</v>
      </c>
      <c r="E208" s="56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68">
        <v>4680115882195</v>
      </c>
      <c r="E209" s="56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68">
        <v>4680115882607</v>
      </c>
      <c r="E210" s="56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68">
        <v>4680115880092</v>
      </c>
      <c r="E211" s="56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70</v>
      </c>
      <c r="X211" s="559">
        <v>160</v>
      </c>
      <c r="Y211" s="560">
        <f t="shared" si="26"/>
        <v>160.79999999999998</v>
      </c>
      <c r="Z211" s="36">
        <f t="shared" si="31"/>
        <v>0.43617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176.80000000000004</v>
      </c>
      <c r="BN211" s="64">
        <f t="shared" si="28"/>
        <v>177.684</v>
      </c>
      <c r="BO211" s="64">
        <f t="shared" si="29"/>
        <v>0.36630036630036633</v>
      </c>
      <c r="BP211" s="64">
        <f t="shared" si="30"/>
        <v>0.36813186813186816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68">
        <v>4680115880221</v>
      </c>
      <c r="E212" s="56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70</v>
      </c>
      <c r="X212" s="559">
        <v>140</v>
      </c>
      <c r="Y212" s="560">
        <f t="shared" si="26"/>
        <v>141.6</v>
      </c>
      <c r="Z212" s="36">
        <f t="shared" si="31"/>
        <v>0.38408999999999999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154.70000000000002</v>
      </c>
      <c r="BN212" s="64">
        <f t="shared" si="28"/>
        <v>156.46800000000002</v>
      </c>
      <c r="BO212" s="64">
        <f t="shared" si="29"/>
        <v>0.32051282051282054</v>
      </c>
      <c r="BP212" s="64">
        <f t="shared" si="30"/>
        <v>0.32417582417582419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68">
        <v>4680115880504</v>
      </c>
      <c r="E213" s="56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68">
        <v>4680115882164</v>
      </c>
      <c r="E214" s="56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1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82"/>
      <c r="P215" s="576" t="s">
        <v>72</v>
      </c>
      <c r="Q215" s="577"/>
      <c r="R215" s="577"/>
      <c r="S215" s="577"/>
      <c r="T215" s="577"/>
      <c r="U215" s="577"/>
      <c r="V215" s="578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125</v>
      </c>
      <c r="Y215" s="561">
        <f>IFERROR(Y206/H206,"0")+IFERROR(Y207/H207,"0")+IFERROR(Y208/H208,"0")+IFERROR(Y209/H209,"0")+IFERROR(Y210/H210,"0")+IFERROR(Y211/H211,"0")+IFERROR(Y212/H212,"0")+IFERROR(Y213/H213,"0")+IFERROR(Y214/H214,"0")</f>
        <v>126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0.82025999999999999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82"/>
      <c r="P216" s="576" t="s">
        <v>72</v>
      </c>
      <c r="Q216" s="577"/>
      <c r="R216" s="577"/>
      <c r="S216" s="577"/>
      <c r="T216" s="577"/>
      <c r="U216" s="577"/>
      <c r="V216" s="578"/>
      <c r="W216" s="37" t="s">
        <v>70</v>
      </c>
      <c r="X216" s="561">
        <f>IFERROR(SUM(X206:X214),"0")</f>
        <v>300</v>
      </c>
      <c r="Y216" s="561">
        <f>IFERROR(SUM(Y206:Y214),"0")</f>
        <v>302.39999999999998</v>
      </c>
      <c r="Z216" s="37"/>
      <c r="AA216" s="562"/>
      <c r="AB216" s="562"/>
      <c r="AC216" s="562"/>
    </row>
    <row r="217" spans="1:68" ht="14.25" customHeight="1" x14ac:dyDescent="0.25">
      <c r="A217" s="571" t="s">
        <v>174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5"/>
      <c r="AB217" s="555"/>
      <c r="AC217" s="555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68">
        <v>4680115880818</v>
      </c>
      <c r="E218" s="56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68">
        <v>4680115880801</v>
      </c>
      <c r="E219" s="56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1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82"/>
      <c r="P220" s="576" t="s">
        <v>72</v>
      </c>
      <c r="Q220" s="577"/>
      <c r="R220" s="577"/>
      <c r="S220" s="577"/>
      <c r="T220" s="577"/>
      <c r="U220" s="577"/>
      <c r="V220" s="578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82"/>
      <c r="P221" s="576" t="s">
        <v>72</v>
      </c>
      <c r="Q221" s="577"/>
      <c r="R221" s="577"/>
      <c r="S221" s="577"/>
      <c r="T221" s="577"/>
      <c r="U221" s="577"/>
      <c r="V221" s="578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3" t="s">
        <v>362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customHeight="1" x14ac:dyDescent="0.25">
      <c r="A223" s="571" t="s">
        <v>103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5"/>
      <c r="AB223" s="555"/>
      <c r="AC223" s="555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68">
        <v>4680115884137</v>
      </c>
      <c r="E224" s="56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68">
        <v>4680115884236</v>
      </c>
      <c r="E225" s="56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68">
        <v>4680115884175</v>
      </c>
      <c r="E226" s="56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68">
        <v>4680115884144</v>
      </c>
      <c r="E227" s="56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70</v>
      </c>
      <c r="X227" s="559">
        <v>120</v>
      </c>
      <c r="Y227" s="560">
        <f t="shared" si="32"/>
        <v>120</v>
      </c>
      <c r="Z227" s="36">
        <f>IFERROR(IF(Y227=0,"",ROUNDUP(Y227/H227,0)*0.00902),"")</f>
        <v>0.27060000000000001</v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126.3</v>
      </c>
      <c r="BN227" s="64">
        <f t="shared" si="34"/>
        <v>126.3</v>
      </c>
      <c r="BO227" s="64">
        <f t="shared" si="35"/>
        <v>0.22727272727272729</v>
      </c>
      <c r="BP227" s="64">
        <f t="shared" si="36"/>
        <v>0.22727272727272729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68">
        <v>4680115886551</v>
      </c>
      <c r="E228" s="56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68">
        <v>4680115884182</v>
      </c>
      <c r="E229" s="56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68">
        <v>4680115884205</v>
      </c>
      <c r="E230" s="56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70</v>
      </c>
      <c r="X230" s="559">
        <v>180</v>
      </c>
      <c r="Y230" s="560">
        <f t="shared" si="32"/>
        <v>180</v>
      </c>
      <c r="Z230" s="36">
        <f>IFERROR(IF(Y230=0,"",ROUNDUP(Y230/H230,0)*0.00902),"")</f>
        <v>0.40590000000000004</v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189.45</v>
      </c>
      <c r="BN230" s="64">
        <f t="shared" si="34"/>
        <v>189.45</v>
      </c>
      <c r="BO230" s="64">
        <f t="shared" si="35"/>
        <v>0.34090909090909094</v>
      </c>
      <c r="BP230" s="64">
        <f t="shared" si="36"/>
        <v>0.34090909090909094</v>
      </c>
    </row>
    <row r="231" spans="1:68" x14ac:dyDescent="0.2">
      <c r="A231" s="581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82"/>
      <c r="P231" s="576" t="s">
        <v>72</v>
      </c>
      <c r="Q231" s="577"/>
      <c r="R231" s="577"/>
      <c r="S231" s="577"/>
      <c r="T231" s="577"/>
      <c r="U231" s="577"/>
      <c r="V231" s="578"/>
      <c r="W231" s="37" t="s">
        <v>73</v>
      </c>
      <c r="X231" s="561">
        <f>IFERROR(X224/H224,"0")+IFERROR(X225/H225,"0")+IFERROR(X226/H226,"0")+IFERROR(X227/H227,"0")+IFERROR(X228/H228,"0")+IFERROR(X229/H229,"0")+IFERROR(X230/H230,"0")</f>
        <v>75</v>
      </c>
      <c r="Y231" s="561">
        <f>IFERROR(Y224/H224,"0")+IFERROR(Y225/H225,"0")+IFERROR(Y226/H226,"0")+IFERROR(Y227/H227,"0")+IFERROR(Y228/H228,"0")+IFERROR(Y229/H229,"0")+IFERROR(Y230/H230,"0")</f>
        <v>75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0.6765000000000001</v>
      </c>
      <c r="AA231" s="562"/>
      <c r="AB231" s="562"/>
      <c r="AC231" s="562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82"/>
      <c r="P232" s="576" t="s">
        <v>72</v>
      </c>
      <c r="Q232" s="577"/>
      <c r="R232" s="577"/>
      <c r="S232" s="577"/>
      <c r="T232" s="577"/>
      <c r="U232" s="577"/>
      <c r="V232" s="578"/>
      <c r="W232" s="37" t="s">
        <v>70</v>
      </c>
      <c r="X232" s="561">
        <f>IFERROR(SUM(X224:X230),"0")</f>
        <v>300</v>
      </c>
      <c r="Y232" s="561">
        <f>IFERROR(SUM(Y224:Y230),"0")</f>
        <v>300</v>
      </c>
      <c r="Z232" s="37"/>
      <c r="AA232" s="562"/>
      <c r="AB232" s="562"/>
      <c r="AC232" s="562"/>
    </row>
    <row r="233" spans="1:68" ht="14.25" customHeight="1" x14ac:dyDescent="0.25">
      <c r="A233" s="571" t="s">
        <v>139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5"/>
      <c r="AB233" s="555"/>
      <c r="AC233" s="555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68">
        <v>4680115885981</v>
      </c>
      <c r="E234" s="56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1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82"/>
      <c r="P235" s="576" t="s">
        <v>72</v>
      </c>
      <c r="Q235" s="577"/>
      <c r="R235" s="577"/>
      <c r="S235" s="577"/>
      <c r="T235" s="577"/>
      <c r="U235" s="577"/>
      <c r="V235" s="578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82"/>
      <c r="P236" s="576" t="s">
        <v>72</v>
      </c>
      <c r="Q236" s="577"/>
      <c r="R236" s="577"/>
      <c r="S236" s="577"/>
      <c r="T236" s="577"/>
      <c r="U236" s="577"/>
      <c r="V236" s="578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1" t="s">
        <v>384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5"/>
      <c r="AB237" s="555"/>
      <c r="AC237" s="555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68">
        <v>4680115886803</v>
      </c>
      <c r="E238" s="56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3" t="s">
        <v>387</v>
      </c>
      <c r="Q238" s="564"/>
      <c r="R238" s="564"/>
      <c r="S238" s="564"/>
      <c r="T238" s="565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1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82"/>
      <c r="P239" s="576" t="s">
        <v>72</v>
      </c>
      <c r="Q239" s="577"/>
      <c r="R239" s="577"/>
      <c r="S239" s="577"/>
      <c r="T239" s="577"/>
      <c r="U239" s="577"/>
      <c r="V239" s="578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82"/>
      <c r="P240" s="576" t="s">
        <v>72</v>
      </c>
      <c r="Q240" s="577"/>
      <c r="R240" s="577"/>
      <c r="S240" s="577"/>
      <c r="T240" s="577"/>
      <c r="U240" s="577"/>
      <c r="V240" s="578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1" t="s">
        <v>389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5"/>
      <c r="AB241" s="555"/>
      <c r="AC241" s="555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68">
        <v>4680115886704</v>
      </c>
      <c r="E242" s="56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68">
        <v>4680115886681</v>
      </c>
      <c r="E243" s="56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3" t="s">
        <v>395</v>
      </c>
      <c r="Q243" s="564"/>
      <c r="R243" s="564"/>
      <c r="S243" s="564"/>
      <c r="T243" s="565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68">
        <v>4680115886735</v>
      </c>
      <c r="E244" s="56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68">
        <v>4680115886728</v>
      </c>
      <c r="E245" s="56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68">
        <v>4680115886711</v>
      </c>
      <c r="E246" s="56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1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82"/>
      <c r="P247" s="576" t="s">
        <v>72</v>
      </c>
      <c r="Q247" s="577"/>
      <c r="R247" s="577"/>
      <c r="S247" s="577"/>
      <c r="T247" s="577"/>
      <c r="U247" s="577"/>
      <c r="V247" s="578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82"/>
      <c r="P248" s="576" t="s">
        <v>72</v>
      </c>
      <c r="Q248" s="577"/>
      <c r="R248" s="577"/>
      <c r="S248" s="577"/>
      <c r="T248" s="577"/>
      <c r="U248" s="577"/>
      <c r="V248" s="578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73" t="s">
        <v>402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customHeight="1" x14ac:dyDescent="0.25">
      <c r="A250" s="571" t="s">
        <v>103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5"/>
      <c r="AB250" s="555"/>
      <c r="AC250" s="555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68">
        <v>4680115885837</v>
      </c>
      <c r="E251" s="56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68">
        <v>4680115885806</v>
      </c>
      <c r="E252" s="56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68">
        <v>4680115885851</v>
      </c>
      <c r="E253" s="56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412</v>
      </c>
      <c r="B254" s="54" t="s">
        <v>413</v>
      </c>
      <c r="C254" s="31">
        <v>4301011852</v>
      </c>
      <c r="D254" s="568">
        <v>4680115885844</v>
      </c>
      <c r="E254" s="56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68">
        <v>4680115885820</v>
      </c>
      <c r="E255" s="56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70</v>
      </c>
      <c r="X255" s="559">
        <v>160</v>
      </c>
      <c r="Y255" s="560">
        <f>IFERROR(IF(X255="",0,CEILING((X255/$H255),1)*$H255),"")</f>
        <v>160</v>
      </c>
      <c r="Z255" s="36">
        <f>IFERROR(IF(Y255=0,"",ROUNDUP(Y255/H255,0)*0.00902),"")</f>
        <v>0.36080000000000001</v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168.4</v>
      </c>
      <c r="BN255" s="64">
        <f>IFERROR(Y255*I255/H255,"0")</f>
        <v>168.4</v>
      </c>
      <c r="BO255" s="64">
        <f>IFERROR(1/J255*(X255/H255),"0")</f>
        <v>0.30303030303030304</v>
      </c>
      <c r="BP255" s="64">
        <f>IFERROR(1/J255*(Y255/H255),"0")</f>
        <v>0.30303030303030304</v>
      </c>
    </row>
    <row r="256" spans="1:68" x14ac:dyDescent="0.2">
      <c r="A256" s="581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82"/>
      <c r="P256" s="576" t="s">
        <v>72</v>
      </c>
      <c r="Q256" s="577"/>
      <c r="R256" s="577"/>
      <c r="S256" s="577"/>
      <c r="T256" s="577"/>
      <c r="U256" s="577"/>
      <c r="V256" s="578"/>
      <c r="W256" s="37" t="s">
        <v>73</v>
      </c>
      <c r="X256" s="561">
        <f>IFERROR(X251/H251,"0")+IFERROR(X252/H252,"0")+IFERROR(X253/H253,"0")+IFERROR(X254/H254,"0")+IFERROR(X255/H255,"0")</f>
        <v>40</v>
      </c>
      <c r="Y256" s="561">
        <f>IFERROR(Y251/H251,"0")+IFERROR(Y252/H252,"0")+IFERROR(Y253/H253,"0")+IFERROR(Y254/H254,"0")+IFERROR(Y255/H255,"0")</f>
        <v>40</v>
      </c>
      <c r="Z256" s="561">
        <f>IFERROR(IF(Z251="",0,Z251),"0")+IFERROR(IF(Z252="",0,Z252),"0")+IFERROR(IF(Z253="",0,Z253),"0")+IFERROR(IF(Z254="",0,Z254),"0")+IFERROR(IF(Z255="",0,Z255),"0")</f>
        <v>0.36080000000000001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82"/>
      <c r="P257" s="576" t="s">
        <v>72</v>
      </c>
      <c r="Q257" s="577"/>
      <c r="R257" s="577"/>
      <c r="S257" s="577"/>
      <c r="T257" s="577"/>
      <c r="U257" s="577"/>
      <c r="V257" s="578"/>
      <c r="W257" s="37" t="s">
        <v>70</v>
      </c>
      <c r="X257" s="561">
        <f>IFERROR(SUM(X251:X255),"0")</f>
        <v>160</v>
      </c>
      <c r="Y257" s="561">
        <f>IFERROR(SUM(Y251:Y255),"0")</f>
        <v>160</v>
      </c>
      <c r="Z257" s="37"/>
      <c r="AA257" s="562"/>
      <c r="AB257" s="562"/>
      <c r="AC257" s="562"/>
    </row>
    <row r="258" spans="1:68" ht="16.5" customHeight="1" x14ac:dyDescent="0.25">
      <c r="A258" s="573" t="s">
        <v>418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customHeight="1" x14ac:dyDescent="0.25">
      <c r="A259" s="571" t="s">
        <v>103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5"/>
      <c r="AB259" s="555"/>
      <c r="AC259" s="555"/>
    </row>
    <row r="260" spans="1:68" ht="27" customHeight="1" x14ac:dyDescent="0.25">
      <c r="A260" s="54" t="s">
        <v>419</v>
      </c>
      <c r="B260" s="54" t="s">
        <v>420</v>
      </c>
      <c r="C260" s="31">
        <v>4301011223</v>
      </c>
      <c r="D260" s="568">
        <v>4607091383423</v>
      </c>
      <c r="E260" s="56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4301012199</v>
      </c>
      <c r="D261" s="568">
        <v>4680115886957</v>
      </c>
      <c r="E261" s="56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423</v>
      </c>
      <c r="Q261" s="564"/>
      <c r="R261" s="564"/>
      <c r="S261" s="564"/>
      <c r="T261" s="565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425</v>
      </c>
      <c r="B262" s="54" t="s">
        <v>426</v>
      </c>
      <c r="C262" s="31">
        <v>4301012098</v>
      </c>
      <c r="D262" s="568">
        <v>4680115885660</v>
      </c>
      <c r="E262" s="56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428</v>
      </c>
      <c r="B263" s="54" t="s">
        <v>429</v>
      </c>
      <c r="C263" s="31">
        <v>4301012176</v>
      </c>
      <c r="D263" s="568">
        <v>4680115886773</v>
      </c>
      <c r="E263" s="56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7" t="s">
        <v>430</v>
      </c>
      <c r="Q263" s="564"/>
      <c r="R263" s="564"/>
      <c r="S263" s="564"/>
      <c r="T263" s="565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431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1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82"/>
      <c r="P264" s="576" t="s">
        <v>72</v>
      </c>
      <c r="Q264" s="577"/>
      <c r="R264" s="577"/>
      <c r="S264" s="577"/>
      <c r="T264" s="577"/>
      <c r="U264" s="577"/>
      <c r="V264" s="578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82"/>
      <c r="P265" s="576" t="s">
        <v>72</v>
      </c>
      <c r="Q265" s="577"/>
      <c r="R265" s="577"/>
      <c r="S265" s="577"/>
      <c r="T265" s="577"/>
      <c r="U265" s="577"/>
      <c r="V265" s="578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3" t="s">
        <v>432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customHeight="1" x14ac:dyDescent="0.25">
      <c r="A267" s="571" t="s">
        <v>74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5"/>
      <c r="AB267" s="555"/>
      <c r="AC267" s="555"/>
    </row>
    <row r="268" spans="1:68" ht="27" customHeight="1" x14ac:dyDescent="0.25">
      <c r="A268" s="54" t="s">
        <v>433</v>
      </c>
      <c r="B268" s="54" t="s">
        <v>434</v>
      </c>
      <c r="C268" s="31">
        <v>4301051893</v>
      </c>
      <c r="D268" s="568">
        <v>4680115886186</v>
      </c>
      <c r="E268" s="56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436</v>
      </c>
      <c r="B269" s="54" t="s">
        <v>437</v>
      </c>
      <c r="C269" s="31">
        <v>4301051795</v>
      </c>
      <c r="D269" s="568">
        <v>4680115881228</v>
      </c>
      <c r="E269" s="56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70</v>
      </c>
      <c r="X269" s="559">
        <v>140</v>
      </c>
      <c r="Y269" s="560">
        <f>IFERROR(IF(X269="",0,CEILING((X269/$H269),1)*$H269),"")</f>
        <v>141.6</v>
      </c>
      <c r="Z269" s="36">
        <f>IFERROR(IF(Y269=0,"",ROUNDUP(Y269/H269,0)*0.00651),"")</f>
        <v>0.38408999999999999</v>
      </c>
      <c r="AA269" s="56"/>
      <c r="AB269" s="57"/>
      <c r="AC269" s="319" t="s">
        <v>438</v>
      </c>
      <c r="AG269" s="64"/>
      <c r="AJ269" s="68"/>
      <c r="AK269" s="68">
        <v>0</v>
      </c>
      <c r="BB269" s="320" t="s">
        <v>1</v>
      </c>
      <c r="BM269" s="64">
        <f>IFERROR(X269*I269/H269,"0")</f>
        <v>154.70000000000002</v>
      </c>
      <c r="BN269" s="64">
        <f>IFERROR(Y269*I269/H269,"0")</f>
        <v>156.46800000000002</v>
      </c>
      <c r="BO269" s="64">
        <f>IFERROR(1/J269*(X269/H269),"0")</f>
        <v>0.32051282051282054</v>
      </c>
      <c r="BP269" s="64">
        <f>IFERROR(1/J269*(Y269/H269),"0")</f>
        <v>0.32417582417582419</v>
      </c>
    </row>
    <row r="270" spans="1:68" ht="37.5" customHeight="1" x14ac:dyDescent="0.25">
      <c r="A270" s="54" t="s">
        <v>439</v>
      </c>
      <c r="B270" s="54" t="s">
        <v>440</v>
      </c>
      <c r="C270" s="31">
        <v>4301051388</v>
      </c>
      <c r="D270" s="568">
        <v>4680115881211</v>
      </c>
      <c r="E270" s="56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70</v>
      </c>
      <c r="X270" s="559">
        <v>140</v>
      </c>
      <c r="Y270" s="560">
        <f>IFERROR(IF(X270="",0,CEILING((X270/$H270),1)*$H270),"")</f>
        <v>141.6</v>
      </c>
      <c r="Z270" s="36">
        <f>IFERROR(IF(Y270=0,"",ROUNDUP(Y270/H270,0)*0.00651),"")</f>
        <v>0.38408999999999999</v>
      </c>
      <c r="AA270" s="56"/>
      <c r="AB270" s="57"/>
      <c r="AC270" s="321" t="s">
        <v>441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150.5</v>
      </c>
      <c r="BN270" s="64">
        <f>IFERROR(Y270*I270/H270,"0")</f>
        <v>152.22</v>
      </c>
      <c r="BO270" s="64">
        <f>IFERROR(1/J270*(X270/H270),"0")</f>
        <v>0.32051282051282054</v>
      </c>
      <c r="BP270" s="64">
        <f>IFERROR(1/J270*(Y270/H270),"0")</f>
        <v>0.32417582417582419</v>
      </c>
    </row>
    <row r="271" spans="1:68" x14ac:dyDescent="0.2">
      <c r="A271" s="581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82"/>
      <c r="P271" s="576" t="s">
        <v>72</v>
      </c>
      <c r="Q271" s="577"/>
      <c r="R271" s="577"/>
      <c r="S271" s="577"/>
      <c r="T271" s="577"/>
      <c r="U271" s="577"/>
      <c r="V271" s="578"/>
      <c r="W271" s="37" t="s">
        <v>73</v>
      </c>
      <c r="X271" s="561">
        <f>IFERROR(X268/H268,"0")+IFERROR(X269/H269,"0")+IFERROR(X270/H270,"0")</f>
        <v>116.66666666666667</v>
      </c>
      <c r="Y271" s="561">
        <f>IFERROR(Y268/H268,"0")+IFERROR(Y269/H269,"0")+IFERROR(Y270/H270,"0")</f>
        <v>118</v>
      </c>
      <c r="Z271" s="561">
        <f>IFERROR(IF(Z268="",0,Z268),"0")+IFERROR(IF(Z269="",0,Z269),"0")+IFERROR(IF(Z270="",0,Z270),"0")</f>
        <v>0.76817999999999997</v>
      </c>
      <c r="AA271" s="562"/>
      <c r="AB271" s="562"/>
      <c r="AC271" s="562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82"/>
      <c r="P272" s="576" t="s">
        <v>72</v>
      </c>
      <c r="Q272" s="577"/>
      <c r="R272" s="577"/>
      <c r="S272" s="577"/>
      <c r="T272" s="577"/>
      <c r="U272" s="577"/>
      <c r="V272" s="578"/>
      <c r="W272" s="37" t="s">
        <v>70</v>
      </c>
      <c r="X272" s="561">
        <f>IFERROR(SUM(X268:X270),"0")</f>
        <v>280</v>
      </c>
      <c r="Y272" s="561">
        <f>IFERROR(SUM(Y268:Y270),"0")</f>
        <v>283.2</v>
      </c>
      <c r="Z272" s="37"/>
      <c r="AA272" s="562"/>
      <c r="AB272" s="562"/>
      <c r="AC272" s="562"/>
    </row>
    <row r="273" spans="1:68" ht="16.5" customHeight="1" x14ac:dyDescent="0.25">
      <c r="A273" s="573" t="s">
        <v>442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customHeight="1" x14ac:dyDescent="0.25">
      <c r="A274" s="571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5"/>
      <c r="AB274" s="555"/>
      <c r="AC274" s="555"/>
    </row>
    <row r="275" spans="1:68" ht="27" customHeight="1" x14ac:dyDescent="0.25">
      <c r="A275" s="54" t="s">
        <v>443</v>
      </c>
      <c r="B275" s="54" t="s">
        <v>444</v>
      </c>
      <c r="C275" s="31">
        <v>4301031307</v>
      </c>
      <c r="D275" s="568">
        <v>4680115880344</v>
      </c>
      <c r="E275" s="56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445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1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82"/>
      <c r="P276" s="576" t="s">
        <v>72</v>
      </c>
      <c r="Q276" s="577"/>
      <c r="R276" s="577"/>
      <c r="S276" s="577"/>
      <c r="T276" s="577"/>
      <c r="U276" s="577"/>
      <c r="V276" s="578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82"/>
      <c r="P277" s="576" t="s">
        <v>72</v>
      </c>
      <c r="Q277" s="577"/>
      <c r="R277" s="577"/>
      <c r="S277" s="577"/>
      <c r="T277" s="577"/>
      <c r="U277" s="577"/>
      <c r="V277" s="578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1" t="s">
        <v>74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5"/>
      <c r="AB278" s="555"/>
      <c r="AC278" s="555"/>
    </row>
    <row r="279" spans="1:68" ht="27" customHeight="1" x14ac:dyDescent="0.25">
      <c r="A279" s="54" t="s">
        <v>446</v>
      </c>
      <c r="B279" s="54" t="s">
        <v>447</v>
      </c>
      <c r="C279" s="31">
        <v>4301051782</v>
      </c>
      <c r="D279" s="568">
        <v>4680115884618</v>
      </c>
      <c r="E279" s="56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70</v>
      </c>
      <c r="X279" s="559">
        <v>168</v>
      </c>
      <c r="Y279" s="560">
        <f>IFERROR(IF(X279="",0,CEILING((X279/$H279),1)*$H279),"")</f>
        <v>169.20000000000002</v>
      </c>
      <c r="Z279" s="36">
        <f>IFERROR(IF(Y279=0,"",ROUNDUP(Y279/H279,0)*0.00902),"")</f>
        <v>0.42393999999999998</v>
      </c>
      <c r="AA279" s="56"/>
      <c r="AB279" s="57"/>
      <c r="AC279" s="325" t="s">
        <v>448</v>
      </c>
      <c r="AG279" s="64"/>
      <c r="AJ279" s="68"/>
      <c r="AK279" s="68">
        <v>0</v>
      </c>
      <c r="BB279" s="326" t="s">
        <v>1</v>
      </c>
      <c r="BM279" s="64">
        <f>IFERROR(X279*I279/H279,"0")</f>
        <v>177.8</v>
      </c>
      <c r="BN279" s="64">
        <f>IFERROR(Y279*I279/H279,"0")</f>
        <v>179.07000000000002</v>
      </c>
      <c r="BO279" s="64">
        <f>IFERROR(1/J279*(X279/H279),"0")</f>
        <v>0.35353535353535354</v>
      </c>
      <c r="BP279" s="64">
        <f>IFERROR(1/J279*(Y279/H279),"0")</f>
        <v>0.35606060606060613</v>
      </c>
    </row>
    <row r="280" spans="1:68" x14ac:dyDescent="0.2">
      <c r="A280" s="581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82"/>
      <c r="P280" s="576" t="s">
        <v>72</v>
      </c>
      <c r="Q280" s="577"/>
      <c r="R280" s="577"/>
      <c r="S280" s="577"/>
      <c r="T280" s="577"/>
      <c r="U280" s="577"/>
      <c r="V280" s="578"/>
      <c r="W280" s="37" t="s">
        <v>73</v>
      </c>
      <c r="X280" s="561">
        <f>IFERROR(X279/H279,"0")</f>
        <v>46.666666666666664</v>
      </c>
      <c r="Y280" s="561">
        <f>IFERROR(Y279/H279,"0")</f>
        <v>47.000000000000007</v>
      </c>
      <c r="Z280" s="561">
        <f>IFERROR(IF(Z279="",0,Z279),"0")</f>
        <v>0.42393999999999998</v>
      </c>
      <c r="AA280" s="562"/>
      <c r="AB280" s="562"/>
      <c r="AC280" s="562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82"/>
      <c r="P281" s="576" t="s">
        <v>72</v>
      </c>
      <c r="Q281" s="577"/>
      <c r="R281" s="577"/>
      <c r="S281" s="577"/>
      <c r="T281" s="577"/>
      <c r="U281" s="577"/>
      <c r="V281" s="578"/>
      <c r="W281" s="37" t="s">
        <v>70</v>
      </c>
      <c r="X281" s="561">
        <f>IFERROR(SUM(X279:X279),"0")</f>
        <v>168</v>
      </c>
      <c r="Y281" s="561">
        <f>IFERROR(SUM(Y279:Y279),"0")</f>
        <v>169.20000000000002</v>
      </c>
      <c r="Z281" s="37"/>
      <c r="AA281" s="562"/>
      <c r="AB281" s="562"/>
      <c r="AC281" s="562"/>
    </row>
    <row r="282" spans="1:68" ht="16.5" customHeight="1" x14ac:dyDescent="0.25">
      <c r="A282" s="573" t="s">
        <v>449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customHeight="1" x14ac:dyDescent="0.25">
      <c r="A283" s="571" t="s">
        <v>103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5"/>
      <c r="AB283" s="555"/>
      <c r="AC283" s="555"/>
    </row>
    <row r="284" spans="1:68" ht="27" customHeight="1" x14ac:dyDescent="0.25">
      <c r="A284" s="54" t="s">
        <v>450</v>
      </c>
      <c r="B284" s="54" t="s">
        <v>451</v>
      </c>
      <c r="C284" s="31">
        <v>4301011662</v>
      </c>
      <c r="D284" s="568">
        <v>4680115883703</v>
      </c>
      <c r="E284" s="56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452</v>
      </c>
      <c r="AB284" s="57"/>
      <c r="AC284" s="327" t="s">
        <v>453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1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82"/>
      <c r="P285" s="576" t="s">
        <v>72</v>
      </c>
      <c r="Q285" s="577"/>
      <c r="R285" s="577"/>
      <c r="S285" s="577"/>
      <c r="T285" s="577"/>
      <c r="U285" s="577"/>
      <c r="V285" s="578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82"/>
      <c r="P286" s="576" t="s">
        <v>72</v>
      </c>
      <c r="Q286" s="577"/>
      <c r="R286" s="577"/>
      <c r="S286" s="577"/>
      <c r="T286" s="577"/>
      <c r="U286" s="577"/>
      <c r="V286" s="578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3" t="s">
        <v>454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customHeight="1" x14ac:dyDescent="0.25">
      <c r="A288" s="571" t="s">
        <v>103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5"/>
      <c r="AB288" s="555"/>
      <c r="AC288" s="555"/>
    </row>
    <row r="289" spans="1:68" ht="27" customHeight="1" x14ac:dyDescent="0.25">
      <c r="A289" s="54" t="s">
        <v>455</v>
      </c>
      <c r="B289" s="54" t="s">
        <v>456</v>
      </c>
      <c r="C289" s="31">
        <v>4301012126</v>
      </c>
      <c r="D289" s="568">
        <v>4607091386004</v>
      </c>
      <c r="E289" s="56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458</v>
      </c>
      <c r="B290" s="54" t="s">
        <v>459</v>
      </c>
      <c r="C290" s="31">
        <v>4301012024</v>
      </c>
      <c r="D290" s="568">
        <v>4680115885615</v>
      </c>
      <c r="E290" s="56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5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4301012016</v>
      </c>
      <c r="D291" s="568">
        <v>4680115885554</v>
      </c>
      <c r="E291" s="569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461</v>
      </c>
      <c r="B292" s="54" t="s">
        <v>464</v>
      </c>
      <c r="C292" s="31">
        <v>4301011911</v>
      </c>
      <c r="D292" s="568">
        <v>4680115885554</v>
      </c>
      <c r="E292" s="569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465</v>
      </c>
      <c r="N292" s="33"/>
      <c r="O292" s="32">
        <v>55</v>
      </c>
      <c r="P29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467</v>
      </c>
      <c r="B293" s="54" t="s">
        <v>468</v>
      </c>
      <c r="C293" s="31">
        <v>4301011858</v>
      </c>
      <c r="D293" s="568">
        <v>4680115885646</v>
      </c>
      <c r="E293" s="569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4"/>
      <c r="R293" s="564"/>
      <c r="S293" s="564"/>
      <c r="T293" s="565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470</v>
      </c>
      <c r="B294" s="54" t="s">
        <v>471</v>
      </c>
      <c r="C294" s="31">
        <v>4301011857</v>
      </c>
      <c r="D294" s="568">
        <v>4680115885622</v>
      </c>
      <c r="E294" s="56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472</v>
      </c>
      <c r="B295" s="54" t="s">
        <v>473</v>
      </c>
      <c r="C295" s="31">
        <v>4301011859</v>
      </c>
      <c r="D295" s="568">
        <v>4680115885608</v>
      </c>
      <c r="E295" s="569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4"/>
      <c r="R295" s="564"/>
      <c r="S295" s="564"/>
      <c r="T295" s="565"/>
      <c r="U295" s="34"/>
      <c r="V295" s="34"/>
      <c r="W295" s="35" t="s">
        <v>70</v>
      </c>
      <c r="X295" s="559">
        <v>180</v>
      </c>
      <c r="Y295" s="560">
        <f t="shared" si="37"/>
        <v>180</v>
      </c>
      <c r="Z295" s="36">
        <f>IFERROR(IF(Y295=0,"",ROUNDUP(Y295/H295,0)*0.00902),"")</f>
        <v>0.40590000000000004</v>
      </c>
      <c r="AA295" s="56"/>
      <c r="AB295" s="57"/>
      <c r="AC295" s="341" t="s">
        <v>474</v>
      </c>
      <c r="AG295" s="64"/>
      <c r="AJ295" s="68"/>
      <c r="AK295" s="68">
        <v>0</v>
      </c>
      <c r="BB295" s="342" t="s">
        <v>1</v>
      </c>
      <c r="BM295" s="64">
        <f t="shared" si="38"/>
        <v>189.45</v>
      </c>
      <c r="BN295" s="64">
        <f t="shared" si="39"/>
        <v>189.45</v>
      </c>
      <c r="BO295" s="64">
        <f t="shared" si="40"/>
        <v>0.34090909090909094</v>
      </c>
      <c r="BP295" s="64">
        <f t="shared" si="41"/>
        <v>0.34090909090909094</v>
      </c>
    </row>
    <row r="296" spans="1:68" x14ac:dyDescent="0.2">
      <c r="A296" s="581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82"/>
      <c r="P296" s="576" t="s">
        <v>72</v>
      </c>
      <c r="Q296" s="577"/>
      <c r="R296" s="577"/>
      <c r="S296" s="577"/>
      <c r="T296" s="577"/>
      <c r="U296" s="577"/>
      <c r="V296" s="578"/>
      <c r="W296" s="37" t="s">
        <v>73</v>
      </c>
      <c r="X296" s="561">
        <f>IFERROR(X289/H289,"0")+IFERROR(X290/H290,"0")+IFERROR(X291/H291,"0")+IFERROR(X292/H292,"0")+IFERROR(X293/H293,"0")+IFERROR(X294/H294,"0")+IFERROR(X295/H295,"0")</f>
        <v>45</v>
      </c>
      <c r="Y296" s="561">
        <f>IFERROR(Y289/H289,"0")+IFERROR(Y290/H290,"0")+IFERROR(Y291/H291,"0")+IFERROR(Y292/H292,"0")+IFERROR(Y293/H293,"0")+IFERROR(Y294/H294,"0")+IFERROR(Y295/H295,"0")</f>
        <v>45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0.40590000000000004</v>
      </c>
      <c r="AA296" s="562"/>
      <c r="AB296" s="562"/>
      <c r="AC296" s="562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82"/>
      <c r="P297" s="576" t="s">
        <v>72</v>
      </c>
      <c r="Q297" s="577"/>
      <c r="R297" s="577"/>
      <c r="S297" s="577"/>
      <c r="T297" s="577"/>
      <c r="U297" s="577"/>
      <c r="V297" s="578"/>
      <c r="W297" s="37" t="s">
        <v>70</v>
      </c>
      <c r="X297" s="561">
        <f>IFERROR(SUM(X289:X295),"0")</f>
        <v>180</v>
      </c>
      <c r="Y297" s="561">
        <f>IFERROR(SUM(Y289:Y295),"0")</f>
        <v>180</v>
      </c>
      <c r="Z297" s="37"/>
      <c r="AA297" s="562"/>
      <c r="AB297" s="562"/>
      <c r="AC297" s="562"/>
    </row>
    <row r="298" spans="1:68" ht="14.25" customHeight="1" x14ac:dyDescent="0.25">
      <c r="A298" s="571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5"/>
      <c r="AB298" s="555"/>
      <c r="AC298" s="555"/>
    </row>
    <row r="299" spans="1:68" ht="27" customHeight="1" x14ac:dyDescent="0.25">
      <c r="A299" s="54" t="s">
        <v>475</v>
      </c>
      <c r="B299" s="54" t="s">
        <v>476</v>
      </c>
      <c r="C299" s="31">
        <v>4301030878</v>
      </c>
      <c r="D299" s="568">
        <v>4607091387193</v>
      </c>
      <c r="E299" s="56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70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4301031153</v>
      </c>
      <c r="D300" s="568">
        <v>4607091387230</v>
      </c>
      <c r="E300" s="569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4301031154</v>
      </c>
      <c r="D301" s="568">
        <v>4607091387292</v>
      </c>
      <c r="E301" s="569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4"/>
      <c r="R301" s="564"/>
      <c r="S301" s="564"/>
      <c r="T301" s="565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4301031152</v>
      </c>
      <c r="D302" s="568">
        <v>4607091387285</v>
      </c>
      <c r="E302" s="569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4301031305</v>
      </c>
      <c r="D303" s="568">
        <v>4607091389845</v>
      </c>
      <c r="E303" s="569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4"/>
      <c r="R303" s="564"/>
      <c r="S303" s="564"/>
      <c r="T303" s="565"/>
      <c r="U303" s="34"/>
      <c r="V303" s="34"/>
      <c r="W303" s="35" t="s">
        <v>70</v>
      </c>
      <c r="X303" s="559">
        <v>140</v>
      </c>
      <c r="Y303" s="560">
        <f t="shared" si="42"/>
        <v>140.70000000000002</v>
      </c>
      <c r="Z303" s="36">
        <f>IFERROR(IF(Y303=0,"",ROUNDUP(Y303/H303,0)*0.00502),"")</f>
        <v>0.33634000000000003</v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146.66666666666666</v>
      </c>
      <c r="BN303" s="64">
        <f t="shared" si="44"/>
        <v>147.40000000000003</v>
      </c>
      <c r="BO303" s="64">
        <f t="shared" si="45"/>
        <v>0.28490028490028491</v>
      </c>
      <c r="BP303" s="64">
        <f t="shared" si="46"/>
        <v>0.28632478632478636</v>
      </c>
    </row>
    <row r="304" spans="1:68" ht="27" customHeight="1" x14ac:dyDescent="0.25">
      <c r="A304" s="54" t="s">
        <v>489</v>
      </c>
      <c r="B304" s="54" t="s">
        <v>490</v>
      </c>
      <c r="C304" s="31">
        <v>4301031306</v>
      </c>
      <c r="D304" s="568">
        <v>4680115882881</v>
      </c>
      <c r="E304" s="569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4"/>
      <c r="R304" s="564"/>
      <c r="S304" s="564"/>
      <c r="T304" s="565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488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491</v>
      </c>
      <c r="B305" s="54" t="s">
        <v>492</v>
      </c>
      <c r="C305" s="31">
        <v>4301031066</v>
      </c>
      <c r="D305" s="568">
        <v>4607091383836</v>
      </c>
      <c r="E305" s="569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4"/>
      <c r="R305" s="564"/>
      <c r="S305" s="564"/>
      <c r="T305" s="565"/>
      <c r="U305" s="34"/>
      <c r="V305" s="34"/>
      <c r="W305" s="35" t="s">
        <v>70</v>
      </c>
      <c r="X305" s="559">
        <v>60</v>
      </c>
      <c r="Y305" s="560">
        <f t="shared" si="42"/>
        <v>61.2</v>
      </c>
      <c r="Z305" s="36">
        <f>IFERROR(IF(Y305=0,"",ROUNDUP(Y305/H305,0)*0.00651),"")</f>
        <v>0.22134000000000001</v>
      </c>
      <c r="AA305" s="56"/>
      <c r="AB305" s="57"/>
      <c r="AC305" s="355" t="s">
        <v>493</v>
      </c>
      <c r="AG305" s="64"/>
      <c r="AJ305" s="68"/>
      <c r="AK305" s="68">
        <v>0</v>
      </c>
      <c r="BB305" s="356" t="s">
        <v>1</v>
      </c>
      <c r="BM305" s="64">
        <f t="shared" si="43"/>
        <v>67.600000000000009</v>
      </c>
      <c r="BN305" s="64">
        <f t="shared" si="44"/>
        <v>68.951999999999998</v>
      </c>
      <c r="BO305" s="64">
        <f t="shared" si="45"/>
        <v>0.18315018315018317</v>
      </c>
      <c r="BP305" s="64">
        <f t="shared" si="46"/>
        <v>0.18681318681318682</v>
      </c>
    </row>
    <row r="306" spans="1:68" x14ac:dyDescent="0.2">
      <c r="A306" s="581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82"/>
      <c r="P306" s="576" t="s">
        <v>72</v>
      </c>
      <c r="Q306" s="577"/>
      <c r="R306" s="577"/>
      <c r="S306" s="577"/>
      <c r="T306" s="577"/>
      <c r="U306" s="577"/>
      <c r="V306" s="578"/>
      <c r="W306" s="37" t="s">
        <v>73</v>
      </c>
      <c r="X306" s="561">
        <f>IFERROR(X299/H299,"0")+IFERROR(X300/H300,"0")+IFERROR(X301/H301,"0")+IFERROR(X302/H302,"0")+IFERROR(X303/H303,"0")+IFERROR(X304/H304,"0")+IFERROR(X305/H305,"0")</f>
        <v>100</v>
      </c>
      <c r="Y306" s="561">
        <f>IFERROR(Y299/H299,"0")+IFERROR(Y300/H300,"0")+IFERROR(Y301/H301,"0")+IFERROR(Y302/H302,"0")+IFERROR(Y303/H303,"0")+IFERROR(Y304/H304,"0")+IFERROR(Y305/H305,"0")</f>
        <v>101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0.55768000000000006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82"/>
      <c r="P307" s="576" t="s">
        <v>72</v>
      </c>
      <c r="Q307" s="577"/>
      <c r="R307" s="577"/>
      <c r="S307" s="577"/>
      <c r="T307" s="577"/>
      <c r="U307" s="577"/>
      <c r="V307" s="578"/>
      <c r="W307" s="37" t="s">
        <v>70</v>
      </c>
      <c r="X307" s="561">
        <f>IFERROR(SUM(X299:X305),"0")</f>
        <v>200</v>
      </c>
      <c r="Y307" s="561">
        <f>IFERROR(SUM(Y299:Y305),"0")</f>
        <v>201.90000000000003</v>
      </c>
      <c r="Z307" s="37"/>
      <c r="AA307" s="562"/>
      <c r="AB307" s="562"/>
      <c r="AC307" s="562"/>
    </row>
    <row r="308" spans="1:68" ht="14.25" customHeight="1" x14ac:dyDescent="0.25">
      <c r="A308" s="571" t="s">
        <v>74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5"/>
      <c r="AB308" s="555"/>
      <c r="AC308" s="555"/>
    </row>
    <row r="309" spans="1:68" ht="27" customHeight="1" x14ac:dyDescent="0.25">
      <c r="A309" s="54" t="s">
        <v>494</v>
      </c>
      <c r="B309" s="54" t="s">
        <v>495</v>
      </c>
      <c r="C309" s="31">
        <v>4301051100</v>
      </c>
      <c r="D309" s="568">
        <v>4607091387766</v>
      </c>
      <c r="E309" s="569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4"/>
      <c r="R309" s="564"/>
      <c r="S309" s="564"/>
      <c r="T309" s="565"/>
      <c r="U309" s="34"/>
      <c r="V309" s="34"/>
      <c r="W309" s="35" t="s">
        <v>70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4301051818</v>
      </c>
      <c r="D310" s="568">
        <v>4607091387957</v>
      </c>
      <c r="E310" s="569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500</v>
      </c>
      <c r="B311" s="54" t="s">
        <v>501</v>
      </c>
      <c r="C311" s="31">
        <v>4301051819</v>
      </c>
      <c r="D311" s="568">
        <v>4607091387964</v>
      </c>
      <c r="E311" s="569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4"/>
      <c r="R311" s="564"/>
      <c r="S311" s="564"/>
      <c r="T311" s="565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503</v>
      </c>
      <c r="B312" s="54" t="s">
        <v>504</v>
      </c>
      <c r="C312" s="31">
        <v>4301051734</v>
      </c>
      <c r="D312" s="568">
        <v>4680115884588</v>
      </c>
      <c r="E312" s="569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4"/>
      <c r="R312" s="564"/>
      <c r="S312" s="564"/>
      <c r="T312" s="565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506</v>
      </c>
      <c r="B313" s="54" t="s">
        <v>507</v>
      </c>
      <c r="C313" s="31">
        <v>4301051578</v>
      </c>
      <c r="D313" s="568">
        <v>4607091387513</v>
      </c>
      <c r="E313" s="569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4"/>
      <c r="R313" s="564"/>
      <c r="S313" s="564"/>
      <c r="T313" s="565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1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82"/>
      <c r="P314" s="576" t="s">
        <v>72</v>
      </c>
      <c r="Q314" s="577"/>
      <c r="R314" s="577"/>
      <c r="S314" s="577"/>
      <c r="T314" s="577"/>
      <c r="U314" s="577"/>
      <c r="V314" s="578"/>
      <c r="W314" s="37" t="s">
        <v>73</v>
      </c>
      <c r="X314" s="561">
        <f>IFERROR(X309/H309,"0")+IFERROR(X310/H310,"0")+IFERROR(X311/H311,"0")+IFERROR(X312/H312,"0")+IFERROR(X313/H313,"0")</f>
        <v>0</v>
      </c>
      <c r="Y314" s="561">
        <f>IFERROR(Y309/H309,"0")+IFERROR(Y310/H310,"0")+IFERROR(Y311/H311,"0")+IFERROR(Y312/H312,"0")+IFERROR(Y313/H313,"0")</f>
        <v>0</v>
      </c>
      <c r="Z314" s="561">
        <f>IFERROR(IF(Z309="",0,Z309),"0")+IFERROR(IF(Z310="",0,Z310),"0")+IFERROR(IF(Z311="",0,Z311),"0")+IFERROR(IF(Z312="",0,Z312),"0")+IFERROR(IF(Z313="",0,Z313),"0")</f>
        <v>0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82"/>
      <c r="P315" s="576" t="s">
        <v>72</v>
      </c>
      <c r="Q315" s="577"/>
      <c r="R315" s="577"/>
      <c r="S315" s="577"/>
      <c r="T315" s="577"/>
      <c r="U315" s="577"/>
      <c r="V315" s="578"/>
      <c r="W315" s="37" t="s">
        <v>70</v>
      </c>
      <c r="X315" s="561">
        <f>IFERROR(SUM(X309:X313),"0")</f>
        <v>0</v>
      </c>
      <c r="Y315" s="561">
        <f>IFERROR(SUM(Y309:Y313),"0")</f>
        <v>0</v>
      </c>
      <c r="Z315" s="37"/>
      <c r="AA315" s="562"/>
      <c r="AB315" s="562"/>
      <c r="AC315" s="562"/>
    </row>
    <row r="316" spans="1:68" ht="14.25" customHeight="1" x14ac:dyDescent="0.25">
      <c r="A316" s="571" t="s">
        <v>174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5"/>
      <c r="AB316" s="555"/>
      <c r="AC316" s="555"/>
    </row>
    <row r="317" spans="1:68" ht="27" customHeight="1" x14ac:dyDescent="0.25">
      <c r="A317" s="54" t="s">
        <v>509</v>
      </c>
      <c r="B317" s="54" t="s">
        <v>510</v>
      </c>
      <c r="C317" s="31">
        <v>4301060387</v>
      </c>
      <c r="D317" s="568">
        <v>4607091380880</v>
      </c>
      <c r="E317" s="569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4"/>
      <c r="R317" s="564"/>
      <c r="S317" s="564"/>
      <c r="T317" s="565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512</v>
      </c>
      <c r="B318" s="54" t="s">
        <v>513</v>
      </c>
      <c r="C318" s="31">
        <v>4301060406</v>
      </c>
      <c r="D318" s="568">
        <v>4607091384482</v>
      </c>
      <c r="E318" s="569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4"/>
      <c r="R318" s="564"/>
      <c r="S318" s="564"/>
      <c r="T318" s="565"/>
      <c r="U318" s="34"/>
      <c r="V318" s="34"/>
      <c r="W318" s="35" t="s">
        <v>70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customHeight="1" x14ac:dyDescent="0.25">
      <c r="A319" s="54" t="s">
        <v>515</v>
      </c>
      <c r="B319" s="54" t="s">
        <v>516</v>
      </c>
      <c r="C319" s="31">
        <v>4301060484</v>
      </c>
      <c r="D319" s="568">
        <v>4607091380897</v>
      </c>
      <c r="E319" s="569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4"/>
      <c r="R319" s="564"/>
      <c r="S319" s="564"/>
      <c r="T319" s="565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81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82"/>
      <c r="P320" s="576" t="s">
        <v>72</v>
      </c>
      <c r="Q320" s="577"/>
      <c r="R320" s="577"/>
      <c r="S320" s="577"/>
      <c r="T320" s="577"/>
      <c r="U320" s="577"/>
      <c r="V320" s="578"/>
      <c r="W320" s="37" t="s">
        <v>73</v>
      </c>
      <c r="X320" s="561">
        <f>IFERROR(X317/H317,"0")+IFERROR(X318/H318,"0")+IFERROR(X319/H319,"0")</f>
        <v>0</v>
      </c>
      <c r="Y320" s="561">
        <f>IFERROR(Y317/H317,"0")+IFERROR(Y318/H318,"0")+IFERROR(Y319/H319,"0")</f>
        <v>0</v>
      </c>
      <c r="Z320" s="561">
        <f>IFERROR(IF(Z317="",0,Z317),"0")+IFERROR(IF(Z318="",0,Z318),"0")+IFERROR(IF(Z319="",0,Z319),"0")</f>
        <v>0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82"/>
      <c r="P321" s="576" t="s">
        <v>72</v>
      </c>
      <c r="Q321" s="577"/>
      <c r="R321" s="577"/>
      <c r="S321" s="577"/>
      <c r="T321" s="577"/>
      <c r="U321" s="577"/>
      <c r="V321" s="578"/>
      <c r="W321" s="37" t="s">
        <v>70</v>
      </c>
      <c r="X321" s="561">
        <f>IFERROR(SUM(X317:X319),"0")</f>
        <v>0</v>
      </c>
      <c r="Y321" s="561">
        <f>IFERROR(SUM(Y317:Y319),"0")</f>
        <v>0</v>
      </c>
      <c r="Z321" s="37"/>
      <c r="AA321" s="562"/>
      <c r="AB321" s="562"/>
      <c r="AC321" s="562"/>
    </row>
    <row r="322" spans="1:68" ht="14.25" customHeight="1" x14ac:dyDescent="0.25">
      <c r="A322" s="571" t="s">
        <v>95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5"/>
      <c r="AB322" s="555"/>
      <c r="AC322" s="555"/>
    </row>
    <row r="323" spans="1:68" ht="27" customHeight="1" x14ac:dyDescent="0.25">
      <c r="A323" s="54" t="s">
        <v>518</v>
      </c>
      <c r="B323" s="54" t="s">
        <v>519</v>
      </c>
      <c r="C323" s="31">
        <v>4301030235</v>
      </c>
      <c r="D323" s="568">
        <v>4607091388381</v>
      </c>
      <c r="E323" s="569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8" t="s">
        <v>520</v>
      </c>
      <c r="Q323" s="564"/>
      <c r="R323" s="564"/>
      <c r="S323" s="564"/>
      <c r="T323" s="565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522</v>
      </c>
      <c r="B324" s="54" t="s">
        <v>523</v>
      </c>
      <c r="C324" s="31">
        <v>4301030232</v>
      </c>
      <c r="D324" s="568">
        <v>4607091388374</v>
      </c>
      <c r="E324" s="569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1" t="s">
        <v>524</v>
      </c>
      <c r="Q324" s="564"/>
      <c r="R324" s="564"/>
      <c r="S324" s="564"/>
      <c r="T324" s="565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525</v>
      </c>
      <c r="B325" s="54" t="s">
        <v>526</v>
      </c>
      <c r="C325" s="31">
        <v>4301032015</v>
      </c>
      <c r="D325" s="568">
        <v>4607091383102</v>
      </c>
      <c r="E325" s="569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4"/>
      <c r="R325" s="564"/>
      <c r="S325" s="564"/>
      <c r="T325" s="565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528</v>
      </c>
      <c r="B326" s="54" t="s">
        <v>529</v>
      </c>
      <c r="C326" s="31">
        <v>4301030233</v>
      </c>
      <c r="D326" s="568">
        <v>4607091388404</v>
      </c>
      <c r="E326" s="569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4"/>
      <c r="R326" s="564"/>
      <c r="S326" s="564"/>
      <c r="T326" s="565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521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81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82"/>
      <c r="P327" s="576" t="s">
        <v>72</v>
      </c>
      <c r="Q327" s="577"/>
      <c r="R327" s="577"/>
      <c r="S327" s="577"/>
      <c r="T327" s="577"/>
      <c r="U327" s="577"/>
      <c r="V327" s="578"/>
      <c r="W327" s="37" t="s">
        <v>73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82"/>
      <c r="P328" s="576" t="s">
        <v>72</v>
      </c>
      <c r="Q328" s="577"/>
      <c r="R328" s="577"/>
      <c r="S328" s="577"/>
      <c r="T328" s="577"/>
      <c r="U328" s="577"/>
      <c r="V328" s="578"/>
      <c r="W328" s="37" t="s">
        <v>70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customHeight="1" x14ac:dyDescent="0.25">
      <c r="A329" s="571" t="s">
        <v>530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5"/>
      <c r="AB329" s="555"/>
      <c r="AC329" s="555"/>
    </row>
    <row r="330" spans="1:68" ht="16.5" customHeight="1" x14ac:dyDescent="0.25">
      <c r="A330" s="54" t="s">
        <v>531</v>
      </c>
      <c r="B330" s="54" t="s">
        <v>532</v>
      </c>
      <c r="C330" s="31">
        <v>4301180007</v>
      </c>
      <c r="D330" s="568">
        <v>4680115881808</v>
      </c>
      <c r="E330" s="56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533</v>
      </c>
      <c r="N330" s="33"/>
      <c r="O330" s="32">
        <v>730</v>
      </c>
      <c r="P330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535</v>
      </c>
      <c r="B331" s="54" t="s">
        <v>536</v>
      </c>
      <c r="C331" s="31">
        <v>4301180006</v>
      </c>
      <c r="D331" s="568">
        <v>4680115881822</v>
      </c>
      <c r="E331" s="56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533</v>
      </c>
      <c r="N331" s="33"/>
      <c r="O331" s="32">
        <v>730</v>
      </c>
      <c r="P331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4"/>
      <c r="R331" s="564"/>
      <c r="S331" s="564"/>
      <c r="T331" s="565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534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537</v>
      </c>
      <c r="B332" s="54" t="s">
        <v>538</v>
      </c>
      <c r="C332" s="31">
        <v>4301180001</v>
      </c>
      <c r="D332" s="568">
        <v>4680115880016</v>
      </c>
      <c r="E332" s="569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533</v>
      </c>
      <c r="N332" s="33"/>
      <c r="O332" s="32">
        <v>730</v>
      </c>
      <c r="P332" s="7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4"/>
      <c r="R332" s="564"/>
      <c r="S332" s="564"/>
      <c r="T332" s="565"/>
      <c r="U332" s="34"/>
      <c r="V332" s="34"/>
      <c r="W332" s="35" t="s">
        <v>70</v>
      </c>
      <c r="X332" s="559">
        <v>38</v>
      </c>
      <c r="Y332" s="560">
        <f>IFERROR(IF(X332="",0,CEILING((X332/$H332),1)*$H332),"")</f>
        <v>38</v>
      </c>
      <c r="Z332" s="36">
        <f>IFERROR(IF(Y332=0,"",ROUNDUP(Y332/H332,0)*0.00474),"")</f>
        <v>9.0060000000000001E-2</v>
      </c>
      <c r="AA332" s="56"/>
      <c r="AB332" s="57"/>
      <c r="AC332" s="385" t="s">
        <v>534</v>
      </c>
      <c r="AG332" s="64"/>
      <c r="AJ332" s="68"/>
      <c r="AK332" s="68">
        <v>0</v>
      </c>
      <c r="BB332" s="386" t="s">
        <v>1</v>
      </c>
      <c r="BM332" s="64">
        <f>IFERROR(X332*I332/H332,"0")</f>
        <v>42.56</v>
      </c>
      <c r="BN332" s="64">
        <f>IFERROR(Y332*I332/H332,"0")</f>
        <v>42.56</v>
      </c>
      <c r="BO332" s="64">
        <f>IFERROR(1/J332*(X332/H332),"0")</f>
        <v>7.9831932773109238E-2</v>
      </c>
      <c r="BP332" s="64">
        <f>IFERROR(1/J332*(Y332/H332),"0")</f>
        <v>7.9831932773109238E-2</v>
      </c>
    </row>
    <row r="333" spans="1:68" x14ac:dyDescent="0.2">
      <c r="A333" s="581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82"/>
      <c r="P333" s="576" t="s">
        <v>72</v>
      </c>
      <c r="Q333" s="577"/>
      <c r="R333" s="577"/>
      <c r="S333" s="577"/>
      <c r="T333" s="577"/>
      <c r="U333" s="577"/>
      <c r="V333" s="578"/>
      <c r="W333" s="37" t="s">
        <v>73</v>
      </c>
      <c r="X333" s="561">
        <f>IFERROR(X330/H330,"0")+IFERROR(X331/H331,"0")+IFERROR(X332/H332,"0")</f>
        <v>19</v>
      </c>
      <c r="Y333" s="561">
        <f>IFERROR(Y330/H330,"0")+IFERROR(Y331/H331,"0")+IFERROR(Y332/H332,"0")</f>
        <v>19</v>
      </c>
      <c r="Z333" s="561">
        <f>IFERROR(IF(Z330="",0,Z330),"0")+IFERROR(IF(Z331="",0,Z331),"0")+IFERROR(IF(Z332="",0,Z332),"0")</f>
        <v>9.0060000000000001E-2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82"/>
      <c r="P334" s="576" t="s">
        <v>72</v>
      </c>
      <c r="Q334" s="577"/>
      <c r="R334" s="577"/>
      <c r="S334" s="577"/>
      <c r="T334" s="577"/>
      <c r="U334" s="577"/>
      <c r="V334" s="578"/>
      <c r="W334" s="37" t="s">
        <v>70</v>
      </c>
      <c r="X334" s="561">
        <f>IFERROR(SUM(X330:X332),"0")</f>
        <v>38</v>
      </c>
      <c r="Y334" s="561">
        <f>IFERROR(SUM(Y330:Y332),"0")</f>
        <v>38</v>
      </c>
      <c r="Z334" s="37"/>
      <c r="AA334" s="562"/>
      <c r="AB334" s="562"/>
      <c r="AC334" s="562"/>
    </row>
    <row r="335" spans="1:68" ht="16.5" customHeight="1" x14ac:dyDescent="0.25">
      <c r="A335" s="573" t="s">
        <v>539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customHeight="1" x14ac:dyDescent="0.25">
      <c r="A336" s="571" t="s">
        <v>74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5"/>
      <c r="AB336" s="555"/>
      <c r="AC336" s="555"/>
    </row>
    <row r="337" spans="1:68" ht="27" customHeight="1" x14ac:dyDescent="0.25">
      <c r="A337" s="54" t="s">
        <v>540</v>
      </c>
      <c r="B337" s="54" t="s">
        <v>541</v>
      </c>
      <c r="C337" s="31">
        <v>4301051489</v>
      </c>
      <c r="D337" s="568">
        <v>4607091387919</v>
      </c>
      <c r="E337" s="569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4"/>
      <c r="R337" s="564"/>
      <c r="S337" s="564"/>
      <c r="T337" s="565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543</v>
      </c>
      <c r="B338" s="54" t="s">
        <v>544</v>
      </c>
      <c r="C338" s="31">
        <v>4301051461</v>
      </c>
      <c r="D338" s="568">
        <v>4680115883604</v>
      </c>
      <c r="E338" s="569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70</v>
      </c>
      <c r="X338" s="559">
        <v>140</v>
      </c>
      <c r="Y338" s="560">
        <f>IFERROR(IF(X338="",0,CEILING((X338/$H338),1)*$H338),"")</f>
        <v>140.70000000000002</v>
      </c>
      <c r="Z338" s="36">
        <f>IFERROR(IF(Y338=0,"",ROUNDUP(Y338/H338,0)*0.00651),"")</f>
        <v>0.43617</v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156.79999999999998</v>
      </c>
      <c r="BN338" s="64">
        <f>IFERROR(Y338*I338/H338,"0")</f>
        <v>157.584</v>
      </c>
      <c r="BO338" s="64">
        <f>IFERROR(1/J338*(X338/H338),"0")</f>
        <v>0.36630036630036628</v>
      </c>
      <c r="BP338" s="64">
        <f>IFERROR(1/J338*(Y338/H338),"0")</f>
        <v>0.36813186813186816</v>
      </c>
    </row>
    <row r="339" spans="1:68" ht="27" customHeight="1" x14ac:dyDescent="0.25">
      <c r="A339" s="54" t="s">
        <v>546</v>
      </c>
      <c r="B339" s="54" t="s">
        <v>547</v>
      </c>
      <c r="C339" s="31">
        <v>4301051864</v>
      </c>
      <c r="D339" s="568">
        <v>4680115883567</v>
      </c>
      <c r="E339" s="569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4"/>
      <c r="R339" s="564"/>
      <c r="S339" s="564"/>
      <c r="T339" s="565"/>
      <c r="U339" s="34"/>
      <c r="V339" s="34"/>
      <c r="W339" s="35" t="s">
        <v>70</v>
      </c>
      <c r="X339" s="559">
        <v>122.5</v>
      </c>
      <c r="Y339" s="560">
        <f>IFERROR(IF(X339="",0,CEILING((X339/$H339),1)*$H339),"")</f>
        <v>123.9</v>
      </c>
      <c r="Z339" s="36">
        <f>IFERROR(IF(Y339=0,"",ROUNDUP(Y339/H339,0)*0.00651),"")</f>
        <v>0.38408999999999999</v>
      </c>
      <c r="AA339" s="56"/>
      <c r="AB339" s="57"/>
      <c r="AC339" s="391" t="s">
        <v>548</v>
      </c>
      <c r="AG339" s="64"/>
      <c r="AJ339" s="68"/>
      <c r="AK339" s="68">
        <v>0</v>
      </c>
      <c r="BB339" s="392" t="s">
        <v>1</v>
      </c>
      <c r="BM339" s="64">
        <f>IFERROR(X339*I339/H339,"0")</f>
        <v>136.49999999999997</v>
      </c>
      <c r="BN339" s="64">
        <f>IFERROR(Y339*I339/H339,"0")</f>
        <v>138.06</v>
      </c>
      <c r="BO339" s="64">
        <f>IFERROR(1/J339*(X339/H339),"0")</f>
        <v>0.32051282051282048</v>
      </c>
      <c r="BP339" s="64">
        <f>IFERROR(1/J339*(Y339/H339),"0")</f>
        <v>0.32417582417582419</v>
      </c>
    </row>
    <row r="340" spans="1:68" x14ac:dyDescent="0.2">
      <c r="A340" s="581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82"/>
      <c r="P340" s="576" t="s">
        <v>72</v>
      </c>
      <c r="Q340" s="577"/>
      <c r="R340" s="577"/>
      <c r="S340" s="577"/>
      <c r="T340" s="577"/>
      <c r="U340" s="577"/>
      <c r="V340" s="578"/>
      <c r="W340" s="37" t="s">
        <v>73</v>
      </c>
      <c r="X340" s="561">
        <f>IFERROR(X337/H337,"0")+IFERROR(X338/H338,"0")+IFERROR(X339/H339,"0")</f>
        <v>124.99999999999999</v>
      </c>
      <c r="Y340" s="561">
        <f>IFERROR(Y337/H337,"0")+IFERROR(Y338/H338,"0")+IFERROR(Y339/H339,"0")</f>
        <v>126</v>
      </c>
      <c r="Z340" s="561">
        <f>IFERROR(IF(Z337="",0,Z337),"0")+IFERROR(IF(Z338="",0,Z338),"0")+IFERROR(IF(Z339="",0,Z339),"0")</f>
        <v>0.82025999999999999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82"/>
      <c r="P341" s="576" t="s">
        <v>72</v>
      </c>
      <c r="Q341" s="577"/>
      <c r="R341" s="577"/>
      <c r="S341" s="577"/>
      <c r="T341" s="577"/>
      <c r="U341" s="577"/>
      <c r="V341" s="578"/>
      <c r="W341" s="37" t="s">
        <v>70</v>
      </c>
      <c r="X341" s="561">
        <f>IFERROR(SUM(X337:X339),"0")</f>
        <v>262.5</v>
      </c>
      <c r="Y341" s="561">
        <f>IFERROR(SUM(Y337:Y339),"0")</f>
        <v>264.60000000000002</v>
      </c>
      <c r="Z341" s="37"/>
      <c r="AA341" s="562"/>
      <c r="AB341" s="562"/>
      <c r="AC341" s="562"/>
    </row>
    <row r="342" spans="1:68" ht="27.75" customHeight="1" x14ac:dyDescent="0.2">
      <c r="A342" s="650" t="s">
        <v>549</v>
      </c>
      <c r="B342" s="651"/>
      <c r="C342" s="651"/>
      <c r="D342" s="651"/>
      <c r="E342" s="651"/>
      <c r="F342" s="651"/>
      <c r="G342" s="651"/>
      <c r="H342" s="651"/>
      <c r="I342" s="651"/>
      <c r="J342" s="651"/>
      <c r="K342" s="651"/>
      <c r="L342" s="651"/>
      <c r="M342" s="651"/>
      <c r="N342" s="651"/>
      <c r="O342" s="651"/>
      <c r="P342" s="651"/>
      <c r="Q342" s="651"/>
      <c r="R342" s="651"/>
      <c r="S342" s="651"/>
      <c r="T342" s="651"/>
      <c r="U342" s="651"/>
      <c r="V342" s="651"/>
      <c r="W342" s="651"/>
      <c r="X342" s="651"/>
      <c r="Y342" s="651"/>
      <c r="Z342" s="651"/>
      <c r="AA342" s="48"/>
      <c r="AB342" s="48"/>
      <c r="AC342" s="48"/>
    </row>
    <row r="343" spans="1:68" ht="16.5" customHeight="1" x14ac:dyDescent="0.25">
      <c r="A343" s="573" t="s">
        <v>550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customHeight="1" x14ac:dyDescent="0.25">
      <c r="A344" s="571" t="s">
        <v>103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5"/>
      <c r="AB344" s="555"/>
      <c r="AC344" s="555"/>
    </row>
    <row r="345" spans="1:68" ht="37.5" customHeight="1" x14ac:dyDescent="0.25">
      <c r="A345" s="54" t="s">
        <v>551</v>
      </c>
      <c r="B345" s="54" t="s">
        <v>552</v>
      </c>
      <c r="C345" s="31">
        <v>4301011869</v>
      </c>
      <c r="D345" s="568">
        <v>4680115884847</v>
      </c>
      <c r="E345" s="56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4"/>
      <c r="R345" s="564"/>
      <c r="S345" s="564"/>
      <c r="T345" s="565"/>
      <c r="U345" s="34"/>
      <c r="V345" s="34"/>
      <c r="W345" s="35" t="s">
        <v>70</v>
      </c>
      <c r="X345" s="559">
        <v>0</v>
      </c>
      <c r="Y345" s="560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customHeight="1" x14ac:dyDescent="0.25">
      <c r="A346" s="54" t="s">
        <v>554</v>
      </c>
      <c r="B346" s="54" t="s">
        <v>555</v>
      </c>
      <c r="C346" s="31">
        <v>4301011870</v>
      </c>
      <c r="D346" s="568">
        <v>4680115884854</v>
      </c>
      <c r="E346" s="56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4"/>
      <c r="R346" s="564"/>
      <c r="S346" s="564"/>
      <c r="T346" s="565"/>
      <c r="U346" s="34"/>
      <c r="V346" s="34"/>
      <c r="W346" s="35" t="s">
        <v>70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556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4301011832</v>
      </c>
      <c r="D347" s="568">
        <v>4607091383997</v>
      </c>
      <c r="E347" s="56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4"/>
      <c r="R347" s="564"/>
      <c r="S347" s="564"/>
      <c r="T347" s="565"/>
      <c r="U347" s="34"/>
      <c r="V347" s="34"/>
      <c r="W347" s="35" t="s">
        <v>70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560</v>
      </c>
      <c r="B348" s="54" t="s">
        <v>561</v>
      </c>
      <c r="C348" s="31">
        <v>4301011867</v>
      </c>
      <c r="D348" s="568">
        <v>4680115884830</v>
      </c>
      <c r="E348" s="569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4"/>
      <c r="R348" s="564"/>
      <c r="S348" s="564"/>
      <c r="T348" s="565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562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563</v>
      </c>
      <c r="B349" s="54" t="s">
        <v>564</v>
      </c>
      <c r="C349" s="31">
        <v>4301011433</v>
      </c>
      <c r="D349" s="568">
        <v>4680115882638</v>
      </c>
      <c r="E349" s="569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4"/>
      <c r="R349" s="564"/>
      <c r="S349" s="564"/>
      <c r="T349" s="565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565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566</v>
      </c>
      <c r="B350" s="54" t="s">
        <v>567</v>
      </c>
      <c r="C350" s="31">
        <v>4301011952</v>
      </c>
      <c r="D350" s="568">
        <v>4680115884922</v>
      </c>
      <c r="E350" s="56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6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4"/>
      <c r="R350" s="564"/>
      <c r="S350" s="564"/>
      <c r="T350" s="565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568</v>
      </c>
      <c r="B351" s="54" t="s">
        <v>569</v>
      </c>
      <c r="C351" s="31">
        <v>4301011868</v>
      </c>
      <c r="D351" s="568">
        <v>4680115884861</v>
      </c>
      <c r="E351" s="569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4"/>
      <c r="R351" s="564"/>
      <c r="S351" s="564"/>
      <c r="T351" s="565"/>
      <c r="U351" s="34"/>
      <c r="V351" s="34"/>
      <c r="W351" s="35" t="s">
        <v>70</v>
      </c>
      <c r="X351" s="559">
        <v>200</v>
      </c>
      <c r="Y351" s="560">
        <f t="shared" si="47"/>
        <v>200</v>
      </c>
      <c r="Z351" s="36">
        <f>IFERROR(IF(Y351=0,"",ROUNDUP(Y351/H351,0)*0.00902),"")</f>
        <v>0.36080000000000001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 t="shared" si="48"/>
        <v>208.4</v>
      </c>
      <c r="BN351" s="64">
        <f t="shared" si="49"/>
        <v>208.4</v>
      </c>
      <c r="BO351" s="64">
        <f t="shared" si="50"/>
        <v>0.30303030303030304</v>
      </c>
      <c r="BP351" s="64">
        <f t="shared" si="51"/>
        <v>0.30303030303030304</v>
      </c>
    </row>
    <row r="352" spans="1:68" x14ac:dyDescent="0.2">
      <c r="A352" s="581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82"/>
      <c r="P352" s="576" t="s">
        <v>72</v>
      </c>
      <c r="Q352" s="577"/>
      <c r="R352" s="577"/>
      <c r="S352" s="577"/>
      <c r="T352" s="577"/>
      <c r="U352" s="577"/>
      <c r="V352" s="578"/>
      <c r="W352" s="37" t="s">
        <v>73</v>
      </c>
      <c r="X352" s="561">
        <f>IFERROR(X345/H345,"0")+IFERROR(X346/H346,"0")+IFERROR(X347/H347,"0")+IFERROR(X348/H348,"0")+IFERROR(X349/H349,"0")+IFERROR(X350/H350,"0")+IFERROR(X351/H351,"0")</f>
        <v>40</v>
      </c>
      <c r="Y352" s="561">
        <f>IFERROR(Y345/H345,"0")+IFERROR(Y346/H346,"0")+IFERROR(Y347/H347,"0")+IFERROR(Y348/H348,"0")+IFERROR(Y349/H349,"0")+IFERROR(Y350/H350,"0")+IFERROR(Y351/H351,"0")</f>
        <v>40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0.36080000000000001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82"/>
      <c r="P353" s="576" t="s">
        <v>72</v>
      </c>
      <c r="Q353" s="577"/>
      <c r="R353" s="577"/>
      <c r="S353" s="577"/>
      <c r="T353" s="577"/>
      <c r="U353" s="577"/>
      <c r="V353" s="578"/>
      <c r="W353" s="37" t="s">
        <v>70</v>
      </c>
      <c r="X353" s="561">
        <f>IFERROR(SUM(X345:X351),"0")</f>
        <v>200</v>
      </c>
      <c r="Y353" s="561">
        <f>IFERROR(SUM(Y345:Y351),"0")</f>
        <v>200</v>
      </c>
      <c r="Z353" s="37"/>
      <c r="AA353" s="562"/>
      <c r="AB353" s="562"/>
      <c r="AC353" s="562"/>
    </row>
    <row r="354" spans="1:68" ht="14.25" customHeight="1" x14ac:dyDescent="0.25">
      <c r="A354" s="571" t="s">
        <v>139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5"/>
      <c r="AB354" s="555"/>
      <c r="AC354" s="555"/>
    </row>
    <row r="355" spans="1:68" ht="27" customHeight="1" x14ac:dyDescent="0.25">
      <c r="A355" s="54" t="s">
        <v>570</v>
      </c>
      <c r="B355" s="54" t="s">
        <v>571</v>
      </c>
      <c r="C355" s="31">
        <v>4301020178</v>
      </c>
      <c r="D355" s="568">
        <v>4607091383980</v>
      </c>
      <c r="E355" s="569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4"/>
      <c r="R355" s="564"/>
      <c r="S355" s="564"/>
      <c r="T355" s="565"/>
      <c r="U355" s="34"/>
      <c r="V355" s="34"/>
      <c r="W355" s="35" t="s">
        <v>70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IFERROR(IF(Y355=0,"",ROUNDUP(Y355/H355,0)*0.02175),"")</f>
        <v/>
      </c>
      <c r="AA355" s="56"/>
      <c r="AB355" s="57"/>
      <c r="AC355" s="407" t="s">
        <v>572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16.5" customHeight="1" x14ac:dyDescent="0.25">
      <c r="A356" s="54" t="s">
        <v>573</v>
      </c>
      <c r="B356" s="54" t="s">
        <v>574</v>
      </c>
      <c r="C356" s="31">
        <v>4301020179</v>
      </c>
      <c r="D356" s="568">
        <v>4607091384178</v>
      </c>
      <c r="E356" s="569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4"/>
      <c r="R356" s="564"/>
      <c r="S356" s="564"/>
      <c r="T356" s="565"/>
      <c r="U356" s="34"/>
      <c r="V356" s="34"/>
      <c r="W356" s="35" t="s">
        <v>70</v>
      </c>
      <c r="X356" s="559">
        <v>120</v>
      </c>
      <c r="Y356" s="560">
        <f>IFERROR(IF(X356="",0,CEILING((X356/$H356),1)*$H356),"")</f>
        <v>120</v>
      </c>
      <c r="Z356" s="36">
        <f>IFERROR(IF(Y356=0,"",ROUNDUP(Y356/H356,0)*0.00902),"")</f>
        <v>0.27060000000000001</v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126.3</v>
      </c>
      <c r="BN356" s="64">
        <f>IFERROR(Y356*I356/H356,"0")</f>
        <v>126.3</v>
      </c>
      <c r="BO356" s="64">
        <f>IFERROR(1/J356*(X356/H356),"0")</f>
        <v>0.22727272727272729</v>
      </c>
      <c r="BP356" s="64">
        <f>IFERROR(1/J356*(Y356/H356),"0")</f>
        <v>0.22727272727272729</v>
      </c>
    </row>
    <row r="357" spans="1:68" x14ac:dyDescent="0.2">
      <c r="A357" s="581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82"/>
      <c r="P357" s="576" t="s">
        <v>72</v>
      </c>
      <c r="Q357" s="577"/>
      <c r="R357" s="577"/>
      <c r="S357" s="577"/>
      <c r="T357" s="577"/>
      <c r="U357" s="577"/>
      <c r="V357" s="578"/>
      <c r="W357" s="37" t="s">
        <v>73</v>
      </c>
      <c r="X357" s="561">
        <f>IFERROR(X355/H355,"0")+IFERROR(X356/H356,"0")</f>
        <v>30</v>
      </c>
      <c r="Y357" s="561">
        <f>IFERROR(Y355/H355,"0")+IFERROR(Y356/H356,"0")</f>
        <v>30</v>
      </c>
      <c r="Z357" s="561">
        <f>IFERROR(IF(Z355="",0,Z355),"0")+IFERROR(IF(Z356="",0,Z356),"0")</f>
        <v>0.27060000000000001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82"/>
      <c r="P358" s="576" t="s">
        <v>72</v>
      </c>
      <c r="Q358" s="577"/>
      <c r="R358" s="577"/>
      <c r="S358" s="577"/>
      <c r="T358" s="577"/>
      <c r="U358" s="577"/>
      <c r="V358" s="578"/>
      <c r="W358" s="37" t="s">
        <v>70</v>
      </c>
      <c r="X358" s="561">
        <f>IFERROR(SUM(X355:X356),"0")</f>
        <v>120</v>
      </c>
      <c r="Y358" s="561">
        <f>IFERROR(SUM(Y355:Y356),"0")</f>
        <v>120</v>
      </c>
      <c r="Z358" s="37"/>
      <c r="AA358" s="562"/>
      <c r="AB358" s="562"/>
      <c r="AC358" s="562"/>
    </row>
    <row r="359" spans="1:68" ht="14.25" customHeight="1" x14ac:dyDescent="0.25">
      <c r="A359" s="571" t="s">
        <v>74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5"/>
      <c r="AB359" s="555"/>
      <c r="AC359" s="555"/>
    </row>
    <row r="360" spans="1:68" ht="27" customHeight="1" x14ac:dyDescent="0.25">
      <c r="A360" s="54" t="s">
        <v>575</v>
      </c>
      <c r="B360" s="54" t="s">
        <v>576</v>
      </c>
      <c r="C360" s="31">
        <v>4301051903</v>
      </c>
      <c r="D360" s="568">
        <v>4607091383928</v>
      </c>
      <c r="E360" s="569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578</v>
      </c>
      <c r="B361" s="54" t="s">
        <v>579</v>
      </c>
      <c r="C361" s="31">
        <v>4301051897</v>
      </c>
      <c r="D361" s="568">
        <v>4607091384260</v>
      </c>
      <c r="E361" s="569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4"/>
      <c r="R361" s="564"/>
      <c r="S361" s="564"/>
      <c r="T361" s="565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1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82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82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customHeight="1" x14ac:dyDescent="0.25">
      <c r="A364" s="571" t="s">
        <v>174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5"/>
      <c r="AB364" s="555"/>
      <c r="AC364" s="555"/>
    </row>
    <row r="365" spans="1:68" ht="27" customHeight="1" x14ac:dyDescent="0.25">
      <c r="A365" s="54" t="s">
        <v>581</v>
      </c>
      <c r="B365" s="54" t="s">
        <v>582</v>
      </c>
      <c r="C365" s="31">
        <v>4301060439</v>
      </c>
      <c r="D365" s="568">
        <v>4607091384673</v>
      </c>
      <c r="E365" s="569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4"/>
      <c r="R365" s="564"/>
      <c r="S365" s="564"/>
      <c r="T365" s="565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583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1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82"/>
      <c r="P366" s="576" t="s">
        <v>72</v>
      </c>
      <c r="Q366" s="577"/>
      <c r="R366" s="577"/>
      <c r="S366" s="577"/>
      <c r="T366" s="577"/>
      <c r="U366" s="577"/>
      <c r="V366" s="578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82"/>
      <c r="P367" s="576" t="s">
        <v>72</v>
      </c>
      <c r="Q367" s="577"/>
      <c r="R367" s="577"/>
      <c r="S367" s="577"/>
      <c r="T367" s="577"/>
      <c r="U367" s="577"/>
      <c r="V367" s="578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3" t="s">
        <v>584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customHeight="1" x14ac:dyDescent="0.25">
      <c r="A369" s="571" t="s">
        <v>103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5"/>
      <c r="AB369" s="555"/>
      <c r="AC369" s="555"/>
    </row>
    <row r="370" spans="1:68" ht="37.5" customHeight="1" x14ac:dyDescent="0.25">
      <c r="A370" s="54" t="s">
        <v>585</v>
      </c>
      <c r="B370" s="54" t="s">
        <v>586</v>
      </c>
      <c r="C370" s="31">
        <v>4301011873</v>
      </c>
      <c r="D370" s="568">
        <v>4680115881907</v>
      </c>
      <c r="E370" s="56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588</v>
      </c>
      <c r="B371" s="54" t="s">
        <v>589</v>
      </c>
      <c r="C371" s="31">
        <v>4301011875</v>
      </c>
      <c r="D371" s="568">
        <v>4680115884885</v>
      </c>
      <c r="E371" s="56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591</v>
      </c>
      <c r="B372" s="54" t="s">
        <v>592</v>
      </c>
      <c r="C372" s="31">
        <v>4301011871</v>
      </c>
      <c r="D372" s="568">
        <v>4680115884908</v>
      </c>
      <c r="E372" s="56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590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1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82"/>
      <c r="P373" s="576" t="s">
        <v>72</v>
      </c>
      <c r="Q373" s="577"/>
      <c r="R373" s="577"/>
      <c r="S373" s="577"/>
      <c r="T373" s="577"/>
      <c r="U373" s="577"/>
      <c r="V373" s="578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82"/>
      <c r="P374" s="576" t="s">
        <v>72</v>
      </c>
      <c r="Q374" s="577"/>
      <c r="R374" s="577"/>
      <c r="S374" s="577"/>
      <c r="T374" s="577"/>
      <c r="U374" s="577"/>
      <c r="V374" s="578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customHeight="1" x14ac:dyDescent="0.25">
      <c r="A375" s="571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5"/>
      <c r="AB375" s="555"/>
      <c r="AC375" s="555"/>
    </row>
    <row r="376" spans="1:68" ht="27" customHeight="1" x14ac:dyDescent="0.25">
      <c r="A376" s="54" t="s">
        <v>593</v>
      </c>
      <c r="B376" s="54" t="s">
        <v>594</v>
      </c>
      <c r="C376" s="31">
        <v>4301031303</v>
      </c>
      <c r="D376" s="568">
        <v>4607091384802</v>
      </c>
      <c r="E376" s="56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595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1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82"/>
      <c r="P377" s="576" t="s">
        <v>72</v>
      </c>
      <c r="Q377" s="577"/>
      <c r="R377" s="577"/>
      <c r="S377" s="577"/>
      <c r="T377" s="577"/>
      <c r="U377" s="577"/>
      <c r="V377" s="578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82"/>
      <c r="P378" s="576" t="s">
        <v>72</v>
      </c>
      <c r="Q378" s="577"/>
      <c r="R378" s="577"/>
      <c r="S378" s="577"/>
      <c r="T378" s="577"/>
      <c r="U378" s="577"/>
      <c r="V378" s="578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1" t="s">
        <v>74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5"/>
      <c r="AB379" s="555"/>
      <c r="AC379" s="555"/>
    </row>
    <row r="380" spans="1:68" ht="27" customHeight="1" x14ac:dyDescent="0.25">
      <c r="A380" s="54" t="s">
        <v>596</v>
      </c>
      <c r="B380" s="54" t="s">
        <v>597</v>
      </c>
      <c r="C380" s="31">
        <v>4301051899</v>
      </c>
      <c r="D380" s="568">
        <v>4607091384246</v>
      </c>
      <c r="E380" s="56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598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599</v>
      </c>
      <c r="B381" s="54" t="s">
        <v>600</v>
      </c>
      <c r="C381" s="31">
        <v>4301051660</v>
      </c>
      <c r="D381" s="568">
        <v>4607091384253</v>
      </c>
      <c r="E381" s="56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598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1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82"/>
      <c r="P382" s="576" t="s">
        <v>72</v>
      </c>
      <c r="Q382" s="577"/>
      <c r="R382" s="577"/>
      <c r="S382" s="577"/>
      <c r="T382" s="577"/>
      <c r="U382" s="577"/>
      <c r="V382" s="578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82"/>
      <c r="P383" s="576" t="s">
        <v>72</v>
      </c>
      <c r="Q383" s="577"/>
      <c r="R383" s="577"/>
      <c r="S383" s="577"/>
      <c r="T383" s="577"/>
      <c r="U383" s="577"/>
      <c r="V383" s="578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customHeight="1" x14ac:dyDescent="0.25">
      <c r="A384" s="571" t="s">
        <v>174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5"/>
      <c r="AB384" s="555"/>
      <c r="AC384" s="555"/>
    </row>
    <row r="385" spans="1:68" ht="27" customHeight="1" x14ac:dyDescent="0.25">
      <c r="A385" s="54" t="s">
        <v>601</v>
      </c>
      <c r="B385" s="54" t="s">
        <v>602</v>
      </c>
      <c r="C385" s="31">
        <v>4301060441</v>
      </c>
      <c r="D385" s="568">
        <v>4607091389357</v>
      </c>
      <c r="E385" s="56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603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1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82"/>
      <c r="P386" s="576" t="s">
        <v>72</v>
      </c>
      <c r="Q386" s="577"/>
      <c r="R386" s="577"/>
      <c r="S386" s="577"/>
      <c r="T386" s="577"/>
      <c r="U386" s="577"/>
      <c r="V386" s="578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82"/>
      <c r="P387" s="576" t="s">
        <v>72</v>
      </c>
      <c r="Q387" s="577"/>
      <c r="R387" s="577"/>
      <c r="S387" s="577"/>
      <c r="T387" s="577"/>
      <c r="U387" s="577"/>
      <c r="V387" s="578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0" t="s">
        <v>604</v>
      </c>
      <c r="B388" s="651"/>
      <c r="C388" s="651"/>
      <c r="D388" s="651"/>
      <c r="E388" s="651"/>
      <c r="F388" s="651"/>
      <c r="G388" s="651"/>
      <c r="H388" s="651"/>
      <c r="I388" s="651"/>
      <c r="J388" s="651"/>
      <c r="K388" s="651"/>
      <c r="L388" s="651"/>
      <c r="M388" s="651"/>
      <c r="N388" s="651"/>
      <c r="O388" s="651"/>
      <c r="P388" s="651"/>
      <c r="Q388" s="651"/>
      <c r="R388" s="651"/>
      <c r="S388" s="651"/>
      <c r="T388" s="651"/>
      <c r="U388" s="651"/>
      <c r="V388" s="651"/>
      <c r="W388" s="651"/>
      <c r="X388" s="651"/>
      <c r="Y388" s="651"/>
      <c r="Z388" s="651"/>
      <c r="AA388" s="48"/>
      <c r="AB388" s="48"/>
      <c r="AC388" s="48"/>
    </row>
    <row r="389" spans="1:68" ht="16.5" customHeight="1" x14ac:dyDescent="0.25">
      <c r="A389" s="573" t="s">
        <v>605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customHeight="1" x14ac:dyDescent="0.25">
      <c r="A390" s="571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5"/>
      <c r="AB390" s="555"/>
      <c r="AC390" s="555"/>
    </row>
    <row r="391" spans="1:68" ht="27" customHeight="1" x14ac:dyDescent="0.25">
      <c r="A391" s="54" t="s">
        <v>606</v>
      </c>
      <c r="B391" s="54" t="s">
        <v>607</v>
      </c>
      <c r="C391" s="31">
        <v>4301031405</v>
      </c>
      <c r="D391" s="568">
        <v>4680115886100</v>
      </c>
      <c r="E391" s="56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4301031382</v>
      </c>
      <c r="D392" s="568">
        <v>4680115886117</v>
      </c>
      <c r="E392" s="56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609</v>
      </c>
      <c r="B393" s="54" t="s">
        <v>612</v>
      </c>
      <c r="C393" s="31">
        <v>4301031406</v>
      </c>
      <c r="D393" s="568">
        <v>4680115886117</v>
      </c>
      <c r="E393" s="56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613</v>
      </c>
      <c r="B394" s="54" t="s">
        <v>614</v>
      </c>
      <c r="C394" s="31">
        <v>4301031402</v>
      </c>
      <c r="D394" s="568">
        <v>4680115886124</v>
      </c>
      <c r="E394" s="56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4301031366</v>
      </c>
      <c r="D395" s="568">
        <v>4680115883147</v>
      </c>
      <c r="E395" s="56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4301031362</v>
      </c>
      <c r="D396" s="568">
        <v>4607091384338</v>
      </c>
      <c r="E396" s="56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70</v>
      </c>
      <c r="X396" s="559">
        <v>70</v>
      </c>
      <c r="Y396" s="560">
        <f t="shared" si="52"/>
        <v>71.400000000000006</v>
      </c>
      <c r="Z396" s="36">
        <f t="shared" si="57"/>
        <v>0.17068</v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53"/>
        <v>74.333333333333329</v>
      </c>
      <c r="BN396" s="64">
        <f t="shared" si="54"/>
        <v>75.820000000000007</v>
      </c>
      <c r="BO396" s="64">
        <f t="shared" si="55"/>
        <v>0.14245014245014245</v>
      </c>
      <c r="BP396" s="64">
        <f t="shared" si="56"/>
        <v>0.14529914529914531</v>
      </c>
    </row>
    <row r="397" spans="1:68" ht="37.5" customHeight="1" x14ac:dyDescent="0.25">
      <c r="A397" s="54" t="s">
        <v>620</v>
      </c>
      <c r="B397" s="54" t="s">
        <v>621</v>
      </c>
      <c r="C397" s="31">
        <v>4301031361</v>
      </c>
      <c r="D397" s="568">
        <v>4607091389524</v>
      </c>
      <c r="E397" s="56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70</v>
      </c>
      <c r="X397" s="559">
        <v>105</v>
      </c>
      <c r="Y397" s="560">
        <f t="shared" si="52"/>
        <v>105</v>
      </c>
      <c r="Z397" s="36">
        <f t="shared" si="57"/>
        <v>0.251</v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111.5</v>
      </c>
      <c r="BN397" s="64">
        <f t="shared" si="54"/>
        <v>111.5</v>
      </c>
      <c r="BO397" s="64">
        <f t="shared" si="55"/>
        <v>0.21367521367521369</v>
      </c>
      <c r="BP397" s="64">
        <f t="shared" si="56"/>
        <v>0.21367521367521369</v>
      </c>
    </row>
    <row r="398" spans="1:68" ht="27" customHeight="1" x14ac:dyDescent="0.25">
      <c r="A398" s="54" t="s">
        <v>623</v>
      </c>
      <c r="B398" s="54" t="s">
        <v>624</v>
      </c>
      <c r="C398" s="31">
        <v>4301031364</v>
      </c>
      <c r="D398" s="568">
        <v>4680115883161</v>
      </c>
      <c r="E398" s="56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4301031358</v>
      </c>
      <c r="D399" s="568">
        <v>4607091389531</v>
      </c>
      <c r="E399" s="56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70</v>
      </c>
      <c r="X399" s="559">
        <v>105</v>
      </c>
      <c r="Y399" s="560">
        <f t="shared" si="52"/>
        <v>105</v>
      </c>
      <c r="Z399" s="36">
        <f t="shared" si="57"/>
        <v>0.251</v>
      </c>
      <c r="AA399" s="56"/>
      <c r="AB399" s="57"/>
      <c r="AC399" s="447" t="s">
        <v>628</v>
      </c>
      <c r="AG399" s="64"/>
      <c r="AJ399" s="68"/>
      <c r="AK399" s="68">
        <v>0</v>
      </c>
      <c r="BB399" s="448" t="s">
        <v>1</v>
      </c>
      <c r="BM399" s="64">
        <f t="shared" si="53"/>
        <v>111.5</v>
      </c>
      <c r="BN399" s="64">
        <f t="shared" si="54"/>
        <v>111.5</v>
      </c>
      <c r="BO399" s="64">
        <f t="shared" si="55"/>
        <v>0.21367521367521369</v>
      </c>
      <c r="BP399" s="64">
        <f t="shared" si="56"/>
        <v>0.21367521367521369</v>
      </c>
    </row>
    <row r="400" spans="1:68" ht="37.5" customHeight="1" x14ac:dyDescent="0.25">
      <c r="A400" s="54" t="s">
        <v>629</v>
      </c>
      <c r="B400" s="54" t="s">
        <v>630</v>
      </c>
      <c r="C400" s="31">
        <v>4301031360</v>
      </c>
      <c r="D400" s="568">
        <v>4607091384345</v>
      </c>
      <c r="E400" s="56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70</v>
      </c>
      <c r="X400" s="559">
        <v>105</v>
      </c>
      <c r="Y400" s="560">
        <f t="shared" si="52"/>
        <v>105</v>
      </c>
      <c r="Z400" s="36">
        <f t="shared" si="57"/>
        <v>0.251</v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3"/>
        <v>111.5</v>
      </c>
      <c r="BN400" s="64">
        <f t="shared" si="54"/>
        <v>111.5</v>
      </c>
      <c r="BO400" s="64">
        <f t="shared" si="55"/>
        <v>0.21367521367521369</v>
      </c>
      <c r="BP400" s="64">
        <f t="shared" si="56"/>
        <v>0.21367521367521369</v>
      </c>
    </row>
    <row r="401" spans="1:68" x14ac:dyDescent="0.2">
      <c r="A401" s="581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82"/>
      <c r="P401" s="576" t="s">
        <v>72</v>
      </c>
      <c r="Q401" s="577"/>
      <c r="R401" s="577"/>
      <c r="S401" s="577"/>
      <c r="T401" s="577"/>
      <c r="U401" s="577"/>
      <c r="V401" s="578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183.33333333333331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184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0.92367999999999995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82"/>
      <c r="P402" s="576" t="s">
        <v>72</v>
      </c>
      <c r="Q402" s="577"/>
      <c r="R402" s="577"/>
      <c r="S402" s="577"/>
      <c r="T402" s="577"/>
      <c r="U402" s="577"/>
      <c r="V402" s="578"/>
      <c r="W402" s="37" t="s">
        <v>70</v>
      </c>
      <c r="X402" s="561">
        <f>IFERROR(SUM(X391:X400),"0")</f>
        <v>385</v>
      </c>
      <c r="Y402" s="561">
        <f>IFERROR(SUM(Y391:Y400),"0")</f>
        <v>386.4</v>
      </c>
      <c r="Z402" s="37"/>
      <c r="AA402" s="562"/>
      <c r="AB402" s="562"/>
      <c r="AC402" s="562"/>
    </row>
    <row r="403" spans="1:68" ht="14.25" customHeight="1" x14ac:dyDescent="0.25">
      <c r="A403" s="571" t="s">
        <v>74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5"/>
      <c r="AB403" s="555"/>
      <c r="AC403" s="555"/>
    </row>
    <row r="404" spans="1:68" ht="27" customHeight="1" x14ac:dyDescent="0.25">
      <c r="A404" s="54" t="s">
        <v>631</v>
      </c>
      <c r="B404" s="54" t="s">
        <v>632</v>
      </c>
      <c r="C404" s="31">
        <v>4301051284</v>
      </c>
      <c r="D404" s="568">
        <v>4607091384352</v>
      </c>
      <c r="E404" s="56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70</v>
      </c>
      <c r="X404" s="559">
        <v>180</v>
      </c>
      <c r="Y404" s="560">
        <f>IFERROR(IF(X404="",0,CEILING((X404/$H404),1)*$H404),"")</f>
        <v>180</v>
      </c>
      <c r="Z404" s="36">
        <f>IFERROR(IF(Y404=0,"",ROUNDUP(Y404/H404,0)*0.00902),"")</f>
        <v>0.67649999999999999</v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198.45</v>
      </c>
      <c r="BN404" s="64">
        <f>IFERROR(Y404*I404/H404,"0")</f>
        <v>198.45</v>
      </c>
      <c r="BO404" s="64">
        <f>IFERROR(1/J404*(X404/H404),"0")</f>
        <v>0.56818181818181823</v>
      </c>
      <c r="BP404" s="64">
        <f>IFERROR(1/J404*(Y404/H404),"0")</f>
        <v>0.56818181818181823</v>
      </c>
    </row>
    <row r="405" spans="1:68" ht="27" customHeight="1" x14ac:dyDescent="0.25">
      <c r="A405" s="54" t="s">
        <v>634</v>
      </c>
      <c r="B405" s="54" t="s">
        <v>635</v>
      </c>
      <c r="C405" s="31">
        <v>4301051431</v>
      </c>
      <c r="D405" s="568">
        <v>4607091389654</v>
      </c>
      <c r="E405" s="56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70</v>
      </c>
      <c r="X405" s="559">
        <v>99</v>
      </c>
      <c r="Y405" s="560">
        <f>IFERROR(IF(X405="",0,CEILING((X405/$H405),1)*$H405),"")</f>
        <v>99</v>
      </c>
      <c r="Z405" s="36">
        <f>IFERROR(IF(Y405=0,"",ROUNDUP(Y405/H405,0)*0.00651),"")</f>
        <v>0.32550000000000001</v>
      </c>
      <c r="AA405" s="56"/>
      <c r="AB405" s="57"/>
      <c r="AC405" s="453" t="s">
        <v>636</v>
      </c>
      <c r="AG405" s="64"/>
      <c r="AJ405" s="68"/>
      <c r="AK405" s="68">
        <v>0</v>
      </c>
      <c r="BB405" s="454" t="s">
        <v>1</v>
      </c>
      <c r="BM405" s="64">
        <f>IFERROR(X405*I405/H405,"0")</f>
        <v>111.9</v>
      </c>
      <c r="BN405" s="64">
        <f>IFERROR(Y405*I405/H405,"0")</f>
        <v>111.9</v>
      </c>
      <c r="BO405" s="64">
        <f>IFERROR(1/J405*(X405/H405),"0")</f>
        <v>0.27472527472527475</v>
      </c>
      <c r="BP405" s="64">
        <f>IFERROR(1/J405*(Y405/H405),"0")</f>
        <v>0.27472527472527475</v>
      </c>
    </row>
    <row r="406" spans="1:68" x14ac:dyDescent="0.2">
      <c r="A406" s="581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82"/>
      <c r="P406" s="576" t="s">
        <v>72</v>
      </c>
      <c r="Q406" s="577"/>
      <c r="R406" s="577"/>
      <c r="S406" s="577"/>
      <c r="T406" s="577"/>
      <c r="U406" s="577"/>
      <c r="V406" s="578"/>
      <c r="W406" s="37" t="s">
        <v>73</v>
      </c>
      <c r="X406" s="561">
        <f>IFERROR(X404/H404,"0")+IFERROR(X405/H405,"0")</f>
        <v>125</v>
      </c>
      <c r="Y406" s="561">
        <f>IFERROR(Y404/H404,"0")+IFERROR(Y405/H405,"0")</f>
        <v>125</v>
      </c>
      <c r="Z406" s="561">
        <f>IFERROR(IF(Z404="",0,Z404),"0")+IFERROR(IF(Z405="",0,Z405),"0")</f>
        <v>1.002</v>
      </c>
      <c r="AA406" s="562"/>
      <c r="AB406" s="562"/>
      <c r="AC406" s="562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82"/>
      <c r="P407" s="576" t="s">
        <v>72</v>
      </c>
      <c r="Q407" s="577"/>
      <c r="R407" s="577"/>
      <c r="S407" s="577"/>
      <c r="T407" s="577"/>
      <c r="U407" s="577"/>
      <c r="V407" s="578"/>
      <c r="W407" s="37" t="s">
        <v>70</v>
      </c>
      <c r="X407" s="561">
        <f>IFERROR(SUM(X404:X405),"0")</f>
        <v>279</v>
      </c>
      <c r="Y407" s="561">
        <f>IFERROR(SUM(Y404:Y405),"0")</f>
        <v>279</v>
      </c>
      <c r="Z407" s="37"/>
      <c r="AA407" s="562"/>
      <c r="AB407" s="562"/>
      <c r="AC407" s="562"/>
    </row>
    <row r="408" spans="1:68" ht="16.5" customHeight="1" x14ac:dyDescent="0.25">
      <c r="A408" s="573" t="s">
        <v>637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customHeight="1" x14ac:dyDescent="0.25">
      <c r="A409" s="571" t="s">
        <v>139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5"/>
      <c r="AB409" s="555"/>
      <c r="AC409" s="555"/>
    </row>
    <row r="410" spans="1:68" ht="27" customHeight="1" x14ac:dyDescent="0.25">
      <c r="A410" s="54" t="s">
        <v>638</v>
      </c>
      <c r="B410" s="54" t="s">
        <v>639</v>
      </c>
      <c r="C410" s="31">
        <v>4301020319</v>
      </c>
      <c r="D410" s="568">
        <v>4680115885240</v>
      </c>
      <c r="E410" s="56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1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82"/>
      <c r="P411" s="576" t="s">
        <v>72</v>
      </c>
      <c r="Q411" s="577"/>
      <c r="R411" s="577"/>
      <c r="S411" s="577"/>
      <c r="T411" s="577"/>
      <c r="U411" s="577"/>
      <c r="V411" s="578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82"/>
      <c r="P412" s="576" t="s">
        <v>72</v>
      </c>
      <c r="Q412" s="577"/>
      <c r="R412" s="577"/>
      <c r="S412" s="577"/>
      <c r="T412" s="577"/>
      <c r="U412" s="577"/>
      <c r="V412" s="578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1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5"/>
      <c r="AB413" s="555"/>
      <c r="AC413" s="555"/>
    </row>
    <row r="414" spans="1:68" ht="27" customHeight="1" x14ac:dyDescent="0.25">
      <c r="A414" s="54" t="s">
        <v>641</v>
      </c>
      <c r="B414" s="54" t="s">
        <v>642</v>
      </c>
      <c r="C414" s="31">
        <v>4301031403</v>
      </c>
      <c r="D414" s="568">
        <v>4680115886094</v>
      </c>
      <c r="E414" s="56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4301031363</v>
      </c>
      <c r="D415" s="568">
        <v>4607091389425</v>
      </c>
      <c r="E415" s="56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647</v>
      </c>
      <c r="B416" s="54" t="s">
        <v>648</v>
      </c>
      <c r="C416" s="31">
        <v>4301031373</v>
      </c>
      <c r="D416" s="568">
        <v>4680115880771</v>
      </c>
      <c r="E416" s="56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649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650</v>
      </c>
      <c r="B417" s="54" t="s">
        <v>651</v>
      </c>
      <c r="C417" s="31">
        <v>4301031359</v>
      </c>
      <c r="D417" s="568">
        <v>4607091389500</v>
      </c>
      <c r="E417" s="56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649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81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82"/>
      <c r="P418" s="576" t="s">
        <v>72</v>
      </c>
      <c r="Q418" s="577"/>
      <c r="R418" s="577"/>
      <c r="S418" s="577"/>
      <c r="T418" s="577"/>
      <c r="U418" s="577"/>
      <c r="V418" s="578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82"/>
      <c r="P419" s="576" t="s">
        <v>72</v>
      </c>
      <c r="Q419" s="577"/>
      <c r="R419" s="577"/>
      <c r="S419" s="577"/>
      <c r="T419" s="577"/>
      <c r="U419" s="577"/>
      <c r="V419" s="578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73" t="s">
        <v>652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customHeight="1" x14ac:dyDescent="0.25">
      <c r="A421" s="571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5"/>
      <c r="AB421" s="555"/>
      <c r="AC421" s="555"/>
    </row>
    <row r="422" spans="1:68" ht="27" customHeight="1" x14ac:dyDescent="0.25">
      <c r="A422" s="54" t="s">
        <v>653</v>
      </c>
      <c r="B422" s="54" t="s">
        <v>654</v>
      </c>
      <c r="C422" s="31">
        <v>4301031347</v>
      </c>
      <c r="D422" s="568">
        <v>4680115885110</v>
      </c>
      <c r="E422" s="56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655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1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82"/>
      <c r="P423" s="576" t="s">
        <v>72</v>
      </c>
      <c r="Q423" s="577"/>
      <c r="R423" s="577"/>
      <c r="S423" s="577"/>
      <c r="T423" s="577"/>
      <c r="U423" s="577"/>
      <c r="V423" s="578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82"/>
      <c r="P424" s="576" t="s">
        <v>72</v>
      </c>
      <c r="Q424" s="577"/>
      <c r="R424" s="577"/>
      <c r="S424" s="577"/>
      <c r="T424" s="577"/>
      <c r="U424" s="577"/>
      <c r="V424" s="578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3" t="s">
        <v>656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customHeight="1" x14ac:dyDescent="0.25">
      <c r="A426" s="571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5"/>
      <c r="AB426" s="555"/>
      <c r="AC426" s="555"/>
    </row>
    <row r="427" spans="1:68" ht="27" customHeight="1" x14ac:dyDescent="0.25">
      <c r="A427" s="54" t="s">
        <v>657</v>
      </c>
      <c r="B427" s="54" t="s">
        <v>658</v>
      </c>
      <c r="C427" s="31">
        <v>4301031261</v>
      </c>
      <c r="D427" s="568">
        <v>4680115885103</v>
      </c>
      <c r="E427" s="56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659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1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82"/>
      <c r="P428" s="576" t="s">
        <v>72</v>
      </c>
      <c r="Q428" s="577"/>
      <c r="R428" s="577"/>
      <c r="S428" s="577"/>
      <c r="T428" s="577"/>
      <c r="U428" s="577"/>
      <c r="V428" s="578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82"/>
      <c r="P429" s="576" t="s">
        <v>72</v>
      </c>
      <c r="Q429" s="577"/>
      <c r="R429" s="577"/>
      <c r="S429" s="577"/>
      <c r="T429" s="577"/>
      <c r="U429" s="577"/>
      <c r="V429" s="578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0" t="s">
        <v>660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48"/>
      <c r="AB430" s="48"/>
      <c r="AC430" s="48"/>
    </row>
    <row r="431" spans="1:68" ht="16.5" customHeight="1" x14ac:dyDescent="0.25">
      <c r="A431" s="573" t="s">
        <v>660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customHeight="1" x14ac:dyDescent="0.25">
      <c r="A432" s="571" t="s">
        <v>103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5"/>
      <c r="AB432" s="555"/>
      <c r="AC432" s="555"/>
    </row>
    <row r="433" spans="1:68" ht="27" customHeight="1" x14ac:dyDescent="0.25">
      <c r="A433" s="54" t="s">
        <v>661</v>
      </c>
      <c r="B433" s="54" t="s">
        <v>662</v>
      </c>
      <c r="C433" s="31">
        <v>4301011795</v>
      </c>
      <c r="D433" s="568">
        <v>4607091389067</v>
      </c>
      <c r="E433" s="56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4301011961</v>
      </c>
      <c r="D434" s="568">
        <v>4680115885271</v>
      </c>
      <c r="E434" s="56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667</v>
      </c>
      <c r="B435" s="54" t="s">
        <v>668</v>
      </c>
      <c r="C435" s="31">
        <v>4301011376</v>
      </c>
      <c r="D435" s="568">
        <v>4680115885226</v>
      </c>
      <c r="E435" s="56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4301012145</v>
      </c>
      <c r="D436" s="568">
        <v>4607091383522</v>
      </c>
      <c r="E436" s="56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4" t="s">
        <v>672</v>
      </c>
      <c r="Q436" s="564"/>
      <c r="R436" s="564"/>
      <c r="S436" s="564"/>
      <c r="T436" s="565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674</v>
      </c>
      <c r="B437" s="54" t="s">
        <v>675</v>
      </c>
      <c r="C437" s="31">
        <v>4301011774</v>
      </c>
      <c r="D437" s="568">
        <v>4680115884502</v>
      </c>
      <c r="E437" s="56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4301011771</v>
      </c>
      <c r="D438" s="568">
        <v>4607091389104</v>
      </c>
      <c r="E438" s="56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customHeight="1" x14ac:dyDescent="0.25">
      <c r="A439" s="54" t="s">
        <v>680</v>
      </c>
      <c r="B439" s="54" t="s">
        <v>681</v>
      </c>
      <c r="C439" s="31">
        <v>4301011799</v>
      </c>
      <c r="D439" s="568">
        <v>4680115884519</v>
      </c>
      <c r="E439" s="56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682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4301012125</v>
      </c>
      <c r="D440" s="568">
        <v>4680115886391</v>
      </c>
      <c r="E440" s="56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4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4301012035</v>
      </c>
      <c r="D441" s="568">
        <v>4680115880603</v>
      </c>
      <c r="E441" s="56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663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4301012146</v>
      </c>
      <c r="D442" s="568">
        <v>4607091389999</v>
      </c>
      <c r="E442" s="56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5" t="s">
        <v>689</v>
      </c>
      <c r="Q442" s="564"/>
      <c r="R442" s="564"/>
      <c r="S442" s="564"/>
      <c r="T442" s="565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4301012036</v>
      </c>
      <c r="D443" s="568">
        <v>4680115882782</v>
      </c>
      <c r="E443" s="56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4301012050</v>
      </c>
      <c r="D444" s="568">
        <v>4680115885479</v>
      </c>
      <c r="E444" s="56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679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694</v>
      </c>
      <c r="B445" s="54" t="s">
        <v>695</v>
      </c>
      <c r="C445" s="31">
        <v>4301011784</v>
      </c>
      <c r="D445" s="568">
        <v>4607091389982</v>
      </c>
      <c r="E445" s="56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70</v>
      </c>
      <c r="X445" s="559">
        <v>180</v>
      </c>
      <c r="Y445" s="560">
        <f t="shared" si="58"/>
        <v>180</v>
      </c>
      <c r="Z445" s="36">
        <f>IFERROR(IF(Y445=0,"",ROUNDUP(Y445/H445,0)*0.00902),"")</f>
        <v>0.45100000000000001</v>
      </c>
      <c r="AA445" s="56"/>
      <c r="AB445" s="57"/>
      <c r="AC445" s="493" t="s">
        <v>679</v>
      </c>
      <c r="AG445" s="64"/>
      <c r="AJ445" s="68"/>
      <c r="AK445" s="68">
        <v>0</v>
      </c>
      <c r="BB445" s="494" t="s">
        <v>1</v>
      </c>
      <c r="BM445" s="64">
        <f t="shared" si="60"/>
        <v>190.49999999999997</v>
      </c>
      <c r="BN445" s="64">
        <f t="shared" si="61"/>
        <v>190.49999999999997</v>
      </c>
      <c r="BO445" s="64">
        <f t="shared" si="62"/>
        <v>0.37878787878787878</v>
      </c>
      <c r="BP445" s="64">
        <f t="shared" si="63"/>
        <v>0.37878787878787878</v>
      </c>
    </row>
    <row r="446" spans="1:68" ht="27" customHeight="1" x14ac:dyDescent="0.25">
      <c r="A446" s="54" t="s">
        <v>694</v>
      </c>
      <c r="B446" s="54" t="s">
        <v>696</v>
      </c>
      <c r="C446" s="31">
        <v>4301012034</v>
      </c>
      <c r="D446" s="568">
        <v>4607091389982</v>
      </c>
      <c r="E446" s="56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679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1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82"/>
      <c r="P447" s="576" t="s">
        <v>72</v>
      </c>
      <c r="Q447" s="577"/>
      <c r="R447" s="577"/>
      <c r="S447" s="577"/>
      <c r="T447" s="577"/>
      <c r="U447" s="577"/>
      <c r="V447" s="578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50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50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0.45100000000000001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82"/>
      <c r="P448" s="576" t="s">
        <v>72</v>
      </c>
      <c r="Q448" s="577"/>
      <c r="R448" s="577"/>
      <c r="S448" s="577"/>
      <c r="T448" s="577"/>
      <c r="U448" s="577"/>
      <c r="V448" s="578"/>
      <c r="W448" s="37" t="s">
        <v>70</v>
      </c>
      <c r="X448" s="561">
        <f>IFERROR(SUM(X433:X446),"0")</f>
        <v>180</v>
      </c>
      <c r="Y448" s="561">
        <f>IFERROR(SUM(Y433:Y446),"0")</f>
        <v>180</v>
      </c>
      <c r="Z448" s="37"/>
      <c r="AA448" s="562"/>
      <c r="AB448" s="562"/>
      <c r="AC448" s="562"/>
    </row>
    <row r="449" spans="1:68" ht="14.25" customHeight="1" x14ac:dyDescent="0.25">
      <c r="A449" s="571" t="s">
        <v>139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5"/>
      <c r="AB449" s="555"/>
      <c r="AC449" s="555"/>
    </row>
    <row r="450" spans="1:68" ht="16.5" customHeight="1" x14ac:dyDescent="0.25">
      <c r="A450" s="54" t="s">
        <v>697</v>
      </c>
      <c r="B450" s="54" t="s">
        <v>698</v>
      </c>
      <c r="C450" s="31">
        <v>4301020334</v>
      </c>
      <c r="D450" s="568">
        <v>4607091388930</v>
      </c>
      <c r="E450" s="56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70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699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700</v>
      </c>
      <c r="B451" s="54" t="s">
        <v>701</v>
      </c>
      <c r="C451" s="31">
        <v>4301020384</v>
      </c>
      <c r="D451" s="568">
        <v>4680115886407</v>
      </c>
      <c r="E451" s="56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699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702</v>
      </c>
      <c r="B452" s="54" t="s">
        <v>703</v>
      </c>
      <c r="C452" s="31">
        <v>4301020385</v>
      </c>
      <c r="D452" s="568">
        <v>4680115880054</v>
      </c>
      <c r="E452" s="56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699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1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82"/>
      <c r="P453" s="576" t="s">
        <v>72</v>
      </c>
      <c r="Q453" s="577"/>
      <c r="R453" s="577"/>
      <c r="S453" s="577"/>
      <c r="T453" s="577"/>
      <c r="U453" s="577"/>
      <c r="V453" s="578"/>
      <c r="W453" s="37" t="s">
        <v>73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82"/>
      <c r="P454" s="576" t="s">
        <v>72</v>
      </c>
      <c r="Q454" s="577"/>
      <c r="R454" s="577"/>
      <c r="S454" s="577"/>
      <c r="T454" s="577"/>
      <c r="U454" s="577"/>
      <c r="V454" s="578"/>
      <c r="W454" s="37" t="s">
        <v>70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customHeight="1" x14ac:dyDescent="0.25">
      <c r="A455" s="571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5"/>
      <c r="AB455" s="555"/>
      <c r="AC455" s="555"/>
    </row>
    <row r="456" spans="1:68" ht="27" customHeight="1" x14ac:dyDescent="0.25">
      <c r="A456" s="54" t="s">
        <v>704</v>
      </c>
      <c r="B456" s="54" t="s">
        <v>705</v>
      </c>
      <c r="C456" s="31">
        <v>4301031349</v>
      </c>
      <c r="D456" s="568">
        <v>4680115883116</v>
      </c>
      <c r="E456" s="56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70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707</v>
      </c>
      <c r="B457" s="54" t="s">
        <v>708</v>
      </c>
      <c r="C457" s="31">
        <v>4301031350</v>
      </c>
      <c r="D457" s="568">
        <v>4680115883093</v>
      </c>
      <c r="E457" s="56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70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710</v>
      </c>
      <c r="B458" s="54" t="s">
        <v>711</v>
      </c>
      <c r="C458" s="31">
        <v>4301031353</v>
      </c>
      <c r="D458" s="568">
        <v>4680115883109</v>
      </c>
      <c r="E458" s="56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70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712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713</v>
      </c>
      <c r="B459" s="54" t="s">
        <v>714</v>
      </c>
      <c r="C459" s="31">
        <v>4301031351</v>
      </c>
      <c r="D459" s="568">
        <v>4680115882072</v>
      </c>
      <c r="E459" s="56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706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713</v>
      </c>
      <c r="B460" s="54" t="s">
        <v>715</v>
      </c>
      <c r="C460" s="31">
        <v>4301031419</v>
      </c>
      <c r="D460" s="568">
        <v>4680115882072</v>
      </c>
      <c r="E460" s="56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716</v>
      </c>
      <c r="B461" s="54" t="s">
        <v>717</v>
      </c>
      <c r="C461" s="31">
        <v>4301031418</v>
      </c>
      <c r="D461" s="568">
        <v>4680115882102</v>
      </c>
      <c r="E461" s="56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718</v>
      </c>
      <c r="B462" s="54" t="s">
        <v>719</v>
      </c>
      <c r="C462" s="31">
        <v>4301031417</v>
      </c>
      <c r="D462" s="568">
        <v>4680115882096</v>
      </c>
      <c r="E462" s="56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712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81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82"/>
      <c r="P463" s="576" t="s">
        <v>72</v>
      </c>
      <c r="Q463" s="577"/>
      <c r="R463" s="577"/>
      <c r="S463" s="577"/>
      <c r="T463" s="577"/>
      <c r="U463" s="577"/>
      <c r="V463" s="578"/>
      <c r="W463" s="37" t="s">
        <v>73</v>
      </c>
      <c r="X463" s="561">
        <f>IFERROR(X456/H456,"0")+IFERROR(X457/H457,"0")+IFERROR(X458/H458,"0")+IFERROR(X459/H459,"0")+IFERROR(X460/H460,"0")+IFERROR(X461/H461,"0")+IFERROR(X462/H462,"0")</f>
        <v>0</v>
      </c>
      <c r="Y463" s="561">
        <f>IFERROR(Y456/H456,"0")+IFERROR(Y457/H457,"0")+IFERROR(Y458/H458,"0")+IFERROR(Y459/H459,"0")+IFERROR(Y460/H460,"0")+IFERROR(Y461/H461,"0")+IFERROR(Y462/H462,"0")</f>
        <v>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82"/>
      <c r="P464" s="576" t="s">
        <v>72</v>
      </c>
      <c r="Q464" s="577"/>
      <c r="R464" s="577"/>
      <c r="S464" s="577"/>
      <c r="T464" s="577"/>
      <c r="U464" s="577"/>
      <c r="V464" s="578"/>
      <c r="W464" s="37" t="s">
        <v>70</v>
      </c>
      <c r="X464" s="561">
        <f>IFERROR(SUM(X456:X462),"0")</f>
        <v>0</v>
      </c>
      <c r="Y464" s="561">
        <f>IFERROR(SUM(Y456:Y462),"0")</f>
        <v>0</v>
      </c>
      <c r="Z464" s="37"/>
      <c r="AA464" s="562"/>
      <c r="AB464" s="562"/>
      <c r="AC464" s="562"/>
    </row>
    <row r="465" spans="1:68" ht="14.25" customHeight="1" x14ac:dyDescent="0.25">
      <c r="A465" s="571" t="s">
        <v>74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5"/>
      <c r="AB465" s="555"/>
      <c r="AC465" s="555"/>
    </row>
    <row r="466" spans="1:68" ht="16.5" customHeight="1" x14ac:dyDescent="0.25">
      <c r="A466" s="54" t="s">
        <v>720</v>
      </c>
      <c r="B466" s="54" t="s">
        <v>721</v>
      </c>
      <c r="C466" s="31">
        <v>4301051232</v>
      </c>
      <c r="D466" s="568">
        <v>4607091383409</v>
      </c>
      <c r="E466" s="56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723</v>
      </c>
      <c r="B467" s="54" t="s">
        <v>724</v>
      </c>
      <c r="C467" s="31">
        <v>4301051233</v>
      </c>
      <c r="D467" s="568">
        <v>4607091383416</v>
      </c>
      <c r="E467" s="56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726</v>
      </c>
      <c r="B468" s="54" t="s">
        <v>727</v>
      </c>
      <c r="C468" s="31">
        <v>4301051064</v>
      </c>
      <c r="D468" s="568">
        <v>4680115883536</v>
      </c>
      <c r="E468" s="56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728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81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82"/>
      <c r="P469" s="576" t="s">
        <v>72</v>
      </c>
      <c r="Q469" s="577"/>
      <c r="R469" s="577"/>
      <c r="S469" s="577"/>
      <c r="T469" s="577"/>
      <c r="U469" s="577"/>
      <c r="V469" s="578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82"/>
      <c r="P470" s="576" t="s">
        <v>72</v>
      </c>
      <c r="Q470" s="577"/>
      <c r="R470" s="577"/>
      <c r="S470" s="577"/>
      <c r="T470" s="577"/>
      <c r="U470" s="577"/>
      <c r="V470" s="578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0" t="s">
        <v>729</v>
      </c>
      <c r="B471" s="651"/>
      <c r="C471" s="651"/>
      <c r="D471" s="651"/>
      <c r="E471" s="651"/>
      <c r="F471" s="651"/>
      <c r="G471" s="651"/>
      <c r="H471" s="651"/>
      <c r="I471" s="651"/>
      <c r="J471" s="651"/>
      <c r="K471" s="651"/>
      <c r="L471" s="651"/>
      <c r="M471" s="651"/>
      <c r="N471" s="651"/>
      <c r="O471" s="651"/>
      <c r="P471" s="651"/>
      <c r="Q471" s="651"/>
      <c r="R471" s="651"/>
      <c r="S471" s="651"/>
      <c r="T471" s="651"/>
      <c r="U471" s="651"/>
      <c r="V471" s="651"/>
      <c r="W471" s="651"/>
      <c r="X471" s="651"/>
      <c r="Y471" s="651"/>
      <c r="Z471" s="651"/>
      <c r="AA471" s="48"/>
      <c r="AB471" s="48"/>
      <c r="AC471" s="48"/>
    </row>
    <row r="472" spans="1:68" ht="16.5" customHeight="1" x14ac:dyDescent="0.25">
      <c r="A472" s="573" t="s">
        <v>729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customHeight="1" x14ac:dyDescent="0.25">
      <c r="A473" s="571" t="s">
        <v>103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5"/>
      <c r="AB473" s="555"/>
      <c r="AC473" s="555"/>
    </row>
    <row r="474" spans="1:68" ht="27" customHeight="1" x14ac:dyDescent="0.25">
      <c r="A474" s="54" t="s">
        <v>730</v>
      </c>
      <c r="B474" s="54" t="s">
        <v>731</v>
      </c>
      <c r="C474" s="31">
        <v>4301011763</v>
      </c>
      <c r="D474" s="568">
        <v>4640242181011</v>
      </c>
      <c r="E474" s="56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1" t="s">
        <v>732</v>
      </c>
      <c r="Q474" s="564"/>
      <c r="R474" s="564"/>
      <c r="S474" s="564"/>
      <c r="T474" s="565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733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734</v>
      </c>
      <c r="B475" s="54" t="s">
        <v>735</v>
      </c>
      <c r="C475" s="31">
        <v>4301011585</v>
      </c>
      <c r="D475" s="568">
        <v>4640242180441</v>
      </c>
      <c r="E475" s="56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02" t="s">
        <v>736</v>
      </c>
      <c r="Q475" s="564"/>
      <c r="R475" s="564"/>
      <c r="S475" s="564"/>
      <c r="T475" s="565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737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4301011584</v>
      </c>
      <c r="D476" s="568">
        <v>4640242180564</v>
      </c>
      <c r="E476" s="56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3" t="s">
        <v>740</v>
      </c>
      <c r="Q476" s="564"/>
      <c r="R476" s="564"/>
      <c r="S476" s="564"/>
      <c r="T476" s="565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742</v>
      </c>
      <c r="B477" s="54" t="s">
        <v>743</v>
      </c>
      <c r="C477" s="31">
        <v>4301011764</v>
      </c>
      <c r="D477" s="568">
        <v>4640242181189</v>
      </c>
      <c r="E477" s="56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3" t="s">
        <v>744</v>
      </c>
      <c r="Q477" s="564"/>
      <c r="R477" s="564"/>
      <c r="S477" s="564"/>
      <c r="T477" s="565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733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1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82"/>
      <c r="P478" s="576" t="s">
        <v>72</v>
      </c>
      <c r="Q478" s="577"/>
      <c r="R478" s="577"/>
      <c r="S478" s="577"/>
      <c r="T478" s="577"/>
      <c r="U478" s="577"/>
      <c r="V478" s="578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82"/>
      <c r="P479" s="576" t="s">
        <v>72</v>
      </c>
      <c r="Q479" s="577"/>
      <c r="R479" s="577"/>
      <c r="S479" s="577"/>
      <c r="T479" s="577"/>
      <c r="U479" s="577"/>
      <c r="V479" s="578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1" t="s">
        <v>139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5"/>
      <c r="AB480" s="555"/>
      <c r="AC480" s="555"/>
    </row>
    <row r="481" spans="1:68" ht="27" customHeight="1" x14ac:dyDescent="0.25">
      <c r="A481" s="54" t="s">
        <v>745</v>
      </c>
      <c r="B481" s="54" t="s">
        <v>746</v>
      </c>
      <c r="C481" s="31">
        <v>4301020400</v>
      </c>
      <c r="D481" s="568">
        <v>4640242180519</v>
      </c>
      <c r="E481" s="56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64" t="s">
        <v>747</v>
      </c>
      <c r="Q481" s="564"/>
      <c r="R481" s="564"/>
      <c r="S481" s="564"/>
      <c r="T481" s="565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4301020260</v>
      </c>
      <c r="D482" s="568">
        <v>4640242180526</v>
      </c>
      <c r="E482" s="56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8" t="s">
        <v>751</v>
      </c>
      <c r="Q482" s="564"/>
      <c r="R482" s="564"/>
      <c r="S482" s="564"/>
      <c r="T482" s="565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753</v>
      </c>
      <c r="B483" s="54" t="s">
        <v>754</v>
      </c>
      <c r="C483" s="31">
        <v>4301020295</v>
      </c>
      <c r="D483" s="568">
        <v>4640242181363</v>
      </c>
      <c r="E483" s="56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2" t="s">
        <v>755</v>
      </c>
      <c r="Q483" s="564"/>
      <c r="R483" s="564"/>
      <c r="S483" s="564"/>
      <c r="T483" s="565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1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82"/>
      <c r="P484" s="576" t="s">
        <v>72</v>
      </c>
      <c r="Q484" s="577"/>
      <c r="R484" s="577"/>
      <c r="S484" s="577"/>
      <c r="T484" s="577"/>
      <c r="U484" s="577"/>
      <c r="V484" s="578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82"/>
      <c r="P485" s="576" t="s">
        <v>72</v>
      </c>
      <c r="Q485" s="577"/>
      <c r="R485" s="577"/>
      <c r="S485" s="577"/>
      <c r="T485" s="577"/>
      <c r="U485" s="577"/>
      <c r="V485" s="578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1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5"/>
      <c r="AB486" s="555"/>
      <c r="AC486" s="555"/>
    </row>
    <row r="487" spans="1:68" ht="27" customHeight="1" x14ac:dyDescent="0.25">
      <c r="A487" s="54" t="s">
        <v>757</v>
      </c>
      <c r="B487" s="54" t="s">
        <v>758</v>
      </c>
      <c r="C487" s="31">
        <v>4301031280</v>
      </c>
      <c r="D487" s="568">
        <v>4640242180816</v>
      </c>
      <c r="E487" s="56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7" t="s">
        <v>759</v>
      </c>
      <c r="Q487" s="564"/>
      <c r="R487" s="564"/>
      <c r="S487" s="564"/>
      <c r="T487" s="565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761</v>
      </c>
      <c r="B488" s="54" t="s">
        <v>762</v>
      </c>
      <c r="C488" s="31">
        <v>4301031244</v>
      </c>
      <c r="D488" s="568">
        <v>4640242180595</v>
      </c>
      <c r="E488" s="56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1" t="s">
        <v>763</v>
      </c>
      <c r="Q488" s="564"/>
      <c r="R488" s="564"/>
      <c r="S488" s="564"/>
      <c r="T488" s="565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81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82"/>
      <c r="P489" s="576" t="s">
        <v>72</v>
      </c>
      <c r="Q489" s="577"/>
      <c r="R489" s="577"/>
      <c r="S489" s="577"/>
      <c r="T489" s="577"/>
      <c r="U489" s="577"/>
      <c r="V489" s="578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82"/>
      <c r="P490" s="576" t="s">
        <v>72</v>
      </c>
      <c r="Q490" s="577"/>
      <c r="R490" s="577"/>
      <c r="S490" s="577"/>
      <c r="T490" s="577"/>
      <c r="U490" s="577"/>
      <c r="V490" s="578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1" t="s">
        <v>74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5"/>
      <c r="AB491" s="555"/>
      <c r="AC491" s="555"/>
    </row>
    <row r="492" spans="1:68" ht="27" customHeight="1" x14ac:dyDescent="0.25">
      <c r="A492" s="54" t="s">
        <v>765</v>
      </c>
      <c r="B492" s="54" t="s">
        <v>766</v>
      </c>
      <c r="C492" s="31">
        <v>4301052046</v>
      </c>
      <c r="D492" s="568">
        <v>4640242180533</v>
      </c>
      <c r="E492" s="56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60" t="s">
        <v>767</v>
      </c>
      <c r="Q492" s="564"/>
      <c r="R492" s="564"/>
      <c r="S492" s="564"/>
      <c r="T492" s="565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769</v>
      </c>
      <c r="B493" s="54" t="s">
        <v>770</v>
      </c>
      <c r="C493" s="31">
        <v>4301051920</v>
      </c>
      <c r="D493" s="568">
        <v>4640242181233</v>
      </c>
      <c r="E493" s="56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90" t="s">
        <v>771</v>
      </c>
      <c r="Q493" s="564"/>
      <c r="R493" s="564"/>
      <c r="S493" s="564"/>
      <c r="T493" s="565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1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82"/>
      <c r="P494" s="576" t="s">
        <v>72</v>
      </c>
      <c r="Q494" s="577"/>
      <c r="R494" s="577"/>
      <c r="S494" s="577"/>
      <c r="T494" s="577"/>
      <c r="U494" s="577"/>
      <c r="V494" s="578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82"/>
      <c r="P495" s="576" t="s">
        <v>72</v>
      </c>
      <c r="Q495" s="577"/>
      <c r="R495" s="577"/>
      <c r="S495" s="577"/>
      <c r="T495" s="577"/>
      <c r="U495" s="577"/>
      <c r="V495" s="578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1" t="s">
        <v>174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5"/>
      <c r="AB496" s="555"/>
      <c r="AC496" s="555"/>
    </row>
    <row r="497" spans="1:68" ht="27" customHeight="1" x14ac:dyDescent="0.25">
      <c r="A497" s="54" t="s">
        <v>772</v>
      </c>
      <c r="B497" s="54" t="s">
        <v>773</v>
      </c>
      <c r="C497" s="31">
        <v>4301060491</v>
      </c>
      <c r="D497" s="568">
        <v>4640242180120</v>
      </c>
      <c r="E497" s="56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1" t="s">
        <v>774</v>
      </c>
      <c r="Q497" s="564"/>
      <c r="R497" s="564"/>
      <c r="S497" s="564"/>
      <c r="T497" s="565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776</v>
      </c>
      <c r="B498" s="54" t="s">
        <v>777</v>
      </c>
      <c r="C498" s="31">
        <v>4301060493</v>
      </c>
      <c r="D498" s="568">
        <v>4640242180137</v>
      </c>
      <c r="E498" s="56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67" t="s">
        <v>778</v>
      </c>
      <c r="Q498" s="564"/>
      <c r="R498" s="564"/>
      <c r="S498" s="564"/>
      <c r="T498" s="565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1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82"/>
      <c r="P499" s="576" t="s">
        <v>72</v>
      </c>
      <c r="Q499" s="577"/>
      <c r="R499" s="577"/>
      <c r="S499" s="577"/>
      <c r="T499" s="577"/>
      <c r="U499" s="577"/>
      <c r="V499" s="578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82"/>
      <c r="P500" s="576" t="s">
        <v>72</v>
      </c>
      <c r="Q500" s="577"/>
      <c r="R500" s="577"/>
      <c r="S500" s="577"/>
      <c r="T500" s="577"/>
      <c r="U500" s="577"/>
      <c r="V500" s="578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3" t="s">
        <v>780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customHeight="1" x14ac:dyDescent="0.25">
      <c r="A502" s="571" t="s">
        <v>139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5"/>
      <c r="AB502" s="555"/>
      <c r="AC502" s="555"/>
    </row>
    <row r="503" spans="1:68" ht="27" customHeight="1" x14ac:dyDescent="0.25">
      <c r="A503" s="54" t="s">
        <v>781</v>
      </c>
      <c r="B503" s="54" t="s">
        <v>782</v>
      </c>
      <c r="C503" s="31">
        <v>4301020314</v>
      </c>
      <c r="D503" s="568">
        <v>4640242180090</v>
      </c>
      <c r="E503" s="56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2" t="s">
        <v>783</v>
      </c>
      <c r="Q503" s="564"/>
      <c r="R503" s="564"/>
      <c r="S503" s="564"/>
      <c r="T503" s="565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1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82"/>
      <c r="P504" s="576" t="s">
        <v>72</v>
      </c>
      <c r="Q504" s="577"/>
      <c r="R504" s="577"/>
      <c r="S504" s="577"/>
      <c r="T504" s="577"/>
      <c r="U504" s="577"/>
      <c r="V504" s="578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82"/>
      <c r="P505" s="576" t="s">
        <v>72</v>
      </c>
      <c r="Q505" s="577"/>
      <c r="R505" s="577"/>
      <c r="S505" s="577"/>
      <c r="T505" s="577"/>
      <c r="U505" s="577"/>
      <c r="V505" s="578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6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719"/>
      <c r="P506" s="584" t="s">
        <v>785</v>
      </c>
      <c r="Q506" s="585"/>
      <c r="R506" s="585"/>
      <c r="S506" s="585"/>
      <c r="T506" s="585"/>
      <c r="U506" s="585"/>
      <c r="V506" s="586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4030.4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4049.32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719"/>
      <c r="P507" s="584" t="s">
        <v>786</v>
      </c>
      <c r="Q507" s="585"/>
      <c r="R507" s="585"/>
      <c r="S507" s="585"/>
      <c r="T507" s="585"/>
      <c r="U507" s="585"/>
      <c r="V507" s="586"/>
      <c r="W507" s="37" t="s">
        <v>70</v>
      </c>
      <c r="X507" s="561">
        <f>IFERROR(SUM(BM22:BM503),"0")</f>
        <v>4415.3999999999996</v>
      </c>
      <c r="Y507" s="561">
        <f>IFERROR(SUM(BN22:BN503),"0")</f>
        <v>4436.1419999999998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719"/>
      <c r="P508" s="584" t="s">
        <v>787</v>
      </c>
      <c r="Q508" s="585"/>
      <c r="R508" s="585"/>
      <c r="S508" s="585"/>
      <c r="T508" s="585"/>
      <c r="U508" s="585"/>
      <c r="V508" s="586"/>
      <c r="W508" s="37" t="s">
        <v>788</v>
      </c>
      <c r="X508" s="38">
        <f>ROUNDUP(SUM(BO22:BO503),0)</f>
        <v>10</v>
      </c>
      <c r="Y508" s="38">
        <f>ROUNDUP(SUM(BP22:BP503),0)</f>
        <v>10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719"/>
      <c r="P509" s="584" t="s">
        <v>789</v>
      </c>
      <c r="Q509" s="585"/>
      <c r="R509" s="585"/>
      <c r="S509" s="585"/>
      <c r="T509" s="585"/>
      <c r="U509" s="585"/>
      <c r="V509" s="586"/>
      <c r="W509" s="37" t="s">
        <v>70</v>
      </c>
      <c r="X509" s="561">
        <f>GrossWeightTotal+PalletQtyTotal*25</f>
        <v>4665.3999999999996</v>
      </c>
      <c r="Y509" s="561">
        <f>GrossWeightTotalR+PalletQtyTotalR*25</f>
        <v>4686.1419999999998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719"/>
      <c r="P510" s="584" t="s">
        <v>790</v>
      </c>
      <c r="Q510" s="585"/>
      <c r="R510" s="585"/>
      <c r="S510" s="585"/>
      <c r="T510" s="585"/>
      <c r="U510" s="585"/>
      <c r="V510" s="586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1587.333333333333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1596</v>
      </c>
      <c r="Z510" s="37"/>
      <c r="AA510" s="562"/>
      <c r="AB510" s="562"/>
      <c r="AC510" s="562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719"/>
      <c r="P511" s="584" t="s">
        <v>791</v>
      </c>
      <c r="Q511" s="585"/>
      <c r="R511" s="585"/>
      <c r="S511" s="585"/>
      <c r="T511" s="585"/>
      <c r="U511" s="585"/>
      <c r="V511" s="586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11.167060000000001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79" t="s">
        <v>101</v>
      </c>
      <c r="D513" s="767"/>
      <c r="E513" s="767"/>
      <c r="F513" s="767"/>
      <c r="G513" s="767"/>
      <c r="H513" s="768"/>
      <c r="I513" s="579" t="s">
        <v>260</v>
      </c>
      <c r="J513" s="767"/>
      <c r="K513" s="767"/>
      <c r="L513" s="767"/>
      <c r="M513" s="767"/>
      <c r="N513" s="767"/>
      <c r="O513" s="767"/>
      <c r="P513" s="767"/>
      <c r="Q513" s="767"/>
      <c r="R513" s="767"/>
      <c r="S513" s="768"/>
      <c r="T513" s="579" t="s">
        <v>549</v>
      </c>
      <c r="U513" s="768"/>
      <c r="V513" s="579" t="s">
        <v>604</v>
      </c>
      <c r="W513" s="767"/>
      <c r="X513" s="767"/>
      <c r="Y513" s="768"/>
      <c r="Z513" s="556" t="s">
        <v>660</v>
      </c>
      <c r="AA513" s="579" t="s">
        <v>729</v>
      </c>
      <c r="AB513" s="768"/>
      <c r="AC513" s="52"/>
      <c r="AF513" s="557"/>
    </row>
    <row r="514" spans="1:32" ht="14.25" customHeight="1" thickTop="1" x14ac:dyDescent="0.2">
      <c r="A514" s="731" t="s">
        <v>794</v>
      </c>
      <c r="B514" s="579" t="s">
        <v>63</v>
      </c>
      <c r="C514" s="579" t="s">
        <v>102</v>
      </c>
      <c r="D514" s="579" t="s">
        <v>119</v>
      </c>
      <c r="E514" s="579" t="s">
        <v>181</v>
      </c>
      <c r="F514" s="579" t="s">
        <v>203</v>
      </c>
      <c r="G514" s="579" t="s">
        <v>236</v>
      </c>
      <c r="H514" s="579" t="s">
        <v>101</v>
      </c>
      <c r="I514" s="579" t="s">
        <v>261</v>
      </c>
      <c r="J514" s="579" t="s">
        <v>301</v>
      </c>
      <c r="K514" s="579" t="s">
        <v>362</v>
      </c>
      <c r="L514" s="579" t="s">
        <v>402</v>
      </c>
      <c r="M514" s="579" t="s">
        <v>418</v>
      </c>
      <c r="N514" s="557"/>
      <c r="O514" s="579" t="s">
        <v>432</v>
      </c>
      <c r="P514" s="579" t="s">
        <v>442</v>
      </c>
      <c r="Q514" s="579" t="s">
        <v>449</v>
      </c>
      <c r="R514" s="579" t="s">
        <v>454</v>
      </c>
      <c r="S514" s="579" t="s">
        <v>539</v>
      </c>
      <c r="T514" s="579" t="s">
        <v>550</v>
      </c>
      <c r="U514" s="579" t="s">
        <v>584</v>
      </c>
      <c r="V514" s="579" t="s">
        <v>605</v>
      </c>
      <c r="W514" s="579" t="s">
        <v>637</v>
      </c>
      <c r="X514" s="579" t="s">
        <v>652</v>
      </c>
      <c r="Y514" s="579" t="s">
        <v>656</v>
      </c>
      <c r="Z514" s="579" t="s">
        <v>660</v>
      </c>
      <c r="AA514" s="579" t="s">
        <v>729</v>
      </c>
      <c r="AB514" s="579" t="s">
        <v>780</v>
      </c>
      <c r="AC514" s="52"/>
      <c r="AF514" s="557"/>
    </row>
    <row r="515" spans="1:32" ht="13.5" customHeight="1" thickBot="1" x14ac:dyDescent="0.25">
      <c r="A515" s="732"/>
      <c r="B515" s="580"/>
      <c r="C515" s="580"/>
      <c r="D515" s="580"/>
      <c r="E515" s="580"/>
      <c r="F515" s="580"/>
      <c r="G515" s="580"/>
      <c r="H515" s="580"/>
      <c r="I515" s="580"/>
      <c r="J515" s="580"/>
      <c r="K515" s="580"/>
      <c r="L515" s="580"/>
      <c r="M515" s="580"/>
      <c r="N515" s="557"/>
      <c r="O515" s="580"/>
      <c r="P515" s="580"/>
      <c r="Q515" s="580"/>
      <c r="R515" s="580"/>
      <c r="S515" s="580"/>
      <c r="T515" s="580"/>
      <c r="U515" s="580"/>
      <c r="V515" s="580"/>
      <c r="W515" s="580"/>
      <c r="X515" s="580"/>
      <c r="Y515" s="580"/>
      <c r="Z515" s="580"/>
      <c r="AA515" s="580"/>
      <c r="AB515" s="580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90</v>
      </c>
      <c r="C516" s="46">
        <f>IFERROR(Y41*1,"0")+IFERROR(Y42*1,"0")+IFERROR(Y43*1,"0")+IFERROR(Y47*1,"0")</f>
        <v>186.2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475.5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232.92000000000002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302.39999999999998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300</v>
      </c>
      <c r="L516" s="46">
        <f>IFERROR(Y251*1,"0")+IFERROR(Y252*1,"0")+IFERROR(Y253*1,"0")+IFERROR(Y254*1,"0")+IFERROR(Y255*1,"0")</f>
        <v>160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283.2</v>
      </c>
      <c r="P516" s="46">
        <f>IFERROR(Y275*1,"0")+IFERROR(Y279*1,"0")</f>
        <v>169.20000000000002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419.90000000000003</v>
      </c>
      <c r="S516" s="46">
        <f>IFERROR(Y337*1,"0")+IFERROR(Y338*1,"0")+IFERROR(Y339*1,"0")</f>
        <v>264.60000000000002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320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665.4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180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fg07bFG5ws+No9KtKkKgtJjRxZLsMZK0EATB0ydjYEkRj9BTK32d8o2qIq+KU/OUSDdgljkoGahNs9r+7gafZA==" saltValue="ZZB+AdrxGWR+8+KkIxbu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A51:Z51"/>
    <mergeCell ref="D170:E170"/>
    <mergeCell ref="D468:E468"/>
    <mergeCell ref="P132:V132"/>
    <mergeCell ref="N17:N18"/>
    <mergeCell ref="A58:O59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81:V281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A455:Z455"/>
    <mergeCell ref="A333:O334"/>
    <mergeCell ref="A222:Z222"/>
    <mergeCell ref="D385:E385"/>
    <mergeCell ref="A320:O321"/>
    <mergeCell ref="P301:T301"/>
    <mergeCell ref="P295:T295"/>
    <mergeCell ref="P105:T105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D461:E461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99:O500"/>
    <mergeCell ref="P495:V495"/>
    <mergeCell ref="A494:O495"/>
    <mergeCell ref="P262:T262"/>
    <mergeCell ref="P353:V353"/>
    <mergeCell ref="D105:E105"/>
    <mergeCell ref="P497:T497"/>
    <mergeCell ref="P319:T319"/>
    <mergeCell ref="D458:E458"/>
    <mergeCell ref="D433:E433"/>
    <mergeCell ref="D262:E262"/>
    <mergeCell ref="D191:E191"/>
    <mergeCell ref="P122:V122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C513:H513"/>
    <mergeCell ref="P247:V247"/>
    <mergeCell ref="A271:O272"/>
    <mergeCell ref="D206:E206"/>
    <mergeCell ref="P91:T91"/>
    <mergeCell ref="A80:O81"/>
    <mergeCell ref="P366:V366"/>
    <mergeCell ref="P341:V341"/>
    <mergeCell ref="T513:U513"/>
    <mergeCell ref="P212:T212"/>
    <mergeCell ref="A100:O101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A486:Z486"/>
    <mergeCell ref="P96:T96"/>
    <mergeCell ref="A220:O221"/>
    <mergeCell ref="P261:T261"/>
    <mergeCell ref="P90:T90"/>
    <mergeCell ref="P503:T503"/>
    <mergeCell ref="P332:T332"/>
    <mergeCell ref="P459:T459"/>
    <mergeCell ref="D198:E198"/>
    <mergeCell ref="D440:E440"/>
    <mergeCell ref="D269:E269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505:V505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P126:V126"/>
    <mergeCell ref="P224:T224"/>
    <mergeCell ref="A285:O286"/>
    <mergeCell ref="P260:T260"/>
    <mergeCell ref="D399:E399"/>
    <mergeCell ref="P211:T211"/>
    <mergeCell ref="P89:T89"/>
    <mergeCell ref="P309:T309"/>
    <mergeCell ref="A377:O378"/>
    <mergeCell ref="D225:E22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P15:T16"/>
    <mergeCell ref="D414:E414"/>
    <mergeCell ref="P219:T219"/>
    <mergeCell ref="D91:E91"/>
    <mergeCell ref="A335:Z335"/>
    <mergeCell ref="D162:E162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P43:T43"/>
    <mergeCell ref="P65:V65"/>
    <mergeCell ref="A259:Z259"/>
    <mergeCell ref="D251:E251"/>
    <mergeCell ref="A139:Z139"/>
    <mergeCell ref="D422:E422"/>
    <mergeCell ref="A421:Z421"/>
    <mergeCell ref="D96:E96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F9:G9"/>
    <mergeCell ref="D167:E167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D492:E492"/>
    <mergeCell ref="P181:V181"/>
    <mergeCell ref="P305:T30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P470:V470"/>
    <mergeCell ref="P498:T498"/>
    <mergeCell ref="P178:V178"/>
    <mergeCell ref="A177:O178"/>
    <mergeCell ref="P276:V276"/>
    <mergeCell ref="P463:V463"/>
    <mergeCell ref="Q9:R9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489:V489"/>
    <mergeCell ref="P493:T493"/>
    <mergeCell ref="P197:T197"/>
    <mergeCell ref="D118:E118"/>
    <mergeCell ref="P53:T5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SDHsbs1fu0DyGdW2OFWyRw91yGQfq0+4HiVP8XdiqEYpWF/5SEFq3Ptx9XwJKRK/a+slJ7amf3JiDXcp7yIJYg==" saltValue="XsV6yk1c5aZ/I36zr9Lj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2025-08-08T06:52:33Z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