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877708AD-5539-4168-A6EC-90C655F182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Y477" i="1"/>
  <c r="X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Z477" i="1" s="1"/>
  <c r="Y473" i="1"/>
  <c r="Y478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N359" i="1"/>
  <c r="BM359" i="1"/>
  <c r="Z359" i="1"/>
  <c r="Z361" i="1" s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Y340" i="1" s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Y295" i="1" s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Y265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N210" i="1"/>
  <c r="BM210" i="1"/>
  <c r="Z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05" i="1" s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Y66" i="1"/>
  <c r="Y72" i="1"/>
  <c r="Z69" i="1"/>
  <c r="Z71" i="1" s="1"/>
  <c r="BN69" i="1"/>
  <c r="BP69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F515" i="1"/>
  <c r="Y109" i="1"/>
  <c r="BP104" i="1"/>
  <c r="BN104" i="1"/>
  <c r="Z104" i="1"/>
  <c r="Y108" i="1"/>
  <c r="Z114" i="1"/>
  <c r="BP112" i="1"/>
  <c r="BN112" i="1"/>
  <c r="Z112" i="1"/>
  <c r="Y121" i="1"/>
  <c r="BP120" i="1"/>
  <c r="BN120" i="1"/>
  <c r="Z120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F9" i="1"/>
  <c r="J9" i="1"/>
  <c r="Y24" i="1"/>
  <c r="Y59" i="1"/>
  <c r="BP77" i="1"/>
  <c r="BN77" i="1"/>
  <c r="Z77" i="1"/>
  <c r="Z92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Z372" i="1" s="1"/>
  <c r="Y372" i="1"/>
  <c r="O515" i="1"/>
  <c r="BP212" i="1"/>
  <c r="BN212" i="1"/>
  <c r="Z212" i="1"/>
  <c r="Z215" i="1" s="1"/>
  <c r="BP225" i="1"/>
  <c r="BN225" i="1"/>
  <c r="Z225" i="1"/>
  <c r="Z231" i="1" s="1"/>
  <c r="BP229" i="1"/>
  <c r="BN229" i="1"/>
  <c r="Z229" i="1"/>
  <c r="BP243" i="1"/>
  <c r="BN243" i="1"/>
  <c r="Z243" i="1"/>
  <c r="Y247" i="1"/>
  <c r="Z256" i="1"/>
  <c r="BP252" i="1"/>
  <c r="BN252" i="1"/>
  <c r="Z252" i="1"/>
  <c r="Y256" i="1"/>
  <c r="BP262" i="1"/>
  <c r="BN262" i="1"/>
  <c r="Z262" i="1"/>
  <c r="Z264" i="1" s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BP293" i="1"/>
  <c r="BN293" i="1"/>
  <c r="Z293" i="1"/>
  <c r="BP301" i="1"/>
  <c r="BN301" i="1"/>
  <c r="Z301" i="1"/>
  <c r="Z305" i="1" s="1"/>
  <c r="Y305" i="1"/>
  <c r="BP309" i="1"/>
  <c r="BN309" i="1"/>
  <c r="Z309" i="1"/>
  <c r="Z313" i="1" s="1"/>
  <c r="Y313" i="1"/>
  <c r="BP317" i="1"/>
  <c r="BN317" i="1"/>
  <c r="Z317" i="1"/>
  <c r="Z319" i="1" s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Z339" i="1" s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Z493" i="1" s="1"/>
  <c r="Z400" i="1" l="1"/>
  <c r="Z295" i="1"/>
  <c r="Z351" i="1"/>
  <c r="Z332" i="1"/>
  <c r="Z326" i="1"/>
  <c r="Z247" i="1"/>
  <c r="Z203" i="1"/>
  <c r="Y505" i="1"/>
  <c r="Z153" i="1"/>
  <c r="Z100" i="1"/>
  <c r="Z65" i="1"/>
  <c r="Y509" i="1"/>
  <c r="Y506" i="1"/>
  <c r="Z483" i="1"/>
  <c r="Z462" i="1"/>
  <c r="Z468" i="1"/>
  <c r="Z452" i="1"/>
  <c r="Z417" i="1"/>
  <c r="Z271" i="1"/>
  <c r="Z171" i="1"/>
  <c r="Z108" i="1"/>
  <c r="Y507" i="1"/>
  <c r="Z510" i="1"/>
  <c r="Y508" i="1" l="1"/>
</calcChain>
</file>

<file path=xl/sharedStrings.xml><?xml version="1.0" encoding="utf-8"?>
<sst xmlns="http://schemas.openxmlformats.org/spreadsheetml/2006/main" count="2245" uniqueCount="808">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</sst>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45879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72</v>
      </c>
      <c r="Q23" s="576"/>
      <c r="R23" s="576"/>
      <c r="S23" s="576"/>
      <c r="T23" s="576"/>
      <c r="U23" s="576"/>
      <c r="V23" s="577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72</v>
      </c>
      <c r="Q24" s="576"/>
      <c r="R24" s="576"/>
      <c r="S24" s="576"/>
      <c r="T24" s="576"/>
      <c r="U24" s="576"/>
      <c r="V24" s="577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72</v>
      </c>
      <c r="Q32" s="576"/>
      <c r="R32" s="576"/>
      <c r="S32" s="576"/>
      <c r="T32" s="576"/>
      <c r="U32" s="576"/>
      <c r="V32" s="577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72</v>
      </c>
      <c r="Q33" s="576"/>
      <c r="R33" s="576"/>
      <c r="S33" s="576"/>
      <c r="T33" s="576"/>
      <c r="U33" s="576"/>
      <c r="V33" s="577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72</v>
      </c>
      <c r="Q36" s="576"/>
      <c r="R36" s="576"/>
      <c r="S36" s="576"/>
      <c r="T36" s="576"/>
      <c r="U36" s="576"/>
      <c r="V36" s="577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72</v>
      </c>
      <c r="Q37" s="576"/>
      <c r="R37" s="576"/>
      <c r="S37" s="576"/>
      <c r="T37" s="576"/>
      <c r="U37" s="576"/>
      <c r="V37" s="577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101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50</v>
      </c>
      <c r="Y41" s="55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260</v>
      </c>
      <c r="Y42" s="558">
        <f>IFERROR(IF(X42="",0,CEILING((X42/$H42),1)*$H42),"")</f>
        <v>260</v>
      </c>
      <c r="Z42" s="36">
        <f>IFERROR(IF(Y42=0,"",ROUNDUP(Y42/H42,0)*0.00902),"")</f>
        <v>0.58630000000000004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273.64999999999998</v>
      </c>
      <c r="BN42" s="64">
        <f>IFERROR(Y42*I42/H42,"0")</f>
        <v>273.64999999999998</v>
      </c>
      <c r="BO42" s="64">
        <f>IFERROR(1/J42*(X42/H42),"0")</f>
        <v>0.49242424242424243</v>
      </c>
      <c r="BP42" s="64">
        <f>IFERROR(1/J42*(Y42/H42),"0")</f>
        <v>0.49242424242424243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72</v>
      </c>
      <c r="Q44" s="576"/>
      <c r="R44" s="576"/>
      <c r="S44" s="576"/>
      <c r="T44" s="576"/>
      <c r="U44" s="576"/>
      <c r="V44" s="577"/>
      <c r="W44" s="37" t="s">
        <v>73</v>
      </c>
      <c r="X44" s="559">
        <f>IFERROR(X41/H41,"0")+IFERROR(X42/H42,"0")+IFERROR(X43/H43,"0")</f>
        <v>69.629629629629633</v>
      </c>
      <c r="Y44" s="559">
        <f>IFERROR(Y41/H41,"0")+IFERROR(Y42/H42,"0")+IFERROR(Y43/H43,"0")</f>
        <v>70</v>
      </c>
      <c r="Z44" s="559">
        <f>IFERROR(IF(Z41="",0,Z41),"0")+IFERROR(IF(Z42="",0,Z42),"0")+IFERROR(IF(Z43="",0,Z43),"0")</f>
        <v>0.68120000000000003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72</v>
      </c>
      <c r="Q45" s="576"/>
      <c r="R45" s="576"/>
      <c r="S45" s="576"/>
      <c r="T45" s="576"/>
      <c r="U45" s="576"/>
      <c r="V45" s="577"/>
      <c r="W45" s="37" t="s">
        <v>70</v>
      </c>
      <c r="X45" s="559">
        <f>IFERROR(SUM(X41:X43),"0")</f>
        <v>310</v>
      </c>
      <c r="Y45" s="559">
        <f>IFERROR(SUM(Y41:Y43),"0")</f>
        <v>314</v>
      </c>
      <c r="Z45" s="37"/>
      <c r="AA45" s="560"/>
      <c r="AB45" s="560"/>
      <c r="AC45" s="560"/>
    </row>
    <row r="46" spans="1:68" ht="14.25" customHeight="1" x14ac:dyDescent="0.25">
      <c r="A46" s="572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72</v>
      </c>
      <c r="Q48" s="576"/>
      <c r="R48" s="576"/>
      <c r="S48" s="576"/>
      <c r="T48" s="576"/>
      <c r="U48" s="576"/>
      <c r="V48" s="577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72</v>
      </c>
      <c r="Q49" s="576"/>
      <c r="R49" s="576"/>
      <c r="S49" s="576"/>
      <c r="T49" s="576"/>
      <c r="U49" s="576"/>
      <c r="V49" s="577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100</v>
      </c>
      <c r="Y53" s="558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495</v>
      </c>
      <c r="Y57" s="558">
        <f t="shared" si="6"/>
        <v>495</v>
      </c>
      <c r="Z57" s="36">
        <f>IFERROR(IF(Y57=0,"",ROUNDUP(Y57/H57,0)*0.00902),"")</f>
        <v>0.99219999999999997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518.09999999999991</v>
      </c>
      <c r="BN57" s="64">
        <f t="shared" si="8"/>
        <v>518.09999999999991</v>
      </c>
      <c r="BO57" s="64">
        <f t="shared" si="9"/>
        <v>0.83333333333333337</v>
      </c>
      <c r="BP57" s="64">
        <f t="shared" si="10"/>
        <v>0.83333333333333337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72</v>
      </c>
      <c r="Q58" s="576"/>
      <c r="R58" s="576"/>
      <c r="S58" s="576"/>
      <c r="T58" s="576"/>
      <c r="U58" s="576"/>
      <c r="V58" s="577"/>
      <c r="W58" s="37" t="s">
        <v>73</v>
      </c>
      <c r="X58" s="559">
        <f>IFERROR(X52/H52,"0")+IFERROR(X53/H53,"0")+IFERROR(X54/H54,"0")+IFERROR(X55/H55,"0")+IFERROR(X56/H56,"0")+IFERROR(X57/H57,"0")</f>
        <v>119.25925925925927</v>
      </c>
      <c r="Y58" s="559">
        <f>IFERROR(Y52/H52,"0")+IFERROR(Y53/H53,"0")+IFERROR(Y54/H54,"0")+IFERROR(Y55/H55,"0")+IFERROR(Y56/H56,"0")+IFERROR(Y57/H57,"0")</f>
        <v>120</v>
      </c>
      <c r="Z58" s="559">
        <f>IFERROR(IF(Z52="",0,Z52),"0")+IFERROR(IF(Z53="",0,Z53),"0")+IFERROR(IF(Z54="",0,Z54),"0")+IFERROR(IF(Z55="",0,Z55),"0")+IFERROR(IF(Z56="",0,Z56),"0")+IFERROR(IF(Z57="",0,Z57),"0")</f>
        <v>1.1819999999999999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72</v>
      </c>
      <c r="Q59" s="576"/>
      <c r="R59" s="576"/>
      <c r="S59" s="576"/>
      <c r="T59" s="576"/>
      <c r="U59" s="576"/>
      <c r="V59" s="577"/>
      <c r="W59" s="37" t="s">
        <v>70</v>
      </c>
      <c r="X59" s="559">
        <f>IFERROR(SUM(X52:X57),"0")</f>
        <v>595</v>
      </c>
      <c r="Y59" s="559">
        <f>IFERROR(SUM(Y52:Y57),"0")</f>
        <v>603</v>
      </c>
      <c r="Z59" s="37"/>
      <c r="AA59" s="560"/>
      <c r="AB59" s="560"/>
      <c r="AC59" s="560"/>
    </row>
    <row r="60" spans="1:68" ht="14.25" customHeight="1" x14ac:dyDescent="0.25">
      <c r="A60" s="572" t="s">
        <v>137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72</v>
      </c>
      <c r="Q65" s="576"/>
      <c r="R65" s="576"/>
      <c r="S65" s="576"/>
      <c r="T65" s="576"/>
      <c r="U65" s="576"/>
      <c r="V65" s="577"/>
      <c r="W65" s="37" t="s">
        <v>73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72</v>
      </c>
      <c r="Q66" s="576"/>
      <c r="R66" s="576"/>
      <c r="S66" s="576"/>
      <c r="T66" s="576"/>
      <c r="U66" s="576"/>
      <c r="V66" s="577"/>
      <c r="W66" s="37" t="s">
        <v>70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72</v>
      </c>
      <c r="Q71" s="576"/>
      <c r="R71" s="576"/>
      <c r="S71" s="576"/>
      <c r="T71" s="576"/>
      <c r="U71" s="576"/>
      <c r="V71" s="577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72</v>
      </c>
      <c r="Q72" s="576"/>
      <c r="R72" s="576"/>
      <c r="S72" s="576"/>
      <c r="T72" s="576"/>
      <c r="U72" s="576"/>
      <c r="V72" s="577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72</v>
      </c>
      <c r="Q80" s="576"/>
      <c r="R80" s="576"/>
      <c r="S80" s="576"/>
      <c r="T80" s="576"/>
      <c r="U80" s="576"/>
      <c r="V80" s="577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72</v>
      </c>
      <c r="Q81" s="576"/>
      <c r="R81" s="576"/>
      <c r="S81" s="576"/>
      <c r="T81" s="576"/>
      <c r="U81" s="576"/>
      <c r="V81" s="577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172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72</v>
      </c>
      <c r="Q85" s="576"/>
      <c r="R85" s="576"/>
      <c r="S85" s="576"/>
      <c r="T85" s="576"/>
      <c r="U85" s="576"/>
      <c r="V85" s="577"/>
      <c r="W85" s="37" t="s">
        <v>73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72</v>
      </c>
      <c r="Q86" s="576"/>
      <c r="R86" s="576"/>
      <c r="S86" s="576"/>
      <c r="T86" s="576"/>
      <c r="U86" s="576"/>
      <c r="V86" s="577"/>
      <c r="W86" s="37" t="s">
        <v>70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179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600</v>
      </c>
      <c r="Y89" s="558">
        <f>IFERROR(IF(X89="",0,CEILING((X89/$H89),1)*$H89),"")</f>
        <v>604.80000000000007</v>
      </c>
      <c r="Z89" s="36">
        <f>IFERROR(IF(Y89=0,"",ROUNDUP(Y89/H89,0)*0.01898),"")</f>
        <v>1.06288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624.16666666666663</v>
      </c>
      <c r="BN89" s="64">
        <f>IFERROR(Y89*I89/H89,"0")</f>
        <v>629.16000000000008</v>
      </c>
      <c r="BO89" s="64">
        <f>IFERROR(1/J89*(X89/H89),"0")</f>
        <v>0.86805555555555547</v>
      </c>
      <c r="BP89" s="64">
        <f>IFERROR(1/J89*(Y89/H89),"0")</f>
        <v>0.875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225</v>
      </c>
      <c r="Y91" s="558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72</v>
      </c>
      <c r="Q92" s="576"/>
      <c r="R92" s="576"/>
      <c r="S92" s="576"/>
      <c r="T92" s="576"/>
      <c r="U92" s="576"/>
      <c r="V92" s="577"/>
      <c r="W92" s="37" t="s">
        <v>73</v>
      </c>
      <c r="X92" s="559">
        <f>IFERROR(X89/H89,"0")+IFERROR(X90/H90,"0")+IFERROR(X91/H91,"0")</f>
        <v>105.55555555555554</v>
      </c>
      <c r="Y92" s="559">
        <f>IFERROR(Y89/H89,"0")+IFERROR(Y90/H90,"0")+IFERROR(Y91/H91,"0")</f>
        <v>106</v>
      </c>
      <c r="Z92" s="559">
        <f>IFERROR(IF(Z89="",0,Z89),"0")+IFERROR(IF(Z90="",0,Z90),"0")+IFERROR(IF(Z91="",0,Z91),"0")</f>
        <v>1.5138800000000001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72</v>
      </c>
      <c r="Q93" s="576"/>
      <c r="R93" s="576"/>
      <c r="S93" s="576"/>
      <c r="T93" s="576"/>
      <c r="U93" s="576"/>
      <c r="V93" s="577"/>
      <c r="W93" s="37" t="s">
        <v>70</v>
      </c>
      <c r="X93" s="559">
        <f>IFERROR(SUM(X89:X91),"0")</f>
        <v>825</v>
      </c>
      <c r="Y93" s="559">
        <f>IFERROR(SUM(Y89:Y91),"0")</f>
        <v>829.80000000000007</v>
      </c>
      <c r="Z93" s="37"/>
      <c r="AA93" s="560"/>
      <c r="AB93" s="560"/>
      <c r="AC93" s="560"/>
    </row>
    <row r="94" spans="1:68" ht="14.25" customHeight="1" x14ac:dyDescent="0.25">
      <c r="A94" s="572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4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400</v>
      </c>
      <c r="Y95" s="558">
        <f>IFERROR(IF(X95="",0,CEILING((X95/$H95),1)*$H95),"")</f>
        <v>405</v>
      </c>
      <c r="Z95" s="36">
        <f>IFERROR(IF(Y95=0,"",ROUNDUP(Y95/H95,0)*0.01898),"")</f>
        <v>0.94900000000000007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425.62962962962962</v>
      </c>
      <c r="BN95" s="64">
        <f>IFERROR(Y95*I95/H95,"0")</f>
        <v>430.95</v>
      </c>
      <c r="BO95" s="64">
        <f>IFERROR(1/J95*(X95/H95),"0")</f>
        <v>0.77160493827160492</v>
      </c>
      <c r="BP95" s="64">
        <f>IFERROR(1/J95*(Y95/H95),"0")</f>
        <v>0.78125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742.5</v>
      </c>
      <c r="Y98" s="558">
        <f>IFERROR(IF(X98="",0,CEILING((X98/$H98),1)*$H98),"")</f>
        <v>742.5</v>
      </c>
      <c r="Z98" s="36">
        <f>IFERROR(IF(Y98=0,"",ROUNDUP(Y98/H98,0)*0.00651),"")</f>
        <v>1.7902500000000001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811.8</v>
      </c>
      <c r="BN98" s="64">
        <f>IFERROR(Y98*I98/H98,"0")</f>
        <v>811.8</v>
      </c>
      <c r="BO98" s="64">
        <f>IFERROR(1/J98*(X98/H98),"0")</f>
        <v>1.5109890109890112</v>
      </c>
      <c r="BP98" s="64">
        <f>IFERROR(1/J98*(Y98/H98),"0")</f>
        <v>1.5109890109890112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72</v>
      </c>
      <c r="Q100" s="576"/>
      <c r="R100" s="576"/>
      <c r="S100" s="576"/>
      <c r="T100" s="576"/>
      <c r="U100" s="576"/>
      <c r="V100" s="577"/>
      <c r="W100" s="37" t="s">
        <v>73</v>
      </c>
      <c r="X100" s="559">
        <f>IFERROR(X95/H95,"0")+IFERROR(X96/H96,"0")+IFERROR(X97/H97,"0")+IFERROR(X98/H98,"0")+IFERROR(X99/H99,"0")</f>
        <v>324.38271604938274</v>
      </c>
      <c r="Y100" s="559">
        <f>IFERROR(Y95/H95,"0")+IFERROR(Y96/H96,"0")+IFERROR(Y97/H97,"0")+IFERROR(Y98/H98,"0")+IFERROR(Y99/H99,"0")</f>
        <v>325</v>
      </c>
      <c r="Z100" s="559">
        <f>IFERROR(IF(Z95="",0,Z95),"0")+IFERROR(IF(Z96="",0,Z96),"0")+IFERROR(IF(Z97="",0,Z97),"0")+IFERROR(IF(Z98="",0,Z98),"0")+IFERROR(IF(Z99="",0,Z99),"0")</f>
        <v>2.7392500000000002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72</v>
      </c>
      <c r="Q101" s="576"/>
      <c r="R101" s="576"/>
      <c r="S101" s="576"/>
      <c r="T101" s="576"/>
      <c r="U101" s="576"/>
      <c r="V101" s="577"/>
      <c r="W101" s="37" t="s">
        <v>70</v>
      </c>
      <c r="X101" s="559">
        <f>IFERROR(SUM(X95:X99),"0")</f>
        <v>1142.5</v>
      </c>
      <c r="Y101" s="559">
        <f>IFERROR(SUM(Y95:Y99),"0")</f>
        <v>1147.5</v>
      </c>
      <c r="Z101" s="37"/>
      <c r="AA101" s="560"/>
      <c r="AB101" s="560"/>
      <c r="AC101" s="560"/>
    </row>
    <row r="102" spans="1:68" ht="16.5" customHeight="1" x14ac:dyDescent="0.25">
      <c r="A102" s="580" t="s">
        <v>201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585</v>
      </c>
      <c r="Y106" s="558">
        <f>IFERROR(IF(X106="",0,CEILING((X106/$H106),1)*$H106),"")</f>
        <v>585</v>
      </c>
      <c r="Z106" s="36">
        <f>IFERROR(IF(Y106=0,"",ROUNDUP(Y106/H106,0)*0.00902),"")</f>
        <v>1.1726000000000001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612.29999999999995</v>
      </c>
      <c r="BN106" s="64">
        <f>IFERROR(Y106*I106/H106,"0")</f>
        <v>612.29999999999995</v>
      </c>
      <c r="BO106" s="64">
        <f>IFERROR(1/J106*(X106/H106),"0")</f>
        <v>0.98484848484848486</v>
      </c>
      <c r="BP106" s="64">
        <f>IFERROR(1/J106*(Y106/H106),"0")</f>
        <v>0.98484848484848486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72</v>
      </c>
      <c r="Q108" s="576"/>
      <c r="R108" s="576"/>
      <c r="S108" s="576"/>
      <c r="T108" s="576"/>
      <c r="U108" s="576"/>
      <c r="V108" s="577"/>
      <c r="W108" s="37" t="s">
        <v>73</v>
      </c>
      <c r="X108" s="559">
        <f>IFERROR(X104/H104,"0")+IFERROR(X105/H105,"0")+IFERROR(X106/H106,"0")+IFERROR(X107/H107,"0")</f>
        <v>130</v>
      </c>
      <c r="Y108" s="559">
        <f>IFERROR(Y104/H104,"0")+IFERROR(Y105/H105,"0")+IFERROR(Y106/H106,"0")+IFERROR(Y107/H107,"0")</f>
        <v>130</v>
      </c>
      <c r="Z108" s="559">
        <f>IFERROR(IF(Z104="",0,Z104),"0")+IFERROR(IF(Z105="",0,Z105),"0")+IFERROR(IF(Z106="",0,Z106),"0")+IFERROR(IF(Z107="",0,Z107),"0")</f>
        <v>1.1726000000000001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72</v>
      </c>
      <c r="Q109" s="576"/>
      <c r="R109" s="576"/>
      <c r="S109" s="576"/>
      <c r="T109" s="576"/>
      <c r="U109" s="576"/>
      <c r="V109" s="577"/>
      <c r="W109" s="37" t="s">
        <v>70</v>
      </c>
      <c r="X109" s="559">
        <f>IFERROR(SUM(X104:X107),"0")</f>
        <v>585</v>
      </c>
      <c r="Y109" s="559">
        <f>IFERROR(SUM(Y104:Y107),"0")</f>
        <v>585</v>
      </c>
      <c r="Z109" s="37"/>
      <c r="AA109" s="560"/>
      <c r="AB109" s="560"/>
      <c r="AC109" s="560"/>
    </row>
    <row r="110" spans="1:68" ht="14.25" customHeight="1" x14ac:dyDescent="0.25">
      <c r="A110" s="572" t="s">
        <v>137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72</v>
      </c>
      <c r="Q114" s="576"/>
      <c r="R114" s="576"/>
      <c r="S114" s="576"/>
      <c r="T114" s="576"/>
      <c r="U114" s="576"/>
      <c r="V114" s="577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72</v>
      </c>
      <c r="Q115" s="576"/>
      <c r="R115" s="576"/>
      <c r="S115" s="576"/>
      <c r="T115" s="576"/>
      <c r="U115" s="576"/>
      <c r="V115" s="577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800</v>
      </c>
      <c r="Y117" s="558">
        <f>IFERROR(IF(X117="",0,CEILING((X117/$H117),1)*$H117),"")</f>
        <v>801.9</v>
      </c>
      <c r="Z117" s="36">
        <f>IFERROR(IF(Y117=0,"",ROUNDUP(Y117/H117,0)*0.01898),"")</f>
        <v>1.8790200000000001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850.66666666666663</v>
      </c>
      <c r="BN117" s="64">
        <f>IFERROR(Y117*I117/H117,"0")</f>
        <v>852.68700000000001</v>
      </c>
      <c r="BO117" s="64">
        <f>IFERROR(1/J117*(X117/H117),"0")</f>
        <v>1.5432098765432098</v>
      </c>
      <c r="BP117" s="64">
        <f>IFERROR(1/J117*(Y117/H117),"0")</f>
        <v>1.546875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180</v>
      </c>
      <c r="Y119" s="558">
        <f>IFERROR(IF(X119="",0,CEILING((X119/$H119),1)*$H119),"")</f>
        <v>180.9</v>
      </c>
      <c r="Z119" s="36">
        <f>IFERROR(IF(Y119=0,"",ROUNDUP(Y119/H119,0)*0.00651),"")</f>
        <v>0.43617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196.79999999999998</v>
      </c>
      <c r="BN119" s="64">
        <f>IFERROR(Y119*I119/H119,"0")</f>
        <v>197.78399999999999</v>
      </c>
      <c r="BO119" s="64">
        <f>IFERROR(1/J119*(X119/H119),"0")</f>
        <v>0.36630036630036628</v>
      </c>
      <c r="BP119" s="64">
        <f>IFERROR(1/J119*(Y119/H119),"0")</f>
        <v>0.36813186813186816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12</v>
      </c>
      <c r="Y120" s="558">
        <f>IFERROR(IF(X120="",0,CEILING((X120/$H120),1)*$H120),"")</f>
        <v>12.6</v>
      </c>
      <c r="Z120" s="36">
        <f>IFERROR(IF(Y120=0,"",ROUNDUP(Y120/H120,0)*0.00651),"")</f>
        <v>4.5569999999999999E-2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13.2</v>
      </c>
      <c r="BN120" s="64">
        <f>IFERROR(Y120*I120/H120,"0")</f>
        <v>13.86</v>
      </c>
      <c r="BO120" s="64">
        <f>IFERROR(1/J120*(X120/H120),"0")</f>
        <v>3.6630036630036632E-2</v>
      </c>
      <c r="BP120" s="64">
        <f>IFERROR(1/J120*(Y120/H120),"0")</f>
        <v>3.8461538461538464E-2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72</v>
      </c>
      <c r="Q121" s="576"/>
      <c r="R121" s="576"/>
      <c r="S121" s="576"/>
      <c r="T121" s="576"/>
      <c r="U121" s="576"/>
      <c r="V121" s="577"/>
      <c r="W121" s="37" t="s">
        <v>73</v>
      </c>
      <c r="X121" s="559">
        <f>IFERROR(X117/H117,"0")+IFERROR(X118/H118,"0")+IFERROR(X119/H119,"0")+IFERROR(X120/H120,"0")</f>
        <v>172.09876543209876</v>
      </c>
      <c r="Y121" s="559">
        <f>IFERROR(Y117/H117,"0")+IFERROR(Y118/H118,"0")+IFERROR(Y119/H119,"0")+IFERROR(Y120/H120,"0")</f>
        <v>173</v>
      </c>
      <c r="Z121" s="559">
        <f>IFERROR(IF(Z117="",0,Z117),"0")+IFERROR(IF(Z118="",0,Z118),"0")+IFERROR(IF(Z119="",0,Z119),"0")+IFERROR(IF(Z120="",0,Z120),"0")</f>
        <v>2.3607600000000004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72</v>
      </c>
      <c r="Q122" s="576"/>
      <c r="R122" s="576"/>
      <c r="S122" s="576"/>
      <c r="T122" s="576"/>
      <c r="U122" s="576"/>
      <c r="V122" s="577"/>
      <c r="W122" s="37" t="s">
        <v>70</v>
      </c>
      <c r="X122" s="559">
        <f>IFERROR(SUM(X117:X120),"0")</f>
        <v>992</v>
      </c>
      <c r="Y122" s="559">
        <f>IFERROR(SUM(Y117:Y120),"0")</f>
        <v>995.4</v>
      </c>
      <c r="Z122" s="37"/>
      <c r="AA122" s="560"/>
      <c r="AB122" s="560"/>
      <c r="AC122" s="560"/>
    </row>
    <row r="123" spans="1:68" ht="14.25" customHeight="1" x14ac:dyDescent="0.25">
      <c r="A123" s="572" t="s">
        <v>172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56.1</v>
      </c>
      <c r="Y125" s="558">
        <f>IFERROR(IF(X125="",0,CEILING((X125/$H125),1)*$H125),"")</f>
        <v>57.42</v>
      </c>
      <c r="Z125" s="36">
        <f>IFERROR(IF(Y125=0,"",ROUNDUP(Y125/H125,0)*0.00651),"")</f>
        <v>0.18879000000000001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63.410000000000004</v>
      </c>
      <c r="BN125" s="64">
        <f>IFERROR(Y125*I125/H125,"0")</f>
        <v>64.902000000000015</v>
      </c>
      <c r="BO125" s="64">
        <f>IFERROR(1/J125*(X125/H125),"0")</f>
        <v>0.15567765567765571</v>
      </c>
      <c r="BP125" s="64">
        <f>IFERROR(1/J125*(Y125/H125),"0")</f>
        <v>0.15934065934065936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72</v>
      </c>
      <c r="Q126" s="576"/>
      <c r="R126" s="576"/>
      <c r="S126" s="576"/>
      <c r="T126" s="576"/>
      <c r="U126" s="576"/>
      <c r="V126" s="577"/>
      <c r="W126" s="37" t="s">
        <v>73</v>
      </c>
      <c r="X126" s="559">
        <f>IFERROR(X124/H124,"0")+IFERROR(X125/H125,"0")</f>
        <v>28.333333333333336</v>
      </c>
      <c r="Y126" s="559">
        <f>IFERROR(Y124/H124,"0")+IFERROR(Y125/H125,"0")</f>
        <v>29</v>
      </c>
      <c r="Z126" s="559">
        <f>IFERROR(IF(Z124="",0,Z124),"0")+IFERROR(IF(Z125="",0,Z125),"0")</f>
        <v>0.18879000000000001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72</v>
      </c>
      <c r="Q127" s="576"/>
      <c r="R127" s="576"/>
      <c r="S127" s="576"/>
      <c r="T127" s="576"/>
      <c r="U127" s="576"/>
      <c r="V127" s="577"/>
      <c r="W127" s="37" t="s">
        <v>70</v>
      </c>
      <c r="X127" s="559">
        <f>IFERROR(SUM(X124:X125),"0")</f>
        <v>56.1</v>
      </c>
      <c r="Y127" s="559">
        <f>IFERROR(SUM(Y124:Y125),"0")</f>
        <v>57.42</v>
      </c>
      <c r="Z127" s="37"/>
      <c r="AA127" s="560"/>
      <c r="AB127" s="560"/>
      <c r="AC127" s="560"/>
    </row>
    <row r="128" spans="1:68" ht="16.5" customHeight="1" x14ac:dyDescent="0.25">
      <c r="A128" s="580" t="s">
        <v>234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235</v>
      </c>
      <c r="B130" s="54" t="s">
        <v>236</v>
      </c>
      <c r="C130" s="31">
        <v>4301011564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40</v>
      </c>
      <c r="Y131" s="558">
        <f>IFERROR(IF(X131="",0,CEILING((X131/$H131),1)*$H131),"")</f>
        <v>41.6</v>
      </c>
      <c r="Z131" s="36">
        <f>IFERROR(IF(Y131=0,"",ROUNDUP(Y131/H131,0)*0.00651),"")</f>
        <v>8.4629999999999997E-2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42.249999999999993</v>
      </c>
      <c r="BN131" s="64">
        <f>IFERROR(Y131*I131/H131,"0")</f>
        <v>43.94</v>
      </c>
      <c r="BO131" s="64">
        <f>IFERROR(1/J131*(X131/H131),"0")</f>
        <v>6.8681318681318687E-2</v>
      </c>
      <c r="BP131" s="64">
        <f>IFERROR(1/J131*(Y131/H131),"0")</f>
        <v>7.1428571428571438E-2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72</v>
      </c>
      <c r="Q132" s="576"/>
      <c r="R132" s="576"/>
      <c r="S132" s="576"/>
      <c r="T132" s="576"/>
      <c r="U132" s="576"/>
      <c r="V132" s="577"/>
      <c r="W132" s="37" t="s">
        <v>73</v>
      </c>
      <c r="X132" s="559">
        <f>IFERROR(X130/H130,"0")+IFERROR(X131/H131,"0")</f>
        <v>12.5</v>
      </c>
      <c r="Y132" s="559">
        <f>IFERROR(Y130/H130,"0")+IFERROR(Y131/H131,"0")</f>
        <v>13</v>
      </c>
      <c r="Z132" s="559">
        <f>IFERROR(IF(Z130="",0,Z130),"0")+IFERROR(IF(Z131="",0,Z131),"0")</f>
        <v>8.4629999999999997E-2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72</v>
      </c>
      <c r="Q133" s="576"/>
      <c r="R133" s="576"/>
      <c r="S133" s="576"/>
      <c r="T133" s="576"/>
      <c r="U133" s="576"/>
      <c r="V133" s="577"/>
      <c r="W133" s="37" t="s">
        <v>70</v>
      </c>
      <c r="X133" s="559">
        <f>IFERROR(SUM(X130:X131),"0")</f>
        <v>40</v>
      </c>
      <c r="Y133" s="559">
        <f>IFERROR(SUM(Y130:Y131),"0")</f>
        <v>41.6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4301031235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72</v>
      </c>
      <c r="Q137" s="576"/>
      <c r="R137" s="576"/>
      <c r="S137" s="576"/>
      <c r="T137" s="576"/>
      <c r="U137" s="576"/>
      <c r="V137" s="577"/>
      <c r="W137" s="37" t="s">
        <v>73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72</v>
      </c>
      <c r="Q138" s="576"/>
      <c r="R138" s="576"/>
      <c r="S138" s="576"/>
      <c r="T138" s="576"/>
      <c r="U138" s="576"/>
      <c r="V138" s="577"/>
      <c r="W138" s="37" t="s">
        <v>70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33</v>
      </c>
      <c r="Y141" s="558">
        <f>IFERROR(IF(X141="",0,CEILING((X141/$H141),1)*$H141),"")</f>
        <v>34.32</v>
      </c>
      <c r="Z141" s="36">
        <f>IFERROR(IF(Y141=0,"",ROUNDUP(Y141/H141,0)*0.00651),"")</f>
        <v>8.4629999999999997E-2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36.349999999999994</v>
      </c>
      <c r="BN141" s="64">
        <f>IFERROR(Y141*I141/H141,"0")</f>
        <v>37.803999999999995</v>
      </c>
      <c r="BO141" s="64">
        <f>IFERROR(1/J141*(X141/H141),"0")</f>
        <v>6.8681318681318687E-2</v>
      </c>
      <c r="BP141" s="64">
        <f>IFERROR(1/J141*(Y141/H141),"0")</f>
        <v>7.1428571428571438E-2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72</v>
      </c>
      <c r="Q142" s="576"/>
      <c r="R142" s="576"/>
      <c r="S142" s="576"/>
      <c r="T142" s="576"/>
      <c r="U142" s="576"/>
      <c r="V142" s="577"/>
      <c r="W142" s="37" t="s">
        <v>73</v>
      </c>
      <c r="X142" s="559">
        <f>IFERROR(X140/H140,"0")+IFERROR(X141/H141,"0")</f>
        <v>12.5</v>
      </c>
      <c r="Y142" s="559">
        <f>IFERROR(Y140/H140,"0")+IFERROR(Y141/H141,"0")</f>
        <v>13</v>
      </c>
      <c r="Z142" s="559">
        <f>IFERROR(IF(Z140="",0,Z140),"0")+IFERROR(IF(Z141="",0,Z141),"0")</f>
        <v>8.4629999999999997E-2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72</v>
      </c>
      <c r="Q143" s="576"/>
      <c r="R143" s="576"/>
      <c r="S143" s="576"/>
      <c r="T143" s="576"/>
      <c r="U143" s="576"/>
      <c r="V143" s="577"/>
      <c r="W143" s="37" t="s">
        <v>70</v>
      </c>
      <c r="X143" s="559">
        <f>IFERROR(SUM(X140:X141),"0")</f>
        <v>33</v>
      </c>
      <c r="Y143" s="559">
        <f>IFERROR(SUM(Y140:Y141),"0")</f>
        <v>34.32</v>
      </c>
      <c r="Z143" s="37"/>
      <c r="AA143" s="560"/>
      <c r="AB143" s="560"/>
      <c r="AC143" s="560"/>
    </row>
    <row r="144" spans="1:68" ht="16.5" customHeight="1" x14ac:dyDescent="0.25">
      <c r="A144" s="580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72</v>
      </c>
      <c r="Q147" s="576"/>
      <c r="R147" s="576"/>
      <c r="S147" s="576"/>
      <c r="T147" s="576"/>
      <c r="U147" s="576"/>
      <c r="V147" s="577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72</v>
      </c>
      <c r="Q148" s="576"/>
      <c r="R148" s="576"/>
      <c r="S148" s="576"/>
      <c r="T148" s="576"/>
      <c r="U148" s="576"/>
      <c r="V148" s="577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72</v>
      </c>
      <c r="Q153" s="576"/>
      <c r="R153" s="576"/>
      <c r="S153" s="576"/>
      <c r="T153" s="576"/>
      <c r="U153" s="576"/>
      <c r="V153" s="577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72</v>
      </c>
      <c r="Q154" s="576"/>
      <c r="R154" s="576"/>
      <c r="S154" s="576"/>
      <c r="T154" s="576"/>
      <c r="U154" s="576"/>
      <c r="V154" s="577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258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259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137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72</v>
      </c>
      <c r="Q159" s="576"/>
      <c r="R159" s="576"/>
      <c r="S159" s="576"/>
      <c r="T159" s="576"/>
      <c r="U159" s="576"/>
      <c r="V159" s="577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72</v>
      </c>
      <c r="Q160" s="576"/>
      <c r="R160" s="576"/>
      <c r="S160" s="576"/>
      <c r="T160" s="576"/>
      <c r="U160" s="576"/>
      <c r="V160" s="577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150</v>
      </c>
      <c r="Y162" s="558">
        <f t="shared" ref="Y162:Y170" si="16">IFERROR(IF(X162="",0,CEILING((X162/$H162),1)*$H162),"")</f>
        <v>151.20000000000002</v>
      </c>
      <c r="Z162" s="36">
        <f>IFERROR(IF(Y162=0,"",ROUNDUP(Y162/H162,0)*0.00902),"")</f>
        <v>0.32472000000000001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159.64285714285714</v>
      </c>
      <c r="BN162" s="64">
        <f t="shared" ref="BN162:BN170" si="18">IFERROR(Y162*I162/H162,"0")</f>
        <v>160.91999999999999</v>
      </c>
      <c r="BO162" s="64">
        <f t="shared" ref="BO162:BO170" si="19">IFERROR(1/J162*(X162/H162),"0")</f>
        <v>0.27056277056277056</v>
      </c>
      <c r="BP162" s="64">
        <f t="shared" ref="BP162:BP170" si="20">IFERROR(1/J162*(Y162/H162),"0")</f>
        <v>0.27272727272727271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300</v>
      </c>
      <c r="Y164" s="558">
        <f t="shared" si="16"/>
        <v>302.40000000000003</v>
      </c>
      <c r="Z164" s="36">
        <f>IFERROR(IF(Y164=0,"",ROUNDUP(Y164/H164,0)*0.00902),"")</f>
        <v>0.64944000000000002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315</v>
      </c>
      <c r="BN164" s="64">
        <f t="shared" si="18"/>
        <v>317.52000000000004</v>
      </c>
      <c r="BO164" s="64">
        <f t="shared" si="19"/>
        <v>0.54112554112554112</v>
      </c>
      <c r="BP164" s="64">
        <f t="shared" si="20"/>
        <v>0.54545454545454541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70</v>
      </c>
      <c r="Y166" s="558">
        <f t="shared" si="16"/>
        <v>71.400000000000006</v>
      </c>
      <c r="Z166" s="36">
        <f>IFERROR(IF(Y166=0,"",ROUNDUP(Y166/H166,0)*0.00502),"")</f>
        <v>0.17068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74.333333333333329</v>
      </c>
      <c r="BN166" s="64">
        <f t="shared" si="18"/>
        <v>75.820000000000007</v>
      </c>
      <c r="BO166" s="64">
        <f t="shared" si="19"/>
        <v>0.14245014245014245</v>
      </c>
      <c r="BP166" s="64">
        <f t="shared" si="20"/>
        <v>0.14529914529914531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210</v>
      </c>
      <c r="Y168" s="558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72</v>
      </c>
      <c r="Q171" s="576"/>
      <c r="R171" s="576"/>
      <c r="S171" s="576"/>
      <c r="T171" s="576"/>
      <c r="U171" s="576"/>
      <c r="V171" s="577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240.47619047619048</v>
      </c>
      <c r="Y171" s="559">
        <f>IFERROR(Y162/H162,"0")+IFERROR(Y163/H163,"0")+IFERROR(Y164/H164,"0")+IFERROR(Y165/H165,"0")+IFERROR(Y166/H166,"0")+IFERROR(Y167/H167,"0")+IFERROR(Y168/H168,"0")+IFERROR(Y169/H169,"0")+IFERROR(Y170/H170,"0")</f>
        <v>242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1.6468400000000001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72</v>
      </c>
      <c r="Q172" s="576"/>
      <c r="R172" s="576"/>
      <c r="S172" s="576"/>
      <c r="T172" s="576"/>
      <c r="U172" s="576"/>
      <c r="V172" s="577"/>
      <c r="W172" s="37" t="s">
        <v>70</v>
      </c>
      <c r="X172" s="559">
        <f>IFERROR(SUM(X162:X170),"0")</f>
        <v>730</v>
      </c>
      <c r="Y172" s="559">
        <f>IFERROR(SUM(Y162:Y170),"0")</f>
        <v>735</v>
      </c>
      <c r="Z172" s="37"/>
      <c r="AA172" s="560"/>
      <c r="AB172" s="560"/>
      <c r="AC172" s="560"/>
    </row>
    <row r="173" spans="1:68" ht="14.25" customHeight="1" x14ac:dyDescent="0.25">
      <c r="A173" s="572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72</v>
      </c>
      <c r="Q177" s="576"/>
      <c r="R177" s="576"/>
      <c r="S177" s="576"/>
      <c r="T177" s="576"/>
      <c r="U177" s="576"/>
      <c r="V177" s="577"/>
      <c r="W177" s="37" t="s">
        <v>73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72</v>
      </c>
      <c r="Q178" s="576"/>
      <c r="R178" s="576"/>
      <c r="S178" s="576"/>
      <c r="T178" s="576"/>
      <c r="U178" s="576"/>
      <c r="V178" s="577"/>
      <c r="W178" s="37" t="s">
        <v>70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296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4.9000000000000004</v>
      </c>
      <c r="Y180" s="558">
        <f>IFERROR(IF(X180="",0,CEILING((X180/$H180),1)*$H180),"")</f>
        <v>5.04</v>
      </c>
      <c r="Z180" s="36">
        <f>IFERROR(IF(Y180=0,"",ROUNDUP(Y180/H180,0)*0.0059),"")</f>
        <v>2.3599999999999999E-2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5.6388888888888893</v>
      </c>
      <c r="BN180" s="64">
        <f>IFERROR(Y180*I180/H180,"0")</f>
        <v>5.8</v>
      </c>
      <c r="BO180" s="64">
        <f>IFERROR(1/J180*(X180/H180),"0")</f>
        <v>1.800411522633745E-2</v>
      </c>
      <c r="BP180" s="64">
        <f>IFERROR(1/J180*(Y180/H180),"0")</f>
        <v>1.8518518518518517E-2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72</v>
      </c>
      <c r="Q181" s="576"/>
      <c r="R181" s="576"/>
      <c r="S181" s="576"/>
      <c r="T181" s="576"/>
      <c r="U181" s="576"/>
      <c r="V181" s="577"/>
      <c r="W181" s="37" t="s">
        <v>73</v>
      </c>
      <c r="X181" s="559">
        <f>IFERROR(X180/H180,"0")</f>
        <v>3.8888888888888893</v>
      </c>
      <c r="Y181" s="559">
        <f>IFERROR(Y180/H180,"0")</f>
        <v>4</v>
      </c>
      <c r="Z181" s="559">
        <f>IFERROR(IF(Z180="",0,Z180),"0")</f>
        <v>2.3599999999999999E-2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72</v>
      </c>
      <c r="Q182" s="576"/>
      <c r="R182" s="576"/>
      <c r="S182" s="576"/>
      <c r="T182" s="576"/>
      <c r="U182" s="576"/>
      <c r="V182" s="577"/>
      <c r="W182" s="37" t="s">
        <v>70</v>
      </c>
      <c r="X182" s="559">
        <f>IFERROR(SUM(X180:X180),"0")</f>
        <v>4.9000000000000004</v>
      </c>
      <c r="Y182" s="559">
        <f>IFERROR(SUM(Y180:Y180),"0")</f>
        <v>5.04</v>
      </c>
      <c r="Z182" s="37"/>
      <c r="AA182" s="560"/>
      <c r="AB182" s="560"/>
      <c r="AC182" s="560"/>
    </row>
    <row r="183" spans="1:68" ht="16.5" customHeight="1" x14ac:dyDescent="0.25">
      <c r="A183" s="580" t="s">
        <v>299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72</v>
      </c>
      <c r="Q187" s="576"/>
      <c r="R187" s="576"/>
      <c r="S187" s="576"/>
      <c r="T187" s="576"/>
      <c r="U187" s="576"/>
      <c r="V187" s="577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72</v>
      </c>
      <c r="Q188" s="576"/>
      <c r="R188" s="576"/>
      <c r="S188" s="576"/>
      <c r="T188" s="576"/>
      <c r="U188" s="576"/>
      <c r="V188" s="577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137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72</v>
      </c>
      <c r="Q192" s="576"/>
      <c r="R192" s="576"/>
      <c r="S192" s="576"/>
      <c r="T192" s="576"/>
      <c r="U192" s="576"/>
      <c r="V192" s="577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72</v>
      </c>
      <c r="Q193" s="576"/>
      <c r="R193" s="576"/>
      <c r="S193" s="576"/>
      <c r="T193" s="576"/>
      <c r="U193" s="576"/>
      <c r="V193" s="577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100</v>
      </c>
      <c r="Y195" s="558">
        <f t="shared" ref="Y195:Y202" si="21">IFERROR(IF(X195="",0,CEILING((X195/$H195),1)*$H195),"")</f>
        <v>102.60000000000001</v>
      </c>
      <c r="Z195" s="36">
        <f>IFERROR(IF(Y195=0,"",ROUNDUP(Y195/H195,0)*0.00902),"")</f>
        <v>0.17138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103.88888888888889</v>
      </c>
      <c r="BN195" s="64">
        <f t="shared" ref="BN195:BN202" si="23">IFERROR(Y195*I195/H195,"0")</f>
        <v>106.59000000000002</v>
      </c>
      <c r="BO195" s="64">
        <f t="shared" ref="BO195:BO202" si="24">IFERROR(1/J195*(X195/H195),"0")</f>
        <v>0.14029180695847362</v>
      </c>
      <c r="BP195" s="64">
        <f t="shared" ref="BP195:BP202" si="25">IFERROR(1/J195*(Y195/H195),"0")</f>
        <v>0.14393939393939395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120</v>
      </c>
      <c r="Y197" s="558">
        <f t="shared" si="21"/>
        <v>124.2</v>
      </c>
      <c r="Z197" s="36">
        <f>IFERROR(IF(Y197=0,"",ROUNDUP(Y197/H197,0)*0.00902),"")</f>
        <v>0.20746000000000001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124.66666666666667</v>
      </c>
      <c r="BN197" s="64">
        <f t="shared" si="23"/>
        <v>129.03</v>
      </c>
      <c r="BO197" s="64">
        <f t="shared" si="24"/>
        <v>0.16835016835016836</v>
      </c>
      <c r="BP197" s="64">
        <f t="shared" si="25"/>
        <v>0.17424242424242425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70</v>
      </c>
      <c r="Y198" s="558">
        <f t="shared" si="21"/>
        <v>70.2</v>
      </c>
      <c r="Z198" s="36">
        <f>IFERROR(IF(Y198=0,"",ROUNDUP(Y198/H198,0)*0.00902),"")</f>
        <v>0.11726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72.722222222222229</v>
      </c>
      <c r="BN198" s="64">
        <f t="shared" si="23"/>
        <v>72.930000000000007</v>
      </c>
      <c r="BO198" s="64">
        <f t="shared" si="24"/>
        <v>9.8204264870931535E-2</v>
      </c>
      <c r="BP198" s="64">
        <f t="shared" si="25"/>
        <v>9.8484848484848481E-2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75</v>
      </c>
      <c r="Y199" s="558">
        <f t="shared" si="21"/>
        <v>75.600000000000009</v>
      </c>
      <c r="Z199" s="36">
        <f>IFERROR(IF(Y199=0,"",ROUNDUP(Y199/H199,0)*0.00502),"")</f>
        <v>0.21084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80.416666666666671</v>
      </c>
      <c r="BN199" s="64">
        <f t="shared" si="23"/>
        <v>81.06</v>
      </c>
      <c r="BO199" s="64">
        <f t="shared" si="24"/>
        <v>0.17806267806267806</v>
      </c>
      <c r="BP199" s="64">
        <f t="shared" si="25"/>
        <v>0.17948717948717954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60</v>
      </c>
      <c r="Y200" s="558">
        <f t="shared" si="21"/>
        <v>61.2</v>
      </c>
      <c r="Z200" s="36">
        <f>IFERROR(IF(Y200=0,"",ROUNDUP(Y200/H200,0)*0.00502),"")</f>
        <v>0.17068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63.333333333333329</v>
      </c>
      <c r="BN200" s="64">
        <f t="shared" si="23"/>
        <v>64.599999999999994</v>
      </c>
      <c r="BO200" s="64">
        <f t="shared" si="24"/>
        <v>0.14245014245014248</v>
      </c>
      <c r="BP200" s="64">
        <f t="shared" si="25"/>
        <v>0.14529914529914531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60</v>
      </c>
      <c r="Y201" s="558">
        <f t="shared" si="21"/>
        <v>61.2</v>
      </c>
      <c r="Z201" s="36">
        <f>IFERROR(IF(Y201=0,"",ROUNDUP(Y201/H201,0)*0.00502),"")</f>
        <v>0.17068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63.333333333333329</v>
      </c>
      <c r="BN201" s="64">
        <f t="shared" si="23"/>
        <v>64.599999999999994</v>
      </c>
      <c r="BO201" s="64">
        <f t="shared" si="24"/>
        <v>0.14245014245014248</v>
      </c>
      <c r="BP201" s="64">
        <f t="shared" si="25"/>
        <v>0.14529914529914531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30</v>
      </c>
      <c r="Y202" s="558">
        <f t="shared" si="21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31.666666666666664</v>
      </c>
      <c r="BN202" s="64">
        <f t="shared" si="23"/>
        <v>32.299999999999997</v>
      </c>
      <c r="BO202" s="64">
        <f t="shared" si="24"/>
        <v>7.122507122507124E-2</v>
      </c>
      <c r="BP202" s="64">
        <f t="shared" si="25"/>
        <v>7.2649572649572655E-2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72</v>
      </c>
      <c r="Q203" s="576"/>
      <c r="R203" s="576"/>
      <c r="S203" s="576"/>
      <c r="T203" s="576"/>
      <c r="U203" s="576"/>
      <c r="V203" s="577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178.7037037037037</v>
      </c>
      <c r="Y203" s="559">
        <f>IFERROR(Y195/H195,"0")+IFERROR(Y196/H196,"0")+IFERROR(Y197/H197,"0")+IFERROR(Y198/H198,"0")+IFERROR(Y199/H199,"0")+IFERROR(Y200/H200,"0")+IFERROR(Y201/H201,"0")+IFERROR(Y202/H202,"0")</f>
        <v>182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1.13364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72</v>
      </c>
      <c r="Q204" s="576"/>
      <c r="R204" s="576"/>
      <c r="S204" s="576"/>
      <c r="T204" s="576"/>
      <c r="U204" s="576"/>
      <c r="V204" s="577"/>
      <c r="W204" s="37" t="s">
        <v>70</v>
      </c>
      <c r="X204" s="559">
        <f>IFERROR(SUM(X195:X202),"0")</f>
        <v>515</v>
      </c>
      <c r="Y204" s="559">
        <f>IFERROR(SUM(Y195:Y202),"0")</f>
        <v>525.6</v>
      </c>
      <c r="Z204" s="37"/>
      <c r="AA204" s="560"/>
      <c r="AB204" s="560"/>
      <c r="AC204" s="560"/>
    </row>
    <row r="205" spans="1:68" ht="14.25" customHeight="1" x14ac:dyDescent="0.25">
      <c r="A205" s="572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320</v>
      </c>
      <c r="Y209" s="558">
        <f t="shared" si="26"/>
        <v>321.59999999999997</v>
      </c>
      <c r="Z209" s="36">
        <f t="shared" ref="Z209:Z214" si="31">IFERROR(IF(Y209=0,"",ROUNDUP(Y209/H209,0)*0.00651),"")</f>
        <v>0.87234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356</v>
      </c>
      <c r="BN209" s="64">
        <f t="shared" si="28"/>
        <v>357.78</v>
      </c>
      <c r="BO209" s="64">
        <f t="shared" si="29"/>
        <v>0.73260073260073266</v>
      </c>
      <c r="BP209" s="64">
        <f t="shared" si="30"/>
        <v>0.73626373626373631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240</v>
      </c>
      <c r="Y211" s="558">
        <f t="shared" si="26"/>
        <v>240</v>
      </c>
      <c r="Z211" s="36">
        <f t="shared" si="31"/>
        <v>0.65100000000000002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265.20000000000005</v>
      </c>
      <c r="BN211" s="64">
        <f t="shared" si="28"/>
        <v>265.20000000000005</v>
      </c>
      <c r="BO211" s="64">
        <f t="shared" si="29"/>
        <v>0.5494505494505495</v>
      </c>
      <c r="BP211" s="64">
        <f t="shared" si="30"/>
        <v>0.5494505494505495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140</v>
      </c>
      <c r="Y213" s="558">
        <f t="shared" si="26"/>
        <v>141.6</v>
      </c>
      <c r="Z213" s="36">
        <f t="shared" si="31"/>
        <v>0.38408999999999999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154.70000000000002</v>
      </c>
      <c r="BN213" s="64">
        <f t="shared" si="28"/>
        <v>156.46800000000002</v>
      </c>
      <c r="BO213" s="64">
        <f t="shared" si="29"/>
        <v>0.32051282051282054</v>
      </c>
      <c r="BP213" s="64">
        <f t="shared" si="30"/>
        <v>0.32417582417582419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200</v>
      </c>
      <c r="Y214" s="558">
        <f t="shared" si="26"/>
        <v>201.6</v>
      </c>
      <c r="Z214" s="36">
        <f t="shared" si="31"/>
        <v>0.54683999999999999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221.50000000000003</v>
      </c>
      <c r="BN214" s="64">
        <f t="shared" si="28"/>
        <v>223.27200000000002</v>
      </c>
      <c r="BO214" s="64">
        <f t="shared" si="29"/>
        <v>0.45787545787545797</v>
      </c>
      <c r="BP214" s="64">
        <f t="shared" si="30"/>
        <v>0.46153846153846156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72</v>
      </c>
      <c r="Q215" s="576"/>
      <c r="R215" s="576"/>
      <c r="S215" s="576"/>
      <c r="T215" s="576"/>
      <c r="U215" s="576"/>
      <c r="V215" s="577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375</v>
      </c>
      <c r="Y215" s="559">
        <f>IFERROR(Y206/H206,"0")+IFERROR(Y207/H207,"0")+IFERROR(Y208/H208,"0")+IFERROR(Y209/H209,"0")+IFERROR(Y210/H210,"0")+IFERROR(Y211/H211,"0")+IFERROR(Y212/H212,"0")+IFERROR(Y213/H213,"0")+IFERROR(Y214/H214,"0")</f>
        <v>377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2.4542700000000002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72</v>
      </c>
      <c r="Q216" s="576"/>
      <c r="R216" s="576"/>
      <c r="S216" s="576"/>
      <c r="T216" s="576"/>
      <c r="U216" s="576"/>
      <c r="V216" s="577"/>
      <c r="W216" s="37" t="s">
        <v>70</v>
      </c>
      <c r="X216" s="559">
        <f>IFERROR(SUM(X206:X214),"0")</f>
        <v>900</v>
      </c>
      <c r="Y216" s="559">
        <f>IFERROR(SUM(Y206:Y214),"0")</f>
        <v>904.8</v>
      </c>
      <c r="Z216" s="37"/>
      <c r="AA216" s="560"/>
      <c r="AB216" s="560"/>
      <c r="AC216" s="560"/>
    </row>
    <row r="217" spans="1:68" ht="14.25" customHeight="1" x14ac:dyDescent="0.25">
      <c r="A217" s="572" t="s">
        <v>172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40</v>
      </c>
      <c r="Y219" s="558">
        <f>IFERROR(IF(X219="",0,CEILING((X219/$H219),1)*$H219),"")</f>
        <v>40.799999999999997</v>
      </c>
      <c r="Z219" s="36">
        <f>IFERROR(IF(Y219=0,"",ROUNDUP(Y219/H219,0)*0.00651),"")</f>
        <v>0.11067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44.20000000000001</v>
      </c>
      <c r="BN219" s="64">
        <f>IFERROR(Y219*I219/H219,"0")</f>
        <v>45.084000000000003</v>
      </c>
      <c r="BO219" s="64">
        <f>IFERROR(1/J219*(X219/H219),"0")</f>
        <v>9.1575091575091583E-2</v>
      </c>
      <c r="BP219" s="64">
        <f>IFERROR(1/J219*(Y219/H219),"0")</f>
        <v>9.3406593406593408E-2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72</v>
      </c>
      <c r="Q220" s="576"/>
      <c r="R220" s="576"/>
      <c r="S220" s="576"/>
      <c r="T220" s="576"/>
      <c r="U220" s="576"/>
      <c r="V220" s="577"/>
      <c r="W220" s="37" t="s">
        <v>73</v>
      </c>
      <c r="X220" s="559">
        <f>IFERROR(X218/H218,"0")+IFERROR(X219/H219,"0")</f>
        <v>16.666666666666668</v>
      </c>
      <c r="Y220" s="559">
        <f>IFERROR(Y218/H218,"0")+IFERROR(Y219/H219,"0")</f>
        <v>17</v>
      </c>
      <c r="Z220" s="559">
        <f>IFERROR(IF(Z218="",0,Z218),"0")+IFERROR(IF(Z219="",0,Z219),"0")</f>
        <v>0.11067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72</v>
      </c>
      <c r="Q221" s="576"/>
      <c r="R221" s="576"/>
      <c r="S221" s="576"/>
      <c r="T221" s="576"/>
      <c r="U221" s="576"/>
      <c r="V221" s="577"/>
      <c r="W221" s="37" t="s">
        <v>70</v>
      </c>
      <c r="X221" s="559">
        <f>IFERROR(SUM(X218:X219),"0")</f>
        <v>40</v>
      </c>
      <c r="Y221" s="559">
        <f>IFERROR(SUM(Y218:Y219),"0")</f>
        <v>40.799999999999997</v>
      </c>
      <c r="Z221" s="37"/>
      <c r="AA221" s="560"/>
      <c r="AB221" s="560"/>
      <c r="AC221" s="560"/>
    </row>
    <row r="222" spans="1:68" ht="16.5" customHeight="1" x14ac:dyDescent="0.25">
      <c r="A222" s="580" t="s">
        <v>360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40</v>
      </c>
      <c r="Y227" s="558">
        <f t="shared" si="32"/>
        <v>40</v>
      </c>
      <c r="Z227" s="36">
        <f>IFERROR(IF(Y227=0,"",ROUNDUP(Y227/H227,0)*0.00902),"")</f>
        <v>9.0200000000000002E-2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42.1</v>
      </c>
      <c r="BN227" s="64">
        <f t="shared" si="34"/>
        <v>42.1</v>
      </c>
      <c r="BO227" s="64">
        <f t="shared" si="35"/>
        <v>7.575757575757576E-2</v>
      </c>
      <c r="BP227" s="64">
        <f t="shared" si="36"/>
        <v>7.575757575757576E-2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60</v>
      </c>
      <c r="Y230" s="558">
        <f t="shared" si="32"/>
        <v>60</v>
      </c>
      <c r="Z230" s="36">
        <f>IFERROR(IF(Y230=0,"",ROUNDUP(Y230/H230,0)*0.00902),"")</f>
        <v>0.1353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63.15</v>
      </c>
      <c r="BN230" s="64">
        <f t="shared" si="34"/>
        <v>63.15</v>
      </c>
      <c r="BO230" s="64">
        <f t="shared" si="35"/>
        <v>0.11363636363636365</v>
      </c>
      <c r="BP230" s="64">
        <f t="shared" si="36"/>
        <v>0.11363636363636365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72</v>
      </c>
      <c r="Q231" s="576"/>
      <c r="R231" s="576"/>
      <c r="S231" s="576"/>
      <c r="T231" s="576"/>
      <c r="U231" s="576"/>
      <c r="V231" s="577"/>
      <c r="W231" s="37" t="s">
        <v>73</v>
      </c>
      <c r="X231" s="559">
        <f>IFERROR(X224/H224,"0")+IFERROR(X225/H225,"0")+IFERROR(X226/H226,"0")+IFERROR(X227/H227,"0")+IFERROR(X228/H228,"0")+IFERROR(X229/H229,"0")+IFERROR(X230/H230,"0")</f>
        <v>26.724137931034484</v>
      </c>
      <c r="Y231" s="559">
        <f>IFERROR(Y224/H224,"0")+IFERROR(Y225/H225,"0")+IFERROR(Y226/H226,"0")+IFERROR(Y227/H227,"0")+IFERROR(Y228/H228,"0")+IFERROR(Y229/H229,"0")+IFERROR(Y230/H230,"0")</f>
        <v>27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0.26346000000000003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72</v>
      </c>
      <c r="Q232" s="576"/>
      <c r="R232" s="576"/>
      <c r="S232" s="576"/>
      <c r="T232" s="576"/>
      <c r="U232" s="576"/>
      <c r="V232" s="577"/>
      <c r="W232" s="37" t="s">
        <v>70</v>
      </c>
      <c r="X232" s="559">
        <f>IFERROR(SUM(X224:X230),"0")</f>
        <v>120</v>
      </c>
      <c r="Y232" s="559">
        <f>IFERROR(SUM(Y224:Y230),"0")</f>
        <v>123.2</v>
      </c>
      <c r="Z232" s="37"/>
      <c r="AA232" s="560"/>
      <c r="AB232" s="560"/>
      <c r="AC232" s="560"/>
    </row>
    <row r="233" spans="1:68" ht="14.25" customHeight="1" x14ac:dyDescent="0.25">
      <c r="A233" s="572" t="s">
        <v>137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72</v>
      </c>
      <c r="Q235" s="576"/>
      <c r="R235" s="576"/>
      <c r="S235" s="576"/>
      <c r="T235" s="576"/>
      <c r="U235" s="576"/>
      <c r="V235" s="577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72</v>
      </c>
      <c r="Q236" s="576"/>
      <c r="R236" s="576"/>
      <c r="S236" s="576"/>
      <c r="T236" s="576"/>
      <c r="U236" s="576"/>
      <c r="V236" s="577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382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4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72</v>
      </c>
      <c r="Q239" s="576"/>
      <c r="R239" s="576"/>
      <c r="S239" s="576"/>
      <c r="T239" s="576"/>
      <c r="U239" s="576"/>
      <c r="V239" s="577"/>
      <c r="W239" s="37" t="s">
        <v>73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72</v>
      </c>
      <c r="Q240" s="576"/>
      <c r="R240" s="576"/>
      <c r="S240" s="576"/>
      <c r="T240" s="576"/>
      <c r="U240" s="576"/>
      <c r="V240" s="577"/>
      <c r="W240" s="37" t="s">
        <v>70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387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5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70</v>
      </c>
      <c r="X244" s="557">
        <v>2.75</v>
      </c>
      <c r="Y244" s="558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3.3305555555555557</v>
      </c>
      <c r="BN244" s="64">
        <f>IFERROR(Y244*I244/H244,"0")</f>
        <v>4.3600000000000003</v>
      </c>
      <c r="BO244" s="64">
        <f>IFERROR(1/J244*(X244/H244),"0")</f>
        <v>1.4146090534979422E-2</v>
      </c>
      <c r="BP244" s="64">
        <f>IFERROR(1/J244*(Y244/H244),"0")</f>
        <v>1.8518518518518517E-2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2.75</v>
      </c>
      <c r="Y245" s="558">
        <f>IFERROR(IF(X245="",0,CEILING((X245/$H245),1)*$H245),"")</f>
        <v>2.9699999999999998</v>
      </c>
      <c r="Z245" s="36">
        <f>IFERROR(IF(Y245=0,"",ROUNDUP(Y245/H245,0)*0.0059),"")</f>
        <v>1.77E-2</v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3.2777777777777777</v>
      </c>
      <c r="BN245" s="64">
        <f>IFERROR(Y245*I245/H245,"0")</f>
        <v>3.5399999999999996</v>
      </c>
      <c r="BO245" s="64">
        <f>IFERROR(1/J245*(X245/H245),"0")</f>
        <v>1.2860082304526748E-2</v>
      </c>
      <c r="BP245" s="64">
        <f>IFERROR(1/J245*(Y245/H245),"0")</f>
        <v>1.3888888888888886E-2</v>
      </c>
    </row>
    <row r="246" spans="1:68" ht="27" customHeight="1" x14ac:dyDescent="0.25">
      <c r="A246" s="54" t="s">
        <v>398</v>
      </c>
      <c r="B246" s="54" t="s">
        <v>399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72</v>
      </c>
      <c r="Q247" s="576"/>
      <c r="R247" s="576"/>
      <c r="S247" s="576"/>
      <c r="T247" s="576"/>
      <c r="U247" s="576"/>
      <c r="V247" s="577"/>
      <c r="W247" s="37" t="s">
        <v>73</v>
      </c>
      <c r="X247" s="559">
        <f>IFERROR(X242/H242,"0")+IFERROR(X243/H243,"0")+IFERROR(X244/H244,"0")+IFERROR(X245/H245,"0")+IFERROR(X246/H246,"0")</f>
        <v>5.833333333333333</v>
      </c>
      <c r="Y247" s="559">
        <f>IFERROR(Y242/H242,"0")+IFERROR(Y243/H243,"0")+IFERROR(Y244/H244,"0")+IFERROR(Y245/H245,"0")+IFERROR(Y246/H246,"0")</f>
        <v>7</v>
      </c>
      <c r="Z247" s="559">
        <f>IFERROR(IF(Z242="",0,Z242),"0")+IFERROR(IF(Z243="",0,Z243),"0")+IFERROR(IF(Z244="",0,Z244),"0")+IFERROR(IF(Z245="",0,Z245),"0")+IFERROR(IF(Z246="",0,Z246),"0")</f>
        <v>4.1300000000000003E-2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72</v>
      </c>
      <c r="Q248" s="576"/>
      <c r="R248" s="576"/>
      <c r="S248" s="576"/>
      <c r="T248" s="576"/>
      <c r="U248" s="576"/>
      <c r="V248" s="577"/>
      <c r="W248" s="37" t="s">
        <v>70</v>
      </c>
      <c r="X248" s="559">
        <f>IFERROR(SUM(X242:X246),"0")</f>
        <v>5.5</v>
      </c>
      <c r="Y248" s="559">
        <f>IFERROR(SUM(Y242:Y246),"0")</f>
        <v>6.57</v>
      </c>
      <c r="Z248" s="37"/>
      <c r="AA248" s="560"/>
      <c r="AB248" s="560"/>
      <c r="AC248" s="560"/>
    </row>
    <row r="249" spans="1:68" ht="16.5" customHeight="1" x14ac:dyDescent="0.25">
      <c r="A249" s="580" t="s">
        <v>400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401</v>
      </c>
      <c r="B251" s="54" t="s">
        <v>402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407</v>
      </c>
      <c r="B253" s="54" t="s">
        <v>408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410</v>
      </c>
      <c r="B254" s="54" t="s">
        <v>411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413</v>
      </c>
      <c r="B255" s="54" t="s">
        <v>414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72</v>
      </c>
      <c r="Q256" s="576"/>
      <c r="R256" s="576"/>
      <c r="S256" s="576"/>
      <c r="T256" s="576"/>
      <c r="U256" s="576"/>
      <c r="V256" s="577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72</v>
      </c>
      <c r="Q257" s="576"/>
      <c r="R257" s="576"/>
      <c r="S257" s="576"/>
      <c r="T257" s="576"/>
      <c r="U257" s="576"/>
      <c r="V257" s="577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416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417</v>
      </c>
      <c r="B260" s="54" t="s">
        <v>418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421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423</v>
      </c>
      <c r="B262" s="54" t="s">
        <v>424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426</v>
      </c>
      <c r="B263" s="54" t="s">
        <v>427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9" t="s">
        <v>428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429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72</v>
      </c>
      <c r="Q264" s="576"/>
      <c r="R264" s="576"/>
      <c r="S264" s="576"/>
      <c r="T264" s="576"/>
      <c r="U264" s="576"/>
      <c r="V264" s="577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72</v>
      </c>
      <c r="Q265" s="576"/>
      <c r="R265" s="576"/>
      <c r="S265" s="576"/>
      <c r="T265" s="576"/>
      <c r="U265" s="576"/>
      <c r="V265" s="577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430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431</v>
      </c>
      <c r="B268" s="54" t="s">
        <v>432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434</v>
      </c>
      <c r="B269" s="54" t="s">
        <v>435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80</v>
      </c>
      <c r="Y269" s="558">
        <f>IFERROR(IF(X269="",0,CEILING((X269/$H269),1)*$H269),"")</f>
        <v>81.599999999999994</v>
      </c>
      <c r="Z269" s="36">
        <f>IFERROR(IF(Y269=0,"",ROUNDUP(Y269/H269,0)*0.00651),"")</f>
        <v>0.22134000000000001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88.40000000000002</v>
      </c>
      <c r="BN269" s="64">
        <f>IFERROR(Y269*I269/H269,"0")</f>
        <v>90.168000000000006</v>
      </c>
      <c r="BO269" s="64">
        <f>IFERROR(1/J269*(X269/H269),"0")</f>
        <v>0.18315018315018317</v>
      </c>
      <c r="BP269" s="64">
        <f>IFERROR(1/J269*(Y269/H269),"0")</f>
        <v>0.18681318681318682</v>
      </c>
    </row>
    <row r="270" spans="1:68" ht="37.5" customHeight="1" x14ac:dyDescent="0.25">
      <c r="A270" s="54" t="s">
        <v>437</v>
      </c>
      <c r="B270" s="54" t="s">
        <v>438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280</v>
      </c>
      <c r="Y270" s="558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439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72</v>
      </c>
      <c r="Q271" s="576"/>
      <c r="R271" s="576"/>
      <c r="S271" s="576"/>
      <c r="T271" s="576"/>
      <c r="U271" s="576"/>
      <c r="V271" s="577"/>
      <c r="W271" s="37" t="s">
        <v>73</v>
      </c>
      <c r="X271" s="559">
        <f>IFERROR(X268/H268,"0")+IFERROR(X269/H269,"0")+IFERROR(X270/H270,"0")</f>
        <v>150</v>
      </c>
      <c r="Y271" s="559">
        <f>IFERROR(Y268/H268,"0")+IFERROR(Y269/H269,"0")+IFERROR(Y270/H270,"0")</f>
        <v>151</v>
      </c>
      <c r="Z271" s="559">
        <f>IFERROR(IF(Z268="",0,Z268),"0")+IFERROR(IF(Z269="",0,Z269),"0")+IFERROR(IF(Z270="",0,Z270),"0")</f>
        <v>0.98301000000000005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72</v>
      </c>
      <c r="Q272" s="576"/>
      <c r="R272" s="576"/>
      <c r="S272" s="576"/>
      <c r="T272" s="576"/>
      <c r="U272" s="576"/>
      <c r="V272" s="577"/>
      <c r="W272" s="37" t="s">
        <v>70</v>
      </c>
      <c r="X272" s="559">
        <f>IFERROR(SUM(X268:X270),"0")</f>
        <v>360</v>
      </c>
      <c r="Y272" s="559">
        <f>IFERROR(SUM(Y268:Y270),"0")</f>
        <v>362.4</v>
      </c>
      <c r="Z272" s="37"/>
      <c r="AA272" s="560"/>
      <c r="AB272" s="560"/>
      <c r="AC272" s="560"/>
    </row>
    <row r="273" spans="1:68" ht="16.5" customHeight="1" x14ac:dyDescent="0.25">
      <c r="A273" s="580" t="s">
        <v>440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441</v>
      </c>
      <c r="B275" s="54" t="s">
        <v>442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443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72</v>
      </c>
      <c r="Q276" s="576"/>
      <c r="R276" s="576"/>
      <c r="S276" s="576"/>
      <c r="T276" s="576"/>
      <c r="U276" s="576"/>
      <c r="V276" s="577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72</v>
      </c>
      <c r="Q277" s="576"/>
      <c r="R277" s="576"/>
      <c r="S277" s="576"/>
      <c r="T277" s="576"/>
      <c r="U277" s="576"/>
      <c r="V277" s="577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444</v>
      </c>
      <c r="B279" s="54" t="s">
        <v>445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446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72</v>
      </c>
      <c r="Q280" s="576"/>
      <c r="R280" s="576"/>
      <c r="S280" s="576"/>
      <c r="T280" s="576"/>
      <c r="U280" s="576"/>
      <c r="V280" s="577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72</v>
      </c>
      <c r="Q281" s="576"/>
      <c r="R281" s="576"/>
      <c r="S281" s="576"/>
      <c r="T281" s="576"/>
      <c r="U281" s="576"/>
      <c r="V281" s="577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447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448</v>
      </c>
      <c r="B284" s="54" t="s">
        <v>449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450</v>
      </c>
      <c r="AB284" s="57"/>
      <c r="AC284" s="327" t="s">
        <v>451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72</v>
      </c>
      <c r="Q285" s="576"/>
      <c r="R285" s="576"/>
      <c r="S285" s="576"/>
      <c r="T285" s="576"/>
      <c r="U285" s="576"/>
      <c r="V285" s="577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72</v>
      </c>
      <c r="Q286" s="576"/>
      <c r="R286" s="576"/>
      <c r="S286" s="576"/>
      <c r="T286" s="576"/>
      <c r="U286" s="576"/>
      <c r="V286" s="577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452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458</v>
      </c>
      <c r="M290" s="33" t="s">
        <v>78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456</v>
      </c>
      <c r="B291" s="54" t="s">
        <v>461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462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464</v>
      </c>
      <c r="B292" s="54" t="s">
        <v>465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455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72</v>
      </c>
      <c r="Q295" s="576"/>
      <c r="R295" s="576"/>
      <c r="S295" s="576"/>
      <c r="T295" s="576"/>
      <c r="U295" s="576"/>
      <c r="V295" s="577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72</v>
      </c>
      <c r="Q296" s="576"/>
      <c r="R296" s="576"/>
      <c r="S296" s="576"/>
      <c r="T296" s="576"/>
      <c r="U296" s="576"/>
      <c r="V296" s="577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472</v>
      </c>
      <c r="B298" s="54" t="s">
        <v>473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15</v>
      </c>
      <c r="Y304" s="558">
        <f t="shared" si="42"/>
        <v>16.2</v>
      </c>
      <c r="Z304" s="36">
        <f>IFERROR(IF(Y304=0,"",ROUNDUP(Y304/H304,0)*0.00651),"")</f>
        <v>5.8590000000000003E-2</v>
      </c>
      <c r="AA304" s="56"/>
      <c r="AB304" s="57"/>
      <c r="AC304" s="353" t="s">
        <v>490</v>
      </c>
      <c r="AG304" s="64"/>
      <c r="AJ304" s="68"/>
      <c r="AK304" s="68">
        <v>0</v>
      </c>
      <c r="BB304" s="354" t="s">
        <v>1</v>
      </c>
      <c r="BM304" s="64">
        <f t="shared" si="43"/>
        <v>16.900000000000002</v>
      </c>
      <c r="BN304" s="64">
        <f t="shared" si="44"/>
        <v>18.251999999999999</v>
      </c>
      <c r="BO304" s="64">
        <f t="shared" si="45"/>
        <v>4.5787545787545791E-2</v>
      </c>
      <c r="BP304" s="64">
        <f t="shared" si="46"/>
        <v>4.9450549450549455E-2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72</v>
      </c>
      <c r="Q305" s="576"/>
      <c r="R305" s="576"/>
      <c r="S305" s="576"/>
      <c r="T305" s="576"/>
      <c r="U305" s="576"/>
      <c r="V305" s="577"/>
      <c r="W305" s="37" t="s">
        <v>73</v>
      </c>
      <c r="X305" s="559">
        <f>IFERROR(X298/H298,"0")+IFERROR(X299/H299,"0")+IFERROR(X300/H300,"0")+IFERROR(X301/H301,"0")+IFERROR(X302/H302,"0")+IFERROR(X303/H303,"0")+IFERROR(X304/H304,"0")</f>
        <v>8.3333333333333339</v>
      </c>
      <c r="Y305" s="559">
        <f>IFERROR(Y298/H298,"0")+IFERROR(Y299/H299,"0")+IFERROR(Y300/H300,"0")+IFERROR(Y301/H301,"0")+IFERROR(Y302/H302,"0")+IFERROR(Y303/H303,"0")+IFERROR(Y304/H304,"0")</f>
        <v>9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5.8590000000000003E-2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72</v>
      </c>
      <c r="Q306" s="576"/>
      <c r="R306" s="576"/>
      <c r="S306" s="576"/>
      <c r="T306" s="576"/>
      <c r="U306" s="576"/>
      <c r="V306" s="577"/>
      <c r="W306" s="37" t="s">
        <v>70</v>
      </c>
      <c r="X306" s="559">
        <f>IFERROR(SUM(X298:X304),"0")</f>
        <v>15</v>
      </c>
      <c r="Y306" s="559">
        <f>IFERROR(SUM(Y298:Y304),"0")</f>
        <v>16.2</v>
      </c>
      <c r="Z306" s="37"/>
      <c r="AA306" s="560"/>
      <c r="AB306" s="560"/>
      <c r="AC306" s="560"/>
    </row>
    <row r="307" spans="1:68" ht="14.25" customHeight="1" x14ac:dyDescent="0.25">
      <c r="A307" s="572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491</v>
      </c>
      <c r="B308" s="54" t="s">
        <v>492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72</v>
      </c>
      <c r="Q313" s="576"/>
      <c r="R313" s="576"/>
      <c r="S313" s="576"/>
      <c r="T313" s="576"/>
      <c r="U313" s="576"/>
      <c r="V313" s="577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72</v>
      </c>
      <c r="Q314" s="576"/>
      <c r="R314" s="576"/>
      <c r="S314" s="576"/>
      <c r="T314" s="576"/>
      <c r="U314" s="576"/>
      <c r="V314" s="577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172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506</v>
      </c>
      <c r="B316" s="54" t="s">
        <v>507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30</v>
      </c>
      <c r="Y316" s="55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509</v>
      </c>
      <c r="B317" s="54" t="s">
        <v>510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250</v>
      </c>
      <c r="Y317" s="558">
        <f>IFERROR(IF(X317="",0,CEILING((X317/$H317),1)*$H317),"")</f>
        <v>257.39999999999998</v>
      </c>
      <c r="Z317" s="36">
        <f>IFERROR(IF(Y317=0,"",ROUNDUP(Y317/H317,0)*0.01898),"")</f>
        <v>0.62634000000000001</v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266.63461538461542</v>
      </c>
      <c r="BN317" s="64">
        <f>IFERROR(Y317*I317/H317,"0")</f>
        <v>274.52700000000004</v>
      </c>
      <c r="BO317" s="64">
        <f>IFERROR(1/J317*(X317/H317),"0")</f>
        <v>0.50080128205128205</v>
      </c>
      <c r="BP317" s="64">
        <f>IFERROR(1/J317*(Y317/H317),"0")</f>
        <v>0.515625</v>
      </c>
    </row>
    <row r="318" spans="1:68" ht="16.5" customHeight="1" x14ac:dyDescent="0.25">
      <c r="A318" s="54" t="s">
        <v>512</v>
      </c>
      <c r="B318" s="54" t="s">
        <v>513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72</v>
      </c>
      <c r="Q319" s="576"/>
      <c r="R319" s="576"/>
      <c r="S319" s="576"/>
      <c r="T319" s="576"/>
      <c r="U319" s="576"/>
      <c r="V319" s="577"/>
      <c r="W319" s="37" t="s">
        <v>73</v>
      </c>
      <c r="X319" s="559">
        <f>IFERROR(X316/H316,"0")+IFERROR(X317/H317,"0")+IFERROR(X318/H318,"0")</f>
        <v>35.62271062271062</v>
      </c>
      <c r="Y319" s="559">
        <f>IFERROR(Y316/H316,"0")+IFERROR(Y317/H317,"0")+IFERROR(Y318/H318,"0")</f>
        <v>37</v>
      </c>
      <c r="Z319" s="559">
        <f>IFERROR(IF(Z316="",0,Z316),"0")+IFERROR(IF(Z317="",0,Z317),"0")+IFERROR(IF(Z318="",0,Z318),"0")</f>
        <v>0.70226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72</v>
      </c>
      <c r="Q320" s="576"/>
      <c r="R320" s="576"/>
      <c r="S320" s="576"/>
      <c r="T320" s="576"/>
      <c r="U320" s="576"/>
      <c r="V320" s="577"/>
      <c r="W320" s="37" t="s">
        <v>70</v>
      </c>
      <c r="X320" s="559">
        <f>IFERROR(SUM(X316:X318),"0")</f>
        <v>280</v>
      </c>
      <c r="Y320" s="559">
        <f>IFERROR(SUM(Y316:Y318),"0")</f>
        <v>291</v>
      </c>
      <c r="Z320" s="37"/>
      <c r="AA320" s="560"/>
      <c r="AB320" s="560"/>
      <c r="AC320" s="560"/>
    </row>
    <row r="321" spans="1:68" ht="14.25" customHeight="1" x14ac:dyDescent="0.25">
      <c r="A321" s="572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515</v>
      </c>
      <c r="B322" s="54" t="s">
        <v>516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6" t="s">
        <v>517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5" t="s">
        <v>521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72</v>
      </c>
      <c r="Q326" s="576"/>
      <c r="R326" s="576"/>
      <c r="S326" s="576"/>
      <c r="T326" s="576"/>
      <c r="U326" s="576"/>
      <c r="V326" s="577"/>
      <c r="W326" s="37" t="s">
        <v>73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72</v>
      </c>
      <c r="Q327" s="576"/>
      <c r="R327" s="576"/>
      <c r="S327" s="576"/>
      <c r="T327" s="576"/>
      <c r="U327" s="576"/>
      <c r="V327" s="577"/>
      <c r="W327" s="37" t="s">
        <v>70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527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528</v>
      </c>
      <c r="B329" s="54" t="s">
        <v>529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530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530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531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530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531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72</v>
      </c>
      <c r="Q332" s="576"/>
      <c r="R332" s="576"/>
      <c r="S332" s="576"/>
      <c r="T332" s="576"/>
      <c r="U332" s="576"/>
      <c r="V332" s="577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72</v>
      </c>
      <c r="Q333" s="576"/>
      <c r="R333" s="576"/>
      <c r="S333" s="576"/>
      <c r="T333" s="576"/>
      <c r="U333" s="576"/>
      <c r="V333" s="577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536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537</v>
      </c>
      <c r="B336" s="54" t="s">
        <v>538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735</v>
      </c>
      <c r="Y337" s="558">
        <f>IFERROR(IF(X337="",0,CEILING((X337/$H337),1)*$H337),"")</f>
        <v>735</v>
      </c>
      <c r="Z337" s="36">
        <f>IFERROR(IF(Y337=0,"",ROUNDUP(Y337/H337,0)*0.00651),"")</f>
        <v>2.2785000000000002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823.19999999999982</v>
      </c>
      <c r="BN337" s="64">
        <f>IFERROR(Y337*I337/H337,"0")</f>
        <v>823.19999999999982</v>
      </c>
      <c r="BO337" s="64">
        <f>IFERROR(1/J337*(X337/H337),"0")</f>
        <v>1.9230769230769231</v>
      </c>
      <c r="BP337" s="64">
        <f>IFERROR(1/J337*(Y337/H337),"0")</f>
        <v>1.9230769230769231</v>
      </c>
    </row>
    <row r="338" spans="1:68" ht="27" customHeight="1" x14ac:dyDescent="0.25">
      <c r="A338" s="54" t="s">
        <v>543</v>
      </c>
      <c r="B338" s="54" t="s">
        <v>544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175</v>
      </c>
      <c r="Y338" s="558">
        <f>IFERROR(IF(X338="",0,CEILING((X338/$H338),1)*$H338),"")</f>
        <v>176.4</v>
      </c>
      <c r="Z338" s="36">
        <f>IFERROR(IF(Y338=0,"",ROUNDUP(Y338/H338,0)*0.00651),"")</f>
        <v>0.54683999999999999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195</v>
      </c>
      <c r="BN338" s="64">
        <f>IFERROR(Y338*I338/H338,"0")</f>
        <v>196.56</v>
      </c>
      <c r="BO338" s="64">
        <f>IFERROR(1/J338*(X338/H338),"0")</f>
        <v>0.45787545787545786</v>
      </c>
      <c r="BP338" s="64">
        <f>IFERROR(1/J338*(Y338/H338),"0")</f>
        <v>0.46153846153846156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72</v>
      </c>
      <c r="Q339" s="576"/>
      <c r="R339" s="576"/>
      <c r="S339" s="576"/>
      <c r="T339" s="576"/>
      <c r="U339" s="576"/>
      <c r="V339" s="577"/>
      <c r="W339" s="37" t="s">
        <v>73</v>
      </c>
      <c r="X339" s="559">
        <f>IFERROR(X336/H336,"0")+IFERROR(X337/H337,"0")+IFERROR(X338/H338,"0")</f>
        <v>433.33333333333331</v>
      </c>
      <c r="Y339" s="559">
        <f>IFERROR(Y336/H336,"0")+IFERROR(Y337/H337,"0")+IFERROR(Y338/H338,"0")</f>
        <v>434</v>
      </c>
      <c r="Z339" s="559">
        <f>IFERROR(IF(Z336="",0,Z336),"0")+IFERROR(IF(Z337="",0,Z337),"0")+IFERROR(IF(Z338="",0,Z338),"0")</f>
        <v>2.8253400000000002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72</v>
      </c>
      <c r="Q340" s="576"/>
      <c r="R340" s="576"/>
      <c r="S340" s="576"/>
      <c r="T340" s="576"/>
      <c r="U340" s="576"/>
      <c r="V340" s="577"/>
      <c r="W340" s="37" t="s">
        <v>70</v>
      </c>
      <c r="X340" s="559">
        <f>IFERROR(SUM(X336:X338),"0")</f>
        <v>910</v>
      </c>
      <c r="Y340" s="559">
        <f>IFERROR(SUM(Y336:Y338),"0")</f>
        <v>911.4</v>
      </c>
      <c r="Z340" s="37"/>
      <c r="AA340" s="560"/>
      <c r="AB340" s="560"/>
      <c r="AC340" s="560"/>
    </row>
    <row r="341" spans="1:68" ht="27.75" customHeight="1" x14ac:dyDescent="0.2">
      <c r="A341" s="646" t="s">
        <v>546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547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548</v>
      </c>
      <c r="B344" s="54" t="s">
        <v>549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1900</v>
      </c>
      <c r="Y344" s="558">
        <f t="shared" ref="Y344:Y350" si="47">IFERROR(IF(X344="",0,CEILING((X344/$H344),1)*$H344),"")</f>
        <v>1905</v>
      </c>
      <c r="Z344" s="36">
        <f>IFERROR(IF(Y344=0,"",ROUNDUP(Y344/H344,0)*0.02175),"")</f>
        <v>2.7622499999999999</v>
      </c>
      <c r="AA344" s="56"/>
      <c r="AB344" s="57"/>
      <c r="AC344" s="391" t="s">
        <v>550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1960.8</v>
      </c>
      <c r="BN344" s="64">
        <f t="shared" ref="BN344:BN350" si="49">IFERROR(Y344*I344/H344,"0")</f>
        <v>1965.96</v>
      </c>
      <c r="BO344" s="64">
        <f t="shared" ref="BO344:BO350" si="50">IFERROR(1/J344*(X344/H344),"0")</f>
        <v>2.6388888888888888</v>
      </c>
      <c r="BP344" s="64">
        <f t="shared" ref="BP344:BP350" si="51">IFERROR(1/J344*(Y344/H344),"0")</f>
        <v>2.645833333333333</v>
      </c>
    </row>
    <row r="345" spans="1:68" ht="27" customHeight="1" x14ac:dyDescent="0.25">
      <c r="A345" s="54" t="s">
        <v>551</v>
      </c>
      <c r="B345" s="54" t="s">
        <v>552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1100</v>
      </c>
      <c r="Y345" s="558">
        <f t="shared" si="47"/>
        <v>1110</v>
      </c>
      <c r="Z345" s="36">
        <f>IFERROR(IF(Y345=0,"",ROUNDUP(Y345/H345,0)*0.02175),"")</f>
        <v>1.6094999999999999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1135.2</v>
      </c>
      <c r="BN345" s="64">
        <f t="shared" si="49"/>
        <v>1145.52</v>
      </c>
      <c r="BO345" s="64">
        <f t="shared" si="50"/>
        <v>1.5277777777777777</v>
      </c>
      <c r="BP345" s="64">
        <f t="shared" si="51"/>
        <v>1.5416666666666665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90</v>
      </c>
      <c r="Y346" s="558">
        <f t="shared" si="47"/>
        <v>90</v>
      </c>
      <c r="Z346" s="36">
        <f>IFERROR(IF(Y346=0,"",ROUNDUP(Y346/H346,0)*0.02175),"")</f>
        <v>0.1305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8"/>
        <v>92.88000000000001</v>
      </c>
      <c r="BN346" s="64">
        <f t="shared" si="49"/>
        <v>92.88000000000001</v>
      </c>
      <c r="BO346" s="64">
        <f t="shared" si="50"/>
        <v>0.125</v>
      </c>
      <c r="BP346" s="64">
        <f t="shared" si="51"/>
        <v>0.125</v>
      </c>
    </row>
    <row r="347" spans="1:68" ht="37.5" customHeight="1" x14ac:dyDescent="0.25">
      <c r="A347" s="54" t="s">
        <v>557</v>
      </c>
      <c r="B347" s="54" t="s">
        <v>558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559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customHeight="1" x14ac:dyDescent="0.25">
      <c r="A348" s="54" t="s">
        <v>560</v>
      </c>
      <c r="B348" s="54" t="s">
        <v>561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562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563</v>
      </c>
      <c r="B349" s="54" t="s">
        <v>564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565</v>
      </c>
      <c r="B350" s="54" t="s">
        <v>566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559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72</v>
      </c>
      <c r="Q351" s="576"/>
      <c r="R351" s="576"/>
      <c r="S351" s="576"/>
      <c r="T351" s="576"/>
      <c r="U351" s="576"/>
      <c r="V351" s="577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272.66666666666669</v>
      </c>
      <c r="Y351" s="559">
        <f>IFERROR(Y344/H344,"0")+IFERROR(Y345/H345,"0")+IFERROR(Y346/H346,"0")+IFERROR(Y347/H347,"0")+IFERROR(Y348/H348,"0")+IFERROR(Y349/H349,"0")+IFERROR(Y350/H350,"0")</f>
        <v>274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5.9594999999999994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72</v>
      </c>
      <c r="Q352" s="576"/>
      <c r="R352" s="576"/>
      <c r="S352" s="576"/>
      <c r="T352" s="576"/>
      <c r="U352" s="576"/>
      <c r="V352" s="577"/>
      <c r="W352" s="37" t="s">
        <v>70</v>
      </c>
      <c r="X352" s="559">
        <f>IFERROR(SUM(X344:X350),"0")</f>
        <v>4090</v>
      </c>
      <c r="Y352" s="559">
        <f>IFERROR(SUM(Y344:Y350),"0")</f>
        <v>4110</v>
      </c>
      <c r="Z352" s="37"/>
      <c r="AA352" s="560"/>
      <c r="AB352" s="560"/>
      <c r="AC352" s="560"/>
    </row>
    <row r="353" spans="1:68" ht="14.25" customHeight="1" x14ac:dyDescent="0.25">
      <c r="A353" s="572" t="s">
        <v>137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567</v>
      </c>
      <c r="B354" s="54" t="s">
        <v>568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1300</v>
      </c>
      <c r="Y354" s="558">
        <f>IFERROR(IF(X354="",0,CEILING((X354/$H354),1)*$H354),"")</f>
        <v>1305</v>
      </c>
      <c r="Z354" s="36">
        <f>IFERROR(IF(Y354=0,"",ROUNDUP(Y354/H354,0)*0.02175),"")</f>
        <v>1.8922499999999998</v>
      </c>
      <c r="AA354" s="56"/>
      <c r="AB354" s="57"/>
      <c r="AC354" s="405" t="s">
        <v>569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1341.6</v>
      </c>
      <c r="BN354" s="64">
        <f>IFERROR(Y354*I354/H354,"0")</f>
        <v>1346.76</v>
      </c>
      <c r="BO354" s="64">
        <f>IFERROR(1/J354*(X354/H354),"0")</f>
        <v>1.8055555555555556</v>
      </c>
      <c r="BP354" s="64">
        <f>IFERROR(1/J354*(Y354/H354),"0")</f>
        <v>1.8125</v>
      </c>
    </row>
    <row r="355" spans="1:68" ht="16.5" customHeight="1" x14ac:dyDescent="0.25">
      <c r="A355" s="54" t="s">
        <v>570</v>
      </c>
      <c r="B355" s="54" t="s">
        <v>571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8</v>
      </c>
      <c r="Y355" s="558">
        <f>IFERROR(IF(X355="",0,CEILING((X355/$H355),1)*$H355),"")</f>
        <v>8</v>
      </c>
      <c r="Z355" s="36">
        <f>IFERROR(IF(Y355=0,"",ROUNDUP(Y355/H355,0)*0.00902),"")</f>
        <v>1.804E-2</v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8.42</v>
      </c>
      <c r="BN355" s="64">
        <f>IFERROR(Y355*I355/H355,"0")</f>
        <v>8.42</v>
      </c>
      <c r="BO355" s="64">
        <f>IFERROR(1/J355*(X355/H355),"0")</f>
        <v>1.5151515151515152E-2</v>
      </c>
      <c r="BP355" s="64">
        <f>IFERROR(1/J355*(Y355/H355),"0")</f>
        <v>1.5151515151515152E-2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72</v>
      </c>
      <c r="Q356" s="576"/>
      <c r="R356" s="576"/>
      <c r="S356" s="576"/>
      <c r="T356" s="576"/>
      <c r="U356" s="576"/>
      <c r="V356" s="577"/>
      <c r="W356" s="37" t="s">
        <v>73</v>
      </c>
      <c r="X356" s="559">
        <f>IFERROR(X354/H354,"0")+IFERROR(X355/H355,"0")</f>
        <v>88.666666666666671</v>
      </c>
      <c r="Y356" s="559">
        <f>IFERROR(Y354/H354,"0")+IFERROR(Y355/H355,"0")</f>
        <v>89</v>
      </c>
      <c r="Z356" s="559">
        <f>IFERROR(IF(Z354="",0,Z354),"0")+IFERROR(IF(Z355="",0,Z355),"0")</f>
        <v>1.9102899999999998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72</v>
      </c>
      <c r="Q357" s="576"/>
      <c r="R357" s="576"/>
      <c r="S357" s="576"/>
      <c r="T357" s="576"/>
      <c r="U357" s="576"/>
      <c r="V357" s="577"/>
      <c r="W357" s="37" t="s">
        <v>70</v>
      </c>
      <c r="X357" s="559">
        <f>IFERROR(SUM(X354:X355),"0")</f>
        <v>1308</v>
      </c>
      <c r="Y357" s="559">
        <f>IFERROR(SUM(Y354:Y355),"0")</f>
        <v>1313</v>
      </c>
      <c r="Z357" s="37"/>
      <c r="AA357" s="560"/>
      <c r="AB357" s="560"/>
      <c r="AC357" s="560"/>
    </row>
    <row r="358" spans="1:68" ht="14.25" customHeight="1" x14ac:dyDescent="0.25">
      <c r="A358" s="572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572</v>
      </c>
      <c r="B359" s="54" t="s">
        <v>573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72</v>
      </c>
      <c r="Q361" s="576"/>
      <c r="R361" s="576"/>
      <c r="S361" s="576"/>
      <c r="T361" s="576"/>
      <c r="U361" s="576"/>
      <c r="V361" s="577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72</v>
      </c>
      <c r="Q362" s="576"/>
      <c r="R362" s="576"/>
      <c r="S362" s="576"/>
      <c r="T362" s="576"/>
      <c r="U362" s="576"/>
      <c r="V362" s="577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172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578</v>
      </c>
      <c r="B364" s="54" t="s">
        <v>579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100</v>
      </c>
      <c r="Y364" s="558">
        <f>IFERROR(IF(X364="",0,CEILING((X364/$H364),1)*$H364),"")</f>
        <v>108</v>
      </c>
      <c r="Z364" s="36">
        <f>IFERROR(IF(Y364=0,"",ROUNDUP(Y364/H364,0)*0.01898),"")</f>
        <v>0.22776000000000002</v>
      </c>
      <c r="AA364" s="56"/>
      <c r="AB364" s="57"/>
      <c r="AC364" s="413" t="s">
        <v>580</v>
      </c>
      <c r="AG364" s="64"/>
      <c r="AJ364" s="68"/>
      <c r="AK364" s="68">
        <v>0</v>
      </c>
      <c r="BB364" s="414" t="s">
        <v>1</v>
      </c>
      <c r="BM364" s="64">
        <f>IFERROR(X364*I364/H364,"0")</f>
        <v>105.76666666666667</v>
      </c>
      <c r="BN364" s="64">
        <f>IFERROR(Y364*I364/H364,"0")</f>
        <v>114.22799999999999</v>
      </c>
      <c r="BO364" s="64">
        <f>IFERROR(1/J364*(X364/H364),"0")</f>
        <v>0.1736111111111111</v>
      </c>
      <c r="BP364" s="64">
        <f>IFERROR(1/J364*(Y364/H364),"0")</f>
        <v>0.1875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72</v>
      </c>
      <c r="Q365" s="576"/>
      <c r="R365" s="576"/>
      <c r="S365" s="576"/>
      <c r="T365" s="576"/>
      <c r="U365" s="576"/>
      <c r="V365" s="577"/>
      <c r="W365" s="37" t="s">
        <v>73</v>
      </c>
      <c r="X365" s="559">
        <f>IFERROR(X364/H364,"0")</f>
        <v>11.111111111111111</v>
      </c>
      <c r="Y365" s="559">
        <f>IFERROR(Y364/H364,"0")</f>
        <v>12</v>
      </c>
      <c r="Z365" s="559">
        <f>IFERROR(IF(Z364="",0,Z364),"0")</f>
        <v>0.22776000000000002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72</v>
      </c>
      <c r="Q366" s="576"/>
      <c r="R366" s="576"/>
      <c r="S366" s="576"/>
      <c r="T366" s="576"/>
      <c r="U366" s="576"/>
      <c r="V366" s="577"/>
      <c r="W366" s="37" t="s">
        <v>70</v>
      </c>
      <c r="X366" s="559">
        <f>IFERROR(SUM(X364:X364),"0")</f>
        <v>100</v>
      </c>
      <c r="Y366" s="559">
        <f>IFERROR(SUM(Y364:Y364),"0")</f>
        <v>108</v>
      </c>
      <c r="Z366" s="37"/>
      <c r="AA366" s="560"/>
      <c r="AB366" s="560"/>
      <c r="AC366" s="560"/>
    </row>
    <row r="367" spans="1:68" ht="16.5" customHeight="1" x14ac:dyDescent="0.25">
      <c r="A367" s="580" t="s">
        <v>581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582</v>
      </c>
      <c r="B369" s="54" t="s">
        <v>583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588</v>
      </c>
      <c r="B371" s="54" t="s">
        <v>589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587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72</v>
      </c>
      <c r="Q372" s="576"/>
      <c r="R372" s="576"/>
      <c r="S372" s="576"/>
      <c r="T372" s="576"/>
      <c r="U372" s="576"/>
      <c r="V372" s="577"/>
      <c r="W372" s="37" t="s">
        <v>73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72</v>
      </c>
      <c r="Q373" s="576"/>
      <c r="R373" s="576"/>
      <c r="S373" s="576"/>
      <c r="T373" s="576"/>
      <c r="U373" s="576"/>
      <c r="V373" s="577"/>
      <c r="W373" s="37" t="s">
        <v>70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590</v>
      </c>
      <c r="B375" s="54" t="s">
        <v>591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592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72</v>
      </c>
      <c r="Q376" s="576"/>
      <c r="R376" s="576"/>
      <c r="S376" s="576"/>
      <c r="T376" s="576"/>
      <c r="U376" s="576"/>
      <c r="V376" s="577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72</v>
      </c>
      <c r="Q377" s="576"/>
      <c r="R377" s="576"/>
      <c r="S377" s="576"/>
      <c r="T377" s="576"/>
      <c r="U377" s="576"/>
      <c r="V377" s="577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74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593</v>
      </c>
      <c r="B379" s="54" t="s">
        <v>594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90</v>
      </c>
      <c r="Y379" s="558">
        <f>IFERROR(IF(X379="",0,CEILING((X379/$H379),1)*$H379),"")</f>
        <v>90</v>
      </c>
      <c r="Z379" s="36">
        <f>IFERROR(IF(Y379=0,"",ROUNDUP(Y379/H379,0)*0.01898),"")</f>
        <v>0.1898</v>
      </c>
      <c r="AA379" s="56"/>
      <c r="AB379" s="57"/>
      <c r="AC379" s="423" t="s">
        <v>595</v>
      </c>
      <c r="AG379" s="64"/>
      <c r="AJ379" s="68"/>
      <c r="AK379" s="68">
        <v>0</v>
      </c>
      <c r="BB379" s="424" t="s">
        <v>1</v>
      </c>
      <c r="BM379" s="64">
        <f>IFERROR(X379*I379/H379,"0")</f>
        <v>95.19</v>
      </c>
      <c r="BN379" s="64">
        <f>IFERROR(Y379*I379/H379,"0")</f>
        <v>95.19</v>
      </c>
      <c r="BO379" s="64">
        <f>IFERROR(1/J379*(X379/H379),"0")</f>
        <v>0.15625</v>
      </c>
      <c r="BP379" s="64">
        <f>IFERROR(1/J379*(Y379/H379),"0")</f>
        <v>0.15625</v>
      </c>
    </row>
    <row r="380" spans="1:68" ht="27" customHeight="1" x14ac:dyDescent="0.25">
      <c r="A380" s="54" t="s">
        <v>596</v>
      </c>
      <c r="B380" s="54" t="s">
        <v>597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595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72</v>
      </c>
      <c r="Q381" s="576"/>
      <c r="R381" s="576"/>
      <c r="S381" s="576"/>
      <c r="T381" s="576"/>
      <c r="U381" s="576"/>
      <c r="V381" s="577"/>
      <c r="W381" s="37" t="s">
        <v>73</v>
      </c>
      <c r="X381" s="559">
        <f>IFERROR(X379/H379,"0")+IFERROR(X380/H380,"0")</f>
        <v>10</v>
      </c>
      <c r="Y381" s="559">
        <f>IFERROR(Y379/H379,"0")+IFERROR(Y380/H380,"0")</f>
        <v>10</v>
      </c>
      <c r="Z381" s="559">
        <f>IFERROR(IF(Z379="",0,Z379),"0")+IFERROR(IF(Z380="",0,Z380),"0")</f>
        <v>0.1898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72</v>
      </c>
      <c r="Q382" s="576"/>
      <c r="R382" s="576"/>
      <c r="S382" s="576"/>
      <c r="T382" s="576"/>
      <c r="U382" s="576"/>
      <c r="V382" s="577"/>
      <c r="W382" s="37" t="s">
        <v>70</v>
      </c>
      <c r="X382" s="559">
        <f>IFERROR(SUM(X379:X380),"0")</f>
        <v>90</v>
      </c>
      <c r="Y382" s="559">
        <f>IFERROR(SUM(Y379:Y380),"0")</f>
        <v>90</v>
      </c>
      <c r="Z382" s="37"/>
      <c r="AA382" s="560"/>
      <c r="AB382" s="560"/>
      <c r="AC382" s="560"/>
    </row>
    <row r="383" spans="1:68" ht="14.25" customHeight="1" x14ac:dyDescent="0.25">
      <c r="A383" s="572" t="s">
        <v>172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598</v>
      </c>
      <c r="B384" s="54" t="s">
        <v>599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600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72</v>
      </c>
      <c r="Q385" s="576"/>
      <c r="R385" s="576"/>
      <c r="S385" s="576"/>
      <c r="T385" s="576"/>
      <c r="U385" s="576"/>
      <c r="V385" s="577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72</v>
      </c>
      <c r="Q386" s="576"/>
      <c r="R386" s="576"/>
      <c r="S386" s="576"/>
      <c r="T386" s="576"/>
      <c r="U386" s="576"/>
      <c r="V386" s="577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601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602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603</v>
      </c>
      <c r="B390" s="54" t="s">
        <v>604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605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606</v>
      </c>
      <c r="B392" s="54" t="s">
        <v>609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17.5</v>
      </c>
      <c r="Y395" s="558">
        <f t="shared" si="52"/>
        <v>18.900000000000002</v>
      </c>
      <c r="Z395" s="36">
        <f t="shared" si="57"/>
        <v>4.5179999999999998E-2</v>
      </c>
      <c r="AA395" s="56"/>
      <c r="AB395" s="57"/>
      <c r="AC395" s="439" t="s">
        <v>605</v>
      </c>
      <c r="AG395" s="64"/>
      <c r="AJ395" s="68"/>
      <c r="AK395" s="68">
        <v>0</v>
      </c>
      <c r="BB395" s="440" t="s">
        <v>1</v>
      </c>
      <c r="BM395" s="64">
        <f t="shared" si="53"/>
        <v>18.583333333333332</v>
      </c>
      <c r="BN395" s="64">
        <f t="shared" si="54"/>
        <v>20.07</v>
      </c>
      <c r="BO395" s="64">
        <f t="shared" si="55"/>
        <v>3.5612535612535613E-2</v>
      </c>
      <c r="BP395" s="64">
        <f t="shared" si="56"/>
        <v>3.8461538461538464E-2</v>
      </c>
    </row>
    <row r="396" spans="1:68" ht="37.5" customHeight="1" x14ac:dyDescent="0.25">
      <c r="A396" s="54" t="s">
        <v>617</v>
      </c>
      <c r="B396" s="54" t="s">
        <v>618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52.5</v>
      </c>
      <c r="Y396" s="558">
        <f t="shared" si="52"/>
        <v>52.5</v>
      </c>
      <c r="Z396" s="36">
        <f t="shared" si="57"/>
        <v>0.1255</v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53"/>
        <v>55.75</v>
      </c>
      <c r="BN396" s="64">
        <f t="shared" si="54"/>
        <v>55.75</v>
      </c>
      <c r="BO396" s="64">
        <f t="shared" si="55"/>
        <v>0.10683760683760685</v>
      </c>
      <c r="BP396" s="64">
        <f t="shared" si="56"/>
        <v>0.10683760683760685</v>
      </c>
    </row>
    <row r="397" spans="1:68" ht="27" customHeight="1" x14ac:dyDescent="0.25">
      <c r="A397" s="54" t="s">
        <v>620</v>
      </c>
      <c r="B397" s="54" t="s">
        <v>621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52.5</v>
      </c>
      <c r="Y398" s="558">
        <f t="shared" si="52"/>
        <v>52.5</v>
      </c>
      <c r="Z398" s="36">
        <f t="shared" si="57"/>
        <v>0.1255</v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55.75</v>
      </c>
      <c r="BN398" s="64">
        <f t="shared" si="54"/>
        <v>55.75</v>
      </c>
      <c r="BO398" s="64">
        <f t="shared" si="55"/>
        <v>0.10683760683760685</v>
      </c>
      <c r="BP398" s="64">
        <f t="shared" si="56"/>
        <v>0.10683760683760685</v>
      </c>
    </row>
    <row r="399" spans="1:68" ht="37.5" customHeight="1" x14ac:dyDescent="0.25">
      <c r="A399" s="54" t="s">
        <v>626</v>
      </c>
      <c r="B399" s="54" t="s">
        <v>627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72</v>
      </c>
      <c r="Q400" s="576"/>
      <c r="R400" s="576"/>
      <c r="S400" s="576"/>
      <c r="T400" s="576"/>
      <c r="U400" s="576"/>
      <c r="V400" s="577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58.333333333333329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59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0.29618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72</v>
      </c>
      <c r="Q401" s="576"/>
      <c r="R401" s="576"/>
      <c r="S401" s="576"/>
      <c r="T401" s="576"/>
      <c r="U401" s="576"/>
      <c r="V401" s="577"/>
      <c r="W401" s="37" t="s">
        <v>70</v>
      </c>
      <c r="X401" s="559">
        <f>IFERROR(SUM(X390:X399),"0")</f>
        <v>122.5</v>
      </c>
      <c r="Y401" s="559">
        <f>IFERROR(SUM(Y390:Y399),"0")</f>
        <v>123.9</v>
      </c>
      <c r="Z401" s="37"/>
      <c r="AA401" s="560"/>
      <c r="AB401" s="560"/>
      <c r="AC401" s="560"/>
    </row>
    <row r="402" spans="1:68" ht="14.25" customHeight="1" x14ac:dyDescent="0.25">
      <c r="A402" s="572" t="s">
        <v>74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628</v>
      </c>
      <c r="B403" s="54" t="s">
        <v>629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630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72</v>
      </c>
      <c r="Q405" s="576"/>
      <c r="R405" s="576"/>
      <c r="S405" s="576"/>
      <c r="T405" s="576"/>
      <c r="U405" s="576"/>
      <c r="V405" s="577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72</v>
      </c>
      <c r="Q406" s="576"/>
      <c r="R406" s="576"/>
      <c r="S406" s="576"/>
      <c r="T406" s="576"/>
      <c r="U406" s="576"/>
      <c r="V406" s="577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634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635</v>
      </c>
      <c r="B409" s="54" t="s">
        <v>636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72</v>
      </c>
      <c r="Q410" s="576"/>
      <c r="R410" s="576"/>
      <c r="S410" s="576"/>
      <c r="T410" s="576"/>
      <c r="U410" s="576"/>
      <c r="V410" s="577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72</v>
      </c>
      <c r="Q411" s="576"/>
      <c r="R411" s="576"/>
      <c r="S411" s="576"/>
      <c r="T411" s="576"/>
      <c r="U411" s="576"/>
      <c r="V411" s="577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638</v>
      </c>
      <c r="B413" s="54" t="s">
        <v>639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641</v>
      </c>
      <c r="B414" s="54" t="s">
        <v>642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17.5</v>
      </c>
      <c r="Y416" s="558">
        <f>IFERROR(IF(X416="",0,CEILING((X416/$H416),1)*$H416),"")</f>
        <v>18.900000000000002</v>
      </c>
      <c r="Z416" s="36">
        <f>IFERROR(IF(Y416=0,"",ROUNDUP(Y416/H416,0)*0.00502),"")</f>
        <v>4.5179999999999998E-2</v>
      </c>
      <c r="AA416" s="56"/>
      <c r="AB416" s="57"/>
      <c r="AC416" s="461" t="s">
        <v>646</v>
      </c>
      <c r="AG416" s="64"/>
      <c r="AJ416" s="68"/>
      <c r="AK416" s="68">
        <v>0</v>
      </c>
      <c r="BB416" s="462" t="s">
        <v>1</v>
      </c>
      <c r="BM416" s="64">
        <f>IFERROR(X416*I416/H416,"0")</f>
        <v>18.583333333333332</v>
      </c>
      <c r="BN416" s="64">
        <f>IFERROR(Y416*I416/H416,"0")</f>
        <v>20.07</v>
      </c>
      <c r="BO416" s="64">
        <f>IFERROR(1/J416*(X416/H416),"0")</f>
        <v>3.5612535612535613E-2</v>
      </c>
      <c r="BP416" s="64">
        <f>IFERROR(1/J416*(Y416/H416),"0")</f>
        <v>3.8461538461538464E-2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72</v>
      </c>
      <c r="Q417" s="576"/>
      <c r="R417" s="576"/>
      <c r="S417" s="576"/>
      <c r="T417" s="576"/>
      <c r="U417" s="576"/>
      <c r="V417" s="577"/>
      <c r="W417" s="37" t="s">
        <v>73</v>
      </c>
      <c r="X417" s="559">
        <f>IFERROR(X413/H413,"0")+IFERROR(X414/H414,"0")+IFERROR(X415/H415,"0")+IFERROR(X416/H416,"0")</f>
        <v>8.3333333333333321</v>
      </c>
      <c r="Y417" s="559">
        <f>IFERROR(Y413/H413,"0")+IFERROR(Y414/H414,"0")+IFERROR(Y415/H415,"0")+IFERROR(Y416/H416,"0")</f>
        <v>9</v>
      </c>
      <c r="Z417" s="559">
        <f>IFERROR(IF(Z413="",0,Z413),"0")+IFERROR(IF(Z414="",0,Z414),"0")+IFERROR(IF(Z415="",0,Z415),"0")+IFERROR(IF(Z416="",0,Z416),"0")</f>
        <v>4.5179999999999998E-2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72</v>
      </c>
      <c r="Q418" s="576"/>
      <c r="R418" s="576"/>
      <c r="S418" s="576"/>
      <c r="T418" s="576"/>
      <c r="U418" s="576"/>
      <c r="V418" s="577"/>
      <c r="W418" s="37" t="s">
        <v>70</v>
      </c>
      <c r="X418" s="559">
        <f>IFERROR(SUM(X413:X416),"0")</f>
        <v>17.5</v>
      </c>
      <c r="Y418" s="559">
        <f>IFERROR(SUM(Y413:Y416),"0")</f>
        <v>18.900000000000002</v>
      </c>
      <c r="Z418" s="37"/>
      <c r="AA418" s="560"/>
      <c r="AB418" s="560"/>
      <c r="AC418" s="560"/>
    </row>
    <row r="419" spans="1:68" ht="16.5" customHeight="1" x14ac:dyDescent="0.25">
      <c r="A419" s="580" t="s">
        <v>649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650</v>
      </c>
      <c r="B421" s="54" t="s">
        <v>651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30</v>
      </c>
      <c r="Y421" s="558">
        <f>IFERROR(IF(X421="",0,CEILING((X421/$H421),1)*$H421),"")</f>
        <v>30</v>
      </c>
      <c r="Z421" s="36">
        <f>IFERROR(IF(Y421=0,"",ROUNDUP(Y421/H421,0)*0.00651),"")</f>
        <v>0.16275000000000001</v>
      </c>
      <c r="AA421" s="56"/>
      <c r="AB421" s="57"/>
      <c r="AC421" s="463" t="s">
        <v>652</v>
      </c>
      <c r="AG421" s="64"/>
      <c r="AJ421" s="68"/>
      <c r="AK421" s="68">
        <v>0</v>
      </c>
      <c r="BB421" s="464" t="s">
        <v>1</v>
      </c>
      <c r="BM421" s="64">
        <f>IFERROR(X421*I421/H421,"0")</f>
        <v>52.5</v>
      </c>
      <c r="BN421" s="64">
        <f>IFERROR(Y421*I421/H421,"0")</f>
        <v>52.5</v>
      </c>
      <c r="BO421" s="64">
        <f>IFERROR(1/J421*(X421/H421),"0")</f>
        <v>0.13736263736263737</v>
      </c>
      <c r="BP421" s="64">
        <f>IFERROR(1/J421*(Y421/H421),"0")</f>
        <v>0.13736263736263737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72</v>
      </c>
      <c r="Q422" s="576"/>
      <c r="R422" s="576"/>
      <c r="S422" s="576"/>
      <c r="T422" s="576"/>
      <c r="U422" s="576"/>
      <c r="V422" s="577"/>
      <c r="W422" s="37" t="s">
        <v>73</v>
      </c>
      <c r="X422" s="559">
        <f>IFERROR(X421/H421,"0")</f>
        <v>25</v>
      </c>
      <c r="Y422" s="559">
        <f>IFERROR(Y421/H421,"0")</f>
        <v>25</v>
      </c>
      <c r="Z422" s="559">
        <f>IFERROR(IF(Z421="",0,Z421),"0")</f>
        <v>0.16275000000000001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72</v>
      </c>
      <c r="Q423" s="576"/>
      <c r="R423" s="576"/>
      <c r="S423" s="576"/>
      <c r="T423" s="576"/>
      <c r="U423" s="576"/>
      <c r="V423" s="577"/>
      <c r="W423" s="37" t="s">
        <v>70</v>
      </c>
      <c r="X423" s="559">
        <f>IFERROR(SUM(X421:X421),"0")</f>
        <v>30</v>
      </c>
      <c r="Y423" s="559">
        <f>IFERROR(SUM(Y421:Y421),"0")</f>
        <v>30</v>
      </c>
      <c r="Z423" s="37"/>
      <c r="AA423" s="560"/>
      <c r="AB423" s="560"/>
      <c r="AC423" s="560"/>
    </row>
    <row r="424" spans="1:68" ht="16.5" customHeight="1" x14ac:dyDescent="0.25">
      <c r="A424" s="580" t="s">
        <v>653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654</v>
      </c>
      <c r="B426" s="54" t="s">
        <v>655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656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72</v>
      </c>
      <c r="Q427" s="576"/>
      <c r="R427" s="576"/>
      <c r="S427" s="576"/>
      <c r="T427" s="576"/>
      <c r="U427" s="576"/>
      <c r="V427" s="577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72</v>
      </c>
      <c r="Q428" s="576"/>
      <c r="R428" s="576"/>
      <c r="S428" s="576"/>
      <c r="T428" s="576"/>
      <c r="U428" s="576"/>
      <c r="V428" s="577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657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657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658</v>
      </c>
      <c r="B432" s="54" t="s">
        <v>659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30</v>
      </c>
      <c r="Y432" s="558">
        <f t="shared" ref="Y432:Y445" si="58">IFERROR(IF(X432="",0,CEILING((X432/$H432),1)*$H432),"")</f>
        <v>31.68</v>
      </c>
      <c r="Z432" s="36">
        <f t="shared" ref="Z432:Z438" si="59">IFERROR(IF(Y432=0,"",ROUNDUP(Y432/H432,0)*0.01196),"")</f>
        <v>7.1760000000000004E-2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32.04545454545454</v>
      </c>
      <c r="BN432" s="64">
        <f t="shared" ref="BN432:BN445" si="61">IFERROR(Y432*I432/H432,"0")</f>
        <v>33.839999999999996</v>
      </c>
      <c r="BO432" s="64">
        <f t="shared" ref="BO432:BO445" si="62">IFERROR(1/J432*(X432/H432),"0")</f>
        <v>5.4632867132867136E-2</v>
      </c>
      <c r="BP432" s="64">
        <f t="shared" ref="BP432:BP445" si="63">IFERROR(1/J432*(Y432/H432),"0")</f>
        <v>5.7692307692307696E-2</v>
      </c>
    </row>
    <row r="433" spans="1:68" ht="27" customHeight="1" x14ac:dyDescent="0.25">
      <c r="A433" s="54" t="s">
        <v>661</v>
      </c>
      <c r="B433" s="54" t="s">
        <v>662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667</v>
      </c>
      <c r="B435" s="54" t="s">
        <v>668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">
        <v>669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671</v>
      </c>
      <c r="B436" s="54" t="s">
        <v>672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150</v>
      </c>
      <c r="Y437" s="558">
        <f t="shared" si="58"/>
        <v>153.12</v>
      </c>
      <c r="Z437" s="36">
        <f t="shared" si="59"/>
        <v>0.34683999999999998</v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160.22727272727272</v>
      </c>
      <c r="BN437" s="64">
        <f t="shared" si="61"/>
        <v>163.56</v>
      </c>
      <c r="BO437" s="64">
        <f t="shared" si="62"/>
        <v>0.27316433566433568</v>
      </c>
      <c r="BP437" s="64">
        <f t="shared" si="63"/>
        <v>0.27884615384615385</v>
      </c>
    </row>
    <row r="438" spans="1:68" ht="16.5" customHeight="1" x14ac:dyDescent="0.25">
      <c r="A438" s="54" t="s">
        <v>677</v>
      </c>
      <c r="B438" s="54" t="s">
        <v>678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156</v>
      </c>
      <c r="Y440" s="558">
        <f t="shared" si="58"/>
        <v>158.4</v>
      </c>
      <c r="Z440" s="36">
        <f>IFERROR(IF(Y440=0,"",ROUNDUP(Y440/H440,0)*0.00902),"")</f>
        <v>0.29766000000000004</v>
      </c>
      <c r="AA440" s="56"/>
      <c r="AB440" s="57"/>
      <c r="AC440" s="483" t="s">
        <v>660</v>
      </c>
      <c r="AG440" s="64"/>
      <c r="AJ440" s="68"/>
      <c r="AK440" s="68">
        <v>0</v>
      </c>
      <c r="BB440" s="484" t="s">
        <v>1</v>
      </c>
      <c r="BM440" s="64">
        <f t="shared" si="60"/>
        <v>225.22499999999999</v>
      </c>
      <c r="BN440" s="64">
        <f t="shared" si="61"/>
        <v>228.69</v>
      </c>
      <c r="BO440" s="64">
        <f t="shared" si="62"/>
        <v>0.24621212121212122</v>
      </c>
      <c r="BP440" s="64">
        <f t="shared" si="63"/>
        <v>0.25</v>
      </c>
    </row>
    <row r="441" spans="1:68" ht="27" customHeight="1" x14ac:dyDescent="0.25">
      <c r="A441" s="54" t="s">
        <v>684</v>
      </c>
      <c r="B441" s="54" t="s">
        <v>685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3" t="s">
        <v>686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96</v>
      </c>
      <c r="Y444" s="558">
        <f t="shared" si="58"/>
        <v>97.2</v>
      </c>
      <c r="Z444" s="36">
        <f>IFERROR(IF(Y444=0,"",ROUNDUP(Y444/H444,0)*0.00902),"")</f>
        <v>0.24354000000000001</v>
      </c>
      <c r="AA444" s="56"/>
      <c r="AB444" s="57"/>
      <c r="AC444" s="491" t="s">
        <v>676</v>
      </c>
      <c r="AG444" s="64"/>
      <c r="AJ444" s="68"/>
      <c r="AK444" s="68">
        <v>0</v>
      </c>
      <c r="BB444" s="492" t="s">
        <v>1</v>
      </c>
      <c r="BM444" s="64">
        <f t="shared" si="60"/>
        <v>101.6</v>
      </c>
      <c r="BN444" s="64">
        <f t="shared" si="61"/>
        <v>102.86999999999999</v>
      </c>
      <c r="BO444" s="64">
        <f t="shared" si="62"/>
        <v>0.20202020202020202</v>
      </c>
      <c r="BP444" s="64">
        <f t="shared" si="63"/>
        <v>0.20454545454545456</v>
      </c>
    </row>
    <row r="445" spans="1:68" ht="27" customHeight="1" x14ac:dyDescent="0.25">
      <c r="A445" s="54" t="s">
        <v>691</v>
      </c>
      <c r="B445" s="54" t="s">
        <v>693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676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72</v>
      </c>
      <c r="Q446" s="576"/>
      <c r="R446" s="576"/>
      <c r="S446" s="576"/>
      <c r="T446" s="576"/>
      <c r="U446" s="576"/>
      <c r="V446" s="577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93.257575757575751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95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0.95979999999999999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72</v>
      </c>
      <c r="Q447" s="576"/>
      <c r="R447" s="576"/>
      <c r="S447" s="576"/>
      <c r="T447" s="576"/>
      <c r="U447" s="576"/>
      <c r="V447" s="577"/>
      <c r="W447" s="37" t="s">
        <v>70</v>
      </c>
      <c r="X447" s="559">
        <f>IFERROR(SUM(X432:X445),"0")</f>
        <v>432</v>
      </c>
      <c r="Y447" s="559">
        <f>IFERROR(SUM(Y432:Y445),"0")</f>
        <v>440.40000000000003</v>
      </c>
      <c r="Z447" s="37"/>
      <c r="AA447" s="560"/>
      <c r="AB447" s="560"/>
      <c r="AC447" s="560"/>
    </row>
    <row r="448" spans="1:68" ht="14.25" customHeight="1" x14ac:dyDescent="0.25">
      <c r="A448" s="572" t="s">
        <v>137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694</v>
      </c>
      <c r="B449" s="54" t="s">
        <v>695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150</v>
      </c>
      <c r="Y449" s="558">
        <f>IFERROR(IF(X449="",0,CEILING((X449/$H449),1)*$H449),"")</f>
        <v>153.12</v>
      </c>
      <c r="Z449" s="36">
        <f>IFERROR(IF(Y449=0,"",ROUNDUP(Y449/H449,0)*0.01196),"")</f>
        <v>0.34683999999999998</v>
      </c>
      <c r="AA449" s="56"/>
      <c r="AB449" s="57"/>
      <c r="AC449" s="495" t="s">
        <v>696</v>
      </c>
      <c r="AG449" s="64"/>
      <c r="AJ449" s="68"/>
      <c r="AK449" s="68">
        <v>0</v>
      </c>
      <c r="BB449" s="496" t="s">
        <v>1</v>
      </c>
      <c r="BM449" s="64">
        <f>IFERROR(X449*I449/H449,"0")</f>
        <v>160.22727272727272</v>
      </c>
      <c r="BN449" s="64">
        <f>IFERROR(Y449*I449/H449,"0")</f>
        <v>163.56</v>
      </c>
      <c r="BO449" s="64">
        <f>IFERROR(1/J449*(X449/H449),"0")</f>
        <v>0.27316433566433568</v>
      </c>
      <c r="BP449" s="64">
        <f>IFERROR(1/J449*(Y449/H449),"0")</f>
        <v>0.27884615384615385</v>
      </c>
    </row>
    <row r="450" spans="1:68" ht="16.5" customHeight="1" x14ac:dyDescent="0.25">
      <c r="A450" s="54" t="s">
        <v>697</v>
      </c>
      <c r="B450" s="54" t="s">
        <v>698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696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699</v>
      </c>
      <c r="B451" s="54" t="s">
        <v>700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696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72</v>
      </c>
      <c r="Q452" s="576"/>
      <c r="R452" s="576"/>
      <c r="S452" s="576"/>
      <c r="T452" s="576"/>
      <c r="U452" s="576"/>
      <c r="V452" s="577"/>
      <c r="W452" s="37" t="s">
        <v>73</v>
      </c>
      <c r="X452" s="559">
        <f>IFERROR(X449/H449,"0")+IFERROR(X450/H450,"0")+IFERROR(X451/H451,"0")</f>
        <v>28.409090909090907</v>
      </c>
      <c r="Y452" s="559">
        <f>IFERROR(Y449/H449,"0")+IFERROR(Y450/H450,"0")+IFERROR(Y451/H451,"0")</f>
        <v>29</v>
      </c>
      <c r="Z452" s="559">
        <f>IFERROR(IF(Z449="",0,Z449),"0")+IFERROR(IF(Z450="",0,Z450),"0")+IFERROR(IF(Z451="",0,Z451),"0")</f>
        <v>0.34683999999999998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72</v>
      </c>
      <c r="Q453" s="576"/>
      <c r="R453" s="576"/>
      <c r="S453" s="576"/>
      <c r="T453" s="576"/>
      <c r="U453" s="576"/>
      <c r="V453" s="577"/>
      <c r="W453" s="37" t="s">
        <v>70</v>
      </c>
      <c r="X453" s="559">
        <f>IFERROR(SUM(X449:X451),"0")</f>
        <v>150</v>
      </c>
      <c r="Y453" s="559">
        <f>IFERROR(SUM(Y449:Y451),"0")</f>
        <v>153.12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701</v>
      </c>
      <c r="B455" s="54" t="s">
        <v>702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30</v>
      </c>
      <c r="Y455" s="558">
        <f t="shared" ref="Y455:Y461" si="64">IFERROR(IF(X455="",0,CEILING((X455/$H455),1)*$H455),"")</f>
        <v>31.68</v>
      </c>
      <c r="Z455" s="36">
        <f>IFERROR(IF(Y455=0,"",ROUNDUP(Y455/H455,0)*0.01196),"")</f>
        <v>7.1760000000000004E-2</v>
      </c>
      <c r="AA455" s="56"/>
      <c r="AB455" s="57"/>
      <c r="AC455" s="501" t="s">
        <v>703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32.04545454545454</v>
      </c>
      <c r="BN455" s="64">
        <f t="shared" ref="BN455:BN461" si="66">IFERROR(Y455*I455/H455,"0")</f>
        <v>33.839999999999996</v>
      </c>
      <c r="BO455" s="64">
        <f t="shared" ref="BO455:BO461" si="67">IFERROR(1/J455*(X455/H455),"0")</f>
        <v>5.4632867132867136E-2</v>
      </c>
      <c r="BP455" s="64">
        <f t="shared" ref="BP455:BP461" si="68">IFERROR(1/J455*(Y455/H455),"0")</f>
        <v>5.7692307692307696E-2</v>
      </c>
    </row>
    <row r="456" spans="1:68" ht="27" customHeight="1" x14ac:dyDescent="0.25">
      <c r="A456" s="54" t="s">
        <v>704</v>
      </c>
      <c r="B456" s="54" t="s">
        <v>705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60</v>
      </c>
      <c r="Y456" s="558">
        <f t="shared" si="64"/>
        <v>63.36</v>
      </c>
      <c r="Z456" s="36">
        <f>IFERROR(IF(Y456=0,"",ROUNDUP(Y456/H456,0)*0.01196),"")</f>
        <v>0.14352000000000001</v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si="65"/>
        <v>64.090909090909079</v>
      </c>
      <c r="BN456" s="64">
        <f t="shared" si="66"/>
        <v>67.679999999999993</v>
      </c>
      <c r="BO456" s="64">
        <f t="shared" si="67"/>
        <v>0.10926573426573427</v>
      </c>
      <c r="BP456" s="64">
        <f t="shared" si="68"/>
        <v>0.11538461538461539</v>
      </c>
    </row>
    <row r="457" spans="1:68" ht="27" customHeight="1" x14ac:dyDescent="0.25">
      <c r="A457" s="54" t="s">
        <v>707</v>
      </c>
      <c r="B457" s="54" t="s">
        <v>708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150</v>
      </c>
      <c r="Y457" s="558">
        <f t="shared" si="64"/>
        <v>153.12</v>
      </c>
      <c r="Z457" s="36">
        <f>IFERROR(IF(Y457=0,"",ROUNDUP(Y457/H457,0)*0.01196),"")</f>
        <v>0.34683999999999998</v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160.22727272727272</v>
      </c>
      <c r="BN457" s="64">
        <f t="shared" si="66"/>
        <v>163.56</v>
      </c>
      <c r="BO457" s="64">
        <f t="shared" si="67"/>
        <v>0.27316433566433568</v>
      </c>
      <c r="BP457" s="64">
        <f t="shared" si="68"/>
        <v>0.27884615384615385</v>
      </c>
    </row>
    <row r="458" spans="1:68" ht="27" customHeight="1" x14ac:dyDescent="0.25">
      <c r="A458" s="54" t="s">
        <v>710</v>
      </c>
      <c r="B458" s="54" t="s">
        <v>711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710</v>
      </c>
      <c r="B459" s="54" t="s">
        <v>712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30</v>
      </c>
      <c r="Y459" s="558">
        <f t="shared" si="64"/>
        <v>33.6</v>
      </c>
      <c r="Z459" s="36">
        <f>IFERROR(IF(Y459=0,"",ROUNDUP(Y459/H459,0)*0.00902),"")</f>
        <v>6.3140000000000002E-2</v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 t="shared" si="65"/>
        <v>43.3125</v>
      </c>
      <c r="BN459" s="64">
        <f t="shared" si="66"/>
        <v>48.510000000000005</v>
      </c>
      <c r="BO459" s="64">
        <f t="shared" si="67"/>
        <v>4.7348484848484848E-2</v>
      </c>
      <c r="BP459" s="64">
        <f t="shared" si="68"/>
        <v>5.3030303030303039E-2</v>
      </c>
    </row>
    <row r="460" spans="1:68" ht="27" customHeight="1" x14ac:dyDescent="0.25">
      <c r="A460" s="54" t="s">
        <v>713</v>
      </c>
      <c r="B460" s="54" t="s">
        <v>714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60</v>
      </c>
      <c r="Y461" s="558">
        <f t="shared" si="64"/>
        <v>62.4</v>
      </c>
      <c r="Z461" s="36">
        <f>IFERROR(IF(Y461=0,"",ROUNDUP(Y461/H461,0)*0.00902),"")</f>
        <v>0.11726</v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83.625000000000014</v>
      </c>
      <c r="BN461" s="64">
        <f t="shared" si="66"/>
        <v>86.970000000000013</v>
      </c>
      <c r="BO461" s="64">
        <f t="shared" si="67"/>
        <v>9.4696969696969696E-2</v>
      </c>
      <c r="BP461" s="64">
        <f t="shared" si="68"/>
        <v>9.8484848484848481E-2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72</v>
      </c>
      <c r="Q462" s="576"/>
      <c r="R462" s="576"/>
      <c r="S462" s="576"/>
      <c r="T462" s="576"/>
      <c r="U462" s="576"/>
      <c r="V462" s="577"/>
      <c r="W462" s="37" t="s">
        <v>73</v>
      </c>
      <c r="X462" s="559">
        <f>IFERROR(X455/H455,"0")+IFERROR(X456/H456,"0")+IFERROR(X457/H457,"0")+IFERROR(X458/H458,"0")+IFERROR(X459/H459,"0")+IFERROR(X460/H460,"0")+IFERROR(X461/H461,"0")</f>
        <v>64.204545454545453</v>
      </c>
      <c r="Y462" s="559">
        <f>IFERROR(Y455/H455,"0")+IFERROR(Y456/H456,"0")+IFERROR(Y457/H457,"0")+IFERROR(Y458/H458,"0")+IFERROR(Y459/H459,"0")+IFERROR(Y460/H460,"0")+IFERROR(Y461/H461,"0")</f>
        <v>67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0.74251999999999996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72</v>
      </c>
      <c r="Q463" s="576"/>
      <c r="R463" s="576"/>
      <c r="S463" s="576"/>
      <c r="T463" s="576"/>
      <c r="U463" s="576"/>
      <c r="V463" s="577"/>
      <c r="W463" s="37" t="s">
        <v>70</v>
      </c>
      <c r="X463" s="559">
        <f>IFERROR(SUM(X455:X461),"0")</f>
        <v>330</v>
      </c>
      <c r="Y463" s="559">
        <f>IFERROR(SUM(Y455:Y461),"0")</f>
        <v>344.15999999999997</v>
      </c>
      <c r="Z463" s="37"/>
      <c r="AA463" s="560"/>
      <c r="AB463" s="560"/>
      <c r="AC463" s="560"/>
    </row>
    <row r="464" spans="1:68" ht="14.25" customHeight="1" x14ac:dyDescent="0.25">
      <c r="A464" s="572" t="s">
        <v>74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717</v>
      </c>
      <c r="B465" s="54" t="s">
        <v>718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719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720</v>
      </c>
      <c r="B466" s="54" t="s">
        <v>721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723</v>
      </c>
      <c r="B467" s="54" t="s">
        <v>724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72</v>
      </c>
      <c r="Q468" s="576"/>
      <c r="R468" s="576"/>
      <c r="S468" s="576"/>
      <c r="T468" s="576"/>
      <c r="U468" s="576"/>
      <c r="V468" s="577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72</v>
      </c>
      <c r="Q469" s="576"/>
      <c r="R469" s="576"/>
      <c r="S469" s="576"/>
      <c r="T469" s="576"/>
      <c r="U469" s="576"/>
      <c r="V469" s="577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726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726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103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727</v>
      </c>
      <c r="B473" s="54" t="s">
        <v>728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31" t="s">
        <v>729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730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50" t="s">
        <v>733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737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39" t="s">
        <v>741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730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72</v>
      </c>
      <c r="Q477" s="576"/>
      <c r="R477" s="576"/>
      <c r="S477" s="576"/>
      <c r="T477" s="576"/>
      <c r="U477" s="576"/>
      <c r="V477" s="577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72</v>
      </c>
      <c r="Q478" s="576"/>
      <c r="R478" s="576"/>
      <c r="S478" s="576"/>
      <c r="T478" s="576"/>
      <c r="U478" s="576"/>
      <c r="V478" s="577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137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742</v>
      </c>
      <c r="B480" s="54" t="s">
        <v>743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88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71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750</v>
      </c>
      <c r="B482" s="54" t="s">
        <v>751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45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72</v>
      </c>
      <c r="Q483" s="576"/>
      <c r="R483" s="576"/>
      <c r="S483" s="576"/>
      <c r="T483" s="576"/>
      <c r="U483" s="576"/>
      <c r="V483" s="577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72</v>
      </c>
      <c r="Q484" s="576"/>
      <c r="R484" s="576"/>
      <c r="S484" s="576"/>
      <c r="T484" s="576"/>
      <c r="U484" s="576"/>
      <c r="V484" s="577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754</v>
      </c>
      <c r="B486" s="54" t="s">
        <v>755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51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758</v>
      </c>
      <c r="B487" s="54" t="s">
        <v>759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72</v>
      </c>
      <c r="Q488" s="576"/>
      <c r="R488" s="576"/>
      <c r="S488" s="576"/>
      <c r="T488" s="576"/>
      <c r="U488" s="576"/>
      <c r="V488" s="577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72</v>
      </c>
      <c r="Q489" s="576"/>
      <c r="R489" s="576"/>
      <c r="S489" s="576"/>
      <c r="T489" s="576"/>
      <c r="U489" s="576"/>
      <c r="V489" s="577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74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5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2400</v>
      </c>
      <c r="Y491" s="558">
        <f>IFERROR(IF(X491="",0,CEILING((X491/$H491),1)*$H491),"")</f>
        <v>2403</v>
      </c>
      <c r="Z491" s="36">
        <f>IFERROR(IF(Y491=0,"",ROUNDUP(Y491/H491,0)*0.01898),"")</f>
        <v>5.0676600000000001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2538.3999999999996</v>
      </c>
      <c r="BN491" s="64">
        <f>IFERROR(Y491*I491/H491,"0")</f>
        <v>2541.5729999999999</v>
      </c>
      <c r="BO491" s="64">
        <f>IFERROR(1/J491*(X491/H491),"0")</f>
        <v>4.166666666666667</v>
      </c>
      <c r="BP491" s="64">
        <f>IFERROR(1/J491*(Y491/H491),"0")</f>
        <v>4.171875</v>
      </c>
    </row>
    <row r="492" spans="1:68" ht="27" customHeight="1" x14ac:dyDescent="0.25">
      <c r="A492" s="54" t="s">
        <v>766</v>
      </c>
      <c r="B492" s="54" t="s">
        <v>767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67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72</v>
      </c>
      <c r="Q493" s="576"/>
      <c r="R493" s="576"/>
      <c r="S493" s="576"/>
      <c r="T493" s="576"/>
      <c r="U493" s="576"/>
      <c r="V493" s="577"/>
      <c r="W493" s="37" t="s">
        <v>73</v>
      </c>
      <c r="X493" s="559">
        <f>IFERROR(X491/H491,"0")+IFERROR(X492/H492,"0")</f>
        <v>266.66666666666669</v>
      </c>
      <c r="Y493" s="559">
        <f>IFERROR(Y491/H491,"0")+IFERROR(Y492/H492,"0")</f>
        <v>267</v>
      </c>
      <c r="Z493" s="559">
        <f>IFERROR(IF(Z491="",0,Z491),"0")+IFERROR(IF(Z492="",0,Z492),"0")</f>
        <v>5.0676600000000001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72</v>
      </c>
      <c r="Q494" s="576"/>
      <c r="R494" s="576"/>
      <c r="S494" s="576"/>
      <c r="T494" s="576"/>
      <c r="U494" s="576"/>
      <c r="V494" s="577"/>
      <c r="W494" s="37" t="s">
        <v>70</v>
      </c>
      <c r="X494" s="559">
        <f>IFERROR(SUM(X491:X492),"0")</f>
        <v>2400</v>
      </c>
      <c r="Y494" s="559">
        <f>IFERROR(SUM(Y491:Y492),"0")</f>
        <v>2403</v>
      </c>
      <c r="Z494" s="37"/>
      <c r="AA494" s="560"/>
      <c r="AB494" s="560"/>
      <c r="AC494" s="560"/>
    </row>
    <row r="495" spans="1:68" ht="14.25" customHeight="1" x14ac:dyDescent="0.25">
      <c r="A495" s="572" t="s">
        <v>172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769</v>
      </c>
      <c r="B496" s="54" t="s">
        <v>770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22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773</v>
      </c>
      <c r="B497" s="54" t="s">
        <v>774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2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72</v>
      </c>
      <c r="Q498" s="576"/>
      <c r="R498" s="576"/>
      <c r="S498" s="576"/>
      <c r="T498" s="576"/>
      <c r="U498" s="576"/>
      <c r="V498" s="577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72</v>
      </c>
      <c r="Q499" s="576"/>
      <c r="R499" s="576"/>
      <c r="S499" s="576"/>
      <c r="T499" s="576"/>
      <c r="U499" s="576"/>
      <c r="V499" s="577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777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137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778</v>
      </c>
      <c r="B502" s="54" t="s">
        <v>779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35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72</v>
      </c>
      <c r="Q503" s="576"/>
      <c r="R503" s="576"/>
      <c r="S503" s="576"/>
      <c r="T503" s="576"/>
      <c r="U503" s="576"/>
      <c r="V503" s="577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72</v>
      </c>
      <c r="Q504" s="576"/>
      <c r="R504" s="576"/>
      <c r="S504" s="576"/>
      <c r="T504" s="576"/>
      <c r="U504" s="576"/>
      <c r="V504" s="577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782</v>
      </c>
      <c r="Q505" s="606"/>
      <c r="R505" s="606"/>
      <c r="S505" s="606"/>
      <c r="T505" s="606"/>
      <c r="U505" s="606"/>
      <c r="V505" s="607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17529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17664.53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783</v>
      </c>
      <c r="Q506" s="606"/>
      <c r="R506" s="606"/>
      <c r="S506" s="606"/>
      <c r="T506" s="606"/>
      <c r="U506" s="606"/>
      <c r="V506" s="607"/>
      <c r="W506" s="37" t="s">
        <v>70</v>
      </c>
      <c r="X506" s="559">
        <f>IFERROR(SUM(BM22:BM502),"0")</f>
        <v>18645.753476615973</v>
      </c>
      <c r="Y506" s="559">
        <f>IFERROR(SUM(BN22:BN502),"0")</f>
        <v>18792.309999999998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784</v>
      </c>
      <c r="Q507" s="606"/>
      <c r="R507" s="606"/>
      <c r="S507" s="606"/>
      <c r="T507" s="606"/>
      <c r="U507" s="606"/>
      <c r="V507" s="607"/>
      <c r="W507" s="37" t="s">
        <v>785</v>
      </c>
      <c r="X507" s="38">
        <f>ROUNDUP(SUM(BO22:BO502),0)</f>
        <v>31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786</v>
      </c>
      <c r="Q508" s="606"/>
      <c r="R508" s="606"/>
      <c r="S508" s="606"/>
      <c r="T508" s="606"/>
      <c r="U508" s="606"/>
      <c r="V508" s="607"/>
      <c r="W508" s="37" t="s">
        <v>70</v>
      </c>
      <c r="X508" s="559">
        <f>GrossWeightTotal+PalletQtyTotal*25</f>
        <v>19420.753476615973</v>
      </c>
      <c r="Y508" s="559">
        <f>GrossWeightTotalR+PalletQtyTotalR*25</f>
        <v>19592.309999999998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787</v>
      </c>
      <c r="Q509" s="606"/>
      <c r="R509" s="606"/>
      <c r="S509" s="606"/>
      <c r="T509" s="606"/>
      <c r="U509" s="606"/>
      <c r="V509" s="607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3375.4905474474444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3402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788</v>
      </c>
      <c r="Q510" s="606"/>
      <c r="R510" s="606"/>
      <c r="S510" s="606"/>
      <c r="T510" s="606"/>
      <c r="U510" s="606"/>
      <c r="V510" s="607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36.158999999999999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8" t="s">
        <v>101</v>
      </c>
      <c r="D512" s="695"/>
      <c r="E512" s="695"/>
      <c r="F512" s="695"/>
      <c r="G512" s="695"/>
      <c r="H512" s="595"/>
      <c r="I512" s="578" t="s">
        <v>258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546</v>
      </c>
      <c r="U512" s="595"/>
      <c r="V512" s="578" t="s">
        <v>601</v>
      </c>
      <c r="W512" s="695"/>
      <c r="X512" s="695"/>
      <c r="Y512" s="595"/>
      <c r="Z512" s="554" t="s">
        <v>657</v>
      </c>
      <c r="AA512" s="578" t="s">
        <v>726</v>
      </c>
      <c r="AB512" s="595"/>
      <c r="AC512" s="52"/>
      <c r="AF512" s="555"/>
    </row>
    <row r="513" spans="1:32" ht="14.25" customHeight="1" thickTop="1" x14ac:dyDescent="0.2">
      <c r="A513" s="587" t="s">
        <v>791</v>
      </c>
      <c r="B513" s="578" t="s">
        <v>63</v>
      </c>
      <c r="C513" s="578" t="s">
        <v>102</v>
      </c>
      <c r="D513" s="578" t="s">
        <v>119</v>
      </c>
      <c r="E513" s="578" t="s">
        <v>179</v>
      </c>
      <c r="F513" s="578" t="s">
        <v>201</v>
      </c>
      <c r="G513" s="578" t="s">
        <v>234</v>
      </c>
      <c r="H513" s="578" t="s">
        <v>101</v>
      </c>
      <c r="I513" s="578" t="s">
        <v>259</v>
      </c>
      <c r="J513" s="578" t="s">
        <v>299</v>
      </c>
      <c r="K513" s="578" t="s">
        <v>360</v>
      </c>
      <c r="L513" s="578" t="s">
        <v>400</v>
      </c>
      <c r="M513" s="578" t="s">
        <v>416</v>
      </c>
      <c r="N513" s="555"/>
      <c r="O513" s="578" t="s">
        <v>430</v>
      </c>
      <c r="P513" s="578" t="s">
        <v>440</v>
      </c>
      <c r="Q513" s="578" t="s">
        <v>447</v>
      </c>
      <c r="R513" s="578" t="s">
        <v>452</v>
      </c>
      <c r="S513" s="578" t="s">
        <v>536</v>
      </c>
      <c r="T513" s="578" t="s">
        <v>547</v>
      </c>
      <c r="U513" s="578" t="s">
        <v>581</v>
      </c>
      <c r="V513" s="578" t="s">
        <v>602</v>
      </c>
      <c r="W513" s="578" t="s">
        <v>634</v>
      </c>
      <c r="X513" s="578" t="s">
        <v>649</v>
      </c>
      <c r="Y513" s="578" t="s">
        <v>653</v>
      </c>
      <c r="Z513" s="578" t="s">
        <v>657</v>
      </c>
      <c r="AA513" s="578" t="s">
        <v>726</v>
      </c>
      <c r="AB513" s="578" t="s">
        <v>777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314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603</v>
      </c>
      <c r="E515" s="46">
        <f>IFERROR(Y89*1,"0")+IFERROR(Y90*1,"0")+IFERROR(Y91*1,"0")+IFERROR(Y95*1,"0")+IFERROR(Y96*1,"0")+IFERROR(Y97*1,"0")+IFERROR(Y98*1,"0")+IFERROR(Y99*1,"0")</f>
        <v>1977.3000000000002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1637.8200000000002</v>
      </c>
      <c r="G515" s="46">
        <f>IFERROR(Y130*1,"0")+IFERROR(Y131*1,"0")+IFERROR(Y135*1,"0")+IFERROR(Y136*1,"0")+IFERROR(Y140*1,"0")+IFERROR(Y141*1,"0")</f>
        <v>75.92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740.04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1471.1999999999998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129.77000000000001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362.4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307.2</v>
      </c>
      <c r="S515" s="46">
        <f>IFERROR(Y336*1,"0")+IFERROR(Y337*1,"0")+IFERROR(Y338*1,"0")</f>
        <v>911.4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5531</v>
      </c>
      <c r="U515" s="46">
        <f>IFERROR(Y369*1,"0")+IFERROR(Y370*1,"0")+IFERROR(Y371*1,"0")+IFERROR(Y375*1,"0")+IFERROR(Y379*1,"0")+IFERROR(Y380*1,"0")+IFERROR(Y384*1,"0")</f>
        <v>90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123.9</v>
      </c>
      <c r="W515" s="46">
        <f>IFERROR(Y409*1,"0")+IFERROR(Y413*1,"0")+IFERROR(Y414*1,"0")+IFERROR(Y415*1,"0")+IFERROR(Y416*1,"0")</f>
        <v>18.900000000000002</v>
      </c>
      <c r="X515" s="46">
        <f>IFERROR(Y421*1,"0")</f>
        <v>30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937.68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2403</v>
      </c>
      <c r="AB515" s="46">
        <f>IFERROR(Y502*1,"0")</f>
        <v>0</v>
      </c>
      <c r="AC515" s="52"/>
      <c r="AF515" s="555"/>
    </row>
  </sheetData>
  <sheetProtection algorithmName="SHA-512" hashValue="XCir/kODR4+atEBC49fE8tzyu1NVWHeh8sQ4lxe3BXGtNE8KBqBBu6TdEu4sgq8rgEvf9PYTY+F4PM5o+8SDWQ==" saltValue="L7Qusq4NEOu5fXJaBFXu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XJ4NM61BjpHg/qMVOVtTNAjvux73bh0kqMySVnFEt17eRn6QEj2ipOLsBwJalpiqilHRr0n1Ke8YdHtpolRABw==" saltValue="8HqUf+rwWfxBUBz5weJG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2025-08-08T09:01:41Z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