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DF1D25-BAB3-48BB-86FA-83FDE6E279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Y272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Y253" i="1" s="1"/>
  <c r="P251" i="1"/>
  <c r="X249" i="1"/>
  <c r="X248" i="1"/>
  <c r="BO247" i="1"/>
  <c r="BM247" i="1"/>
  <c r="Z247" i="1"/>
  <c r="Z248" i="1" s="1"/>
  <c r="Y247" i="1"/>
  <c r="Y249" i="1" s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8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Y88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6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Y30" i="1" s="1"/>
  <c r="P28" i="1"/>
  <c r="X24" i="1"/>
  <c r="X291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19" i="1" l="1"/>
  <c r="BP119" i="1"/>
  <c r="Y120" i="1"/>
  <c r="Z126" i="1"/>
  <c r="BN124" i="1"/>
  <c r="Z132" i="1"/>
  <c r="Y191" i="1"/>
  <c r="BN187" i="1"/>
  <c r="BN189" i="1"/>
  <c r="Y200" i="1"/>
  <c r="Z200" i="1"/>
  <c r="BN205" i="1"/>
  <c r="BN207" i="1"/>
  <c r="Z224" i="1"/>
  <c r="BN222" i="1"/>
  <c r="Z230" i="1"/>
  <c r="BN235" i="1"/>
  <c r="BP235" i="1"/>
  <c r="Y236" i="1"/>
  <c r="BN241" i="1"/>
  <c r="BP241" i="1"/>
  <c r="Y242" i="1"/>
  <c r="BN247" i="1"/>
  <c r="BP247" i="1"/>
  <c r="Y248" i="1"/>
  <c r="BN251" i="1"/>
  <c r="BP251" i="1"/>
  <c r="Y252" i="1"/>
  <c r="Z289" i="1"/>
  <c r="Y201" i="1"/>
  <c r="BN22" i="1"/>
  <c r="BP22" i="1"/>
  <c r="Y23" i="1"/>
  <c r="Z30" i="1"/>
  <c r="BN28" i="1"/>
  <c r="BP28" i="1"/>
  <c r="Y46" i="1"/>
  <c r="BN42" i="1"/>
  <c r="BN44" i="1"/>
  <c r="Y63" i="1"/>
  <c r="Y69" i="1"/>
  <c r="Z69" i="1"/>
  <c r="BN67" i="1"/>
  <c r="Z75" i="1"/>
  <c r="Z81" i="1"/>
  <c r="BN79" i="1"/>
  <c r="BP79" i="1"/>
  <c r="Z87" i="1"/>
  <c r="Y98" i="1"/>
  <c r="BN96" i="1"/>
  <c r="Y103" i="1"/>
  <c r="Y112" i="1"/>
  <c r="Z112" i="1"/>
  <c r="BN108" i="1"/>
  <c r="BN110" i="1"/>
  <c r="Y126" i="1"/>
  <c r="Y133" i="1"/>
  <c r="BN131" i="1"/>
  <c r="Y165" i="1"/>
  <c r="Y173" i="1"/>
  <c r="Z173" i="1"/>
  <c r="BN171" i="1"/>
  <c r="BN194" i="1"/>
  <c r="BP194" i="1"/>
  <c r="BN196" i="1"/>
  <c r="BN198" i="1"/>
  <c r="BN229" i="1"/>
  <c r="Z271" i="1"/>
  <c r="BN268" i="1"/>
  <c r="BP268" i="1"/>
  <c r="BN270" i="1"/>
  <c r="F9" i="1"/>
  <c r="J9" i="1"/>
  <c r="F10" i="1"/>
  <c r="Y31" i="1"/>
  <c r="Y38" i="1"/>
  <c r="Y45" i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Z296" i="1" s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95" i="1" l="1"/>
  <c r="Y293" i="1"/>
  <c r="Y294" i="1" s="1"/>
  <c r="Y292" i="1"/>
  <c r="Y291" i="1"/>
  <c r="X294" i="1"/>
  <c r="C304" i="1" l="1"/>
  <c r="B304" i="1"/>
  <c r="A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<sst xmlns="http://schemas.openxmlformats.org/spreadsheetml/2006/main" count="1382" uniqueCount="463">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</sst>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157" sqref="AA157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74" t="s">
        <v>0</v>
      </c>
      <c r="E1" s="310"/>
      <c r="F1" s="310"/>
      <c r="G1" s="12" t="s">
        <v>1</v>
      </c>
      <c r="H1" s="374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9" t="s">
        <v>7</v>
      </c>
      <c r="B5" s="327"/>
      <c r="C5" s="328"/>
      <c r="D5" s="344"/>
      <c r="E5" s="345"/>
      <c r="F5" s="466" t="s">
        <v>8</v>
      </c>
      <c r="G5" s="328"/>
      <c r="H5" s="344" t="s">
        <v>462</v>
      </c>
      <c r="I5" s="442"/>
      <c r="J5" s="442"/>
      <c r="K5" s="442"/>
      <c r="L5" s="442"/>
      <c r="M5" s="345"/>
      <c r="N5" s="61"/>
      <c r="P5" s="24" t="s">
        <v>9</v>
      </c>
      <c r="Q5" s="470">
        <v>45880</v>
      </c>
      <c r="R5" s="377"/>
      <c r="T5" s="390" t="s">
        <v>10</v>
      </c>
      <c r="U5" s="320"/>
      <c r="V5" s="391" t="s">
        <v>11</v>
      </c>
      <c r="W5" s="377"/>
      <c r="AB5" s="51"/>
      <c r="AC5" s="51"/>
      <c r="AD5" s="51"/>
      <c r="AE5" s="51"/>
    </row>
    <row r="6" spans="1:32" s="282" customFormat="1" ht="24" customHeight="1" x14ac:dyDescent="0.2">
      <c r="A6" s="379" t="s">
        <v>12</v>
      </c>
      <c r="B6" s="327"/>
      <c r="C6" s="328"/>
      <c r="D6" s="443" t="s">
        <v>440</v>
      </c>
      <c r="E6" s="444"/>
      <c r="F6" s="444"/>
      <c r="G6" s="444"/>
      <c r="H6" s="444"/>
      <c r="I6" s="444"/>
      <c r="J6" s="444"/>
      <c r="K6" s="444"/>
      <c r="L6" s="444"/>
      <c r="M6" s="377"/>
      <c r="N6" s="62"/>
      <c r="P6" s="24" t="s">
        <v>14</v>
      </c>
      <c r="Q6" s="471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82" t="s">
        <v>15</v>
      </c>
      <c r="U6" s="320"/>
      <c r="V6" s="365" t="s">
        <v>16</v>
      </c>
      <c r="W6" s="350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31" t="str">
        <f>IFERROR(VLOOKUP(DeliveryAddress,Table,3,0),1)</f>
        <v>5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2"/>
      <c r="U7" s="320"/>
      <c r="V7" s="366"/>
      <c r="W7" s="367"/>
      <c r="AB7" s="51"/>
      <c r="AC7" s="51"/>
      <c r="AD7" s="51"/>
      <c r="AE7" s="51"/>
    </row>
    <row r="8" spans="1:32" s="282" customFormat="1" ht="25.5" customHeight="1" x14ac:dyDescent="0.2">
      <c r="A8" s="472" t="s">
        <v>17</v>
      </c>
      <c r="B8" s="297"/>
      <c r="C8" s="298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18</v>
      </c>
      <c r="Q8" s="392">
        <v>0.41666666666666669</v>
      </c>
      <c r="R8" s="333"/>
      <c r="T8" s="302"/>
      <c r="U8" s="320"/>
      <c r="V8" s="366"/>
      <c r="W8" s="367"/>
      <c r="AB8" s="51"/>
      <c r="AC8" s="51"/>
      <c r="AD8" s="51"/>
      <c r="AE8" s="51"/>
    </row>
    <row r="9" spans="1:32" s="282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96"/>
      <c r="E9" s="295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0"/>
      <c r="P9" s="26" t="s">
        <v>19</v>
      </c>
      <c r="Q9" s="375"/>
      <c r="R9" s="372"/>
      <c r="T9" s="302"/>
      <c r="U9" s="320"/>
      <c r="V9" s="368"/>
      <c r="W9" s="369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96"/>
      <c r="E10" s="295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28" t="str">
        <f>IFERROR(VLOOKUP($D$10,Proxy,2,FALSE),"")</f>
        <v/>
      </c>
      <c r="I10" s="302"/>
      <c r="J10" s="302"/>
      <c r="K10" s="302"/>
      <c r="L10" s="302"/>
      <c r="M10" s="302"/>
      <c r="N10" s="281"/>
      <c r="P10" s="26" t="s">
        <v>20</v>
      </c>
      <c r="Q10" s="383"/>
      <c r="R10" s="384"/>
      <c r="U10" s="24" t="s">
        <v>21</v>
      </c>
      <c r="V10" s="349" t="s">
        <v>22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76"/>
      <c r="R11" s="377"/>
      <c r="U11" s="24" t="s">
        <v>25</v>
      </c>
      <c r="V11" s="371" t="s">
        <v>26</v>
      </c>
      <c r="W11" s="372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85" t="s">
        <v>27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28</v>
      </c>
      <c r="Q12" s="392"/>
      <c r="R12" s="333"/>
      <c r="S12" s="23"/>
      <c r="U12" s="24"/>
      <c r="V12" s="310"/>
      <c r="W12" s="302"/>
      <c r="AB12" s="51"/>
      <c r="AC12" s="51"/>
      <c r="AD12" s="51"/>
      <c r="AE12" s="51"/>
    </row>
    <row r="13" spans="1:32" s="282" customFormat="1" ht="23.25" customHeight="1" x14ac:dyDescent="0.2">
      <c r="A13" s="385" t="s">
        <v>29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30</v>
      </c>
      <c r="Q13" s="371"/>
      <c r="R13" s="3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85" t="s">
        <v>31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386" t="s">
        <v>32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99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0"/>
      <c r="Q16" s="400"/>
      <c r="R16" s="400"/>
      <c r="S16" s="400"/>
      <c r="T16" s="4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89" t="s">
        <v>36</v>
      </c>
      <c r="D17" s="314" t="s">
        <v>37</v>
      </c>
      <c r="E17" s="354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53"/>
      <c r="R17" s="353"/>
      <c r="S17" s="353"/>
      <c r="T17" s="354"/>
      <c r="U17" s="484" t="s">
        <v>49</v>
      </c>
      <c r="V17" s="328"/>
      <c r="W17" s="314" t="s">
        <v>50</v>
      </c>
      <c r="X17" s="314" t="s">
        <v>51</v>
      </c>
      <c r="Y17" s="485" t="s">
        <v>52</v>
      </c>
      <c r="Z17" s="440" t="s">
        <v>53</v>
      </c>
      <c r="AA17" s="426" t="s">
        <v>54</v>
      </c>
      <c r="AB17" s="426" t="s">
        <v>55</v>
      </c>
      <c r="AC17" s="426" t="s">
        <v>56</v>
      </c>
      <c r="AD17" s="426" t="s">
        <v>57</v>
      </c>
      <c r="AE17" s="461"/>
      <c r="AF17" s="462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55"/>
      <c r="E18" s="357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55"/>
      <c r="Q18" s="356"/>
      <c r="R18" s="356"/>
      <c r="S18" s="356"/>
      <c r="T18" s="357"/>
      <c r="U18" s="70" t="s">
        <v>59</v>
      </c>
      <c r="V18" s="70" t="s">
        <v>60</v>
      </c>
      <c r="W18" s="315"/>
      <c r="X18" s="315"/>
      <c r="Y18" s="486"/>
      <c r="Z18" s="441"/>
      <c r="AA18" s="427"/>
      <c r="AB18" s="427"/>
      <c r="AC18" s="427"/>
      <c r="AD18" s="463"/>
      <c r="AE18" s="464"/>
      <c r="AF18" s="465"/>
      <c r="AG18" s="69"/>
      <c r="BD18" s="68"/>
    </row>
    <row r="19" spans="1:68" ht="27.75" hidden="1" customHeight="1" x14ac:dyDescent="0.2">
      <c r="A19" s="351" t="s">
        <v>61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48"/>
      <c r="AB19" s="48"/>
      <c r="AC19" s="48"/>
    </row>
    <row r="20" spans="1:68" ht="16.5" hidden="1" customHeight="1" x14ac:dyDescent="0.25">
      <c r="A20" s="312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hidden="1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4"/>
      <c r="AB21" s="284"/>
      <c r="AC21" s="284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9">
        <v>4607111035752</v>
      </c>
      <c r="E22" s="300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6"/>
      <c r="R22" s="306"/>
      <c r="S22" s="306"/>
      <c r="T22" s="307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4"/>
      <c r="P23" s="296" t="s">
        <v>71</v>
      </c>
      <c r="Q23" s="297"/>
      <c r="R23" s="297"/>
      <c r="S23" s="297"/>
      <c r="T23" s="297"/>
      <c r="U23" s="297"/>
      <c r="V23" s="298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4"/>
      <c r="P24" s="296" t="s">
        <v>71</v>
      </c>
      <c r="Q24" s="297"/>
      <c r="R24" s="297"/>
      <c r="S24" s="297"/>
      <c r="T24" s="297"/>
      <c r="U24" s="297"/>
      <c r="V24" s="298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51" t="s">
        <v>73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48"/>
      <c r="AB25" s="48"/>
      <c r="AC25" s="48"/>
    </row>
    <row r="26" spans="1:68" ht="16.5" hidden="1" customHeight="1" x14ac:dyDescent="0.25">
      <c r="A26" s="312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hidden="1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4"/>
      <c r="AB27" s="284"/>
      <c r="AC27" s="284"/>
    </row>
    <row r="28" spans="1:68" ht="27" hidden="1" customHeight="1" x14ac:dyDescent="0.25">
      <c r="A28" s="54" t="s">
        <v>76</v>
      </c>
      <c r="B28" s="54" t="s">
        <v>77</v>
      </c>
      <c r="C28" s="31">
        <v>4301132190</v>
      </c>
      <c r="D28" s="299">
        <v>4607111036537</v>
      </c>
      <c r="E28" s="300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6"/>
      <c r="R28" s="306"/>
      <c r="S28" s="306"/>
      <c r="T28" s="307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4301132188</v>
      </c>
      <c r="D29" s="299">
        <v>4607111036605</v>
      </c>
      <c r="E29" s="300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6"/>
      <c r="R29" s="306"/>
      <c r="S29" s="306"/>
      <c r="T29" s="307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03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4"/>
      <c r="P30" s="296" t="s">
        <v>71</v>
      </c>
      <c r="Q30" s="297"/>
      <c r="R30" s="297"/>
      <c r="S30" s="297"/>
      <c r="T30" s="297"/>
      <c r="U30" s="297"/>
      <c r="V30" s="298"/>
      <c r="W30" s="37" t="s">
        <v>68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hidden="1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4"/>
      <c r="P31" s="296" t="s">
        <v>71</v>
      </c>
      <c r="Q31" s="297"/>
      <c r="R31" s="297"/>
      <c r="S31" s="297"/>
      <c r="T31" s="297"/>
      <c r="U31" s="297"/>
      <c r="V31" s="298"/>
      <c r="W31" s="37" t="s">
        <v>72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hidden="1" customHeight="1" x14ac:dyDescent="0.25">
      <c r="A32" s="312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hidden="1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4"/>
      <c r="AB33" s="284"/>
      <c r="AC33" s="284"/>
    </row>
    <row r="34" spans="1:68" ht="27" hidden="1" customHeight="1" x14ac:dyDescent="0.25">
      <c r="A34" s="54" t="s">
        <v>84</v>
      </c>
      <c r="B34" s="54" t="s">
        <v>85</v>
      </c>
      <c r="C34" s="31">
        <v>4301071090</v>
      </c>
      <c r="D34" s="299">
        <v>4620207490075</v>
      </c>
      <c r="E34" s="300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1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6"/>
      <c r="R34" s="306"/>
      <c r="S34" s="306"/>
      <c r="T34" s="307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87</v>
      </c>
      <c r="B35" s="54" t="s">
        <v>88</v>
      </c>
      <c r="C35" s="31">
        <v>4301071092</v>
      </c>
      <c r="D35" s="299">
        <v>4620207490174</v>
      </c>
      <c r="E35" s="300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6"/>
      <c r="R35" s="306"/>
      <c r="S35" s="306"/>
      <c r="T35" s="307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4301071091</v>
      </c>
      <c r="D36" s="299">
        <v>4620207490044</v>
      </c>
      <c r="E36" s="300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6"/>
      <c r="R36" s="306"/>
      <c r="S36" s="306"/>
      <c r="T36" s="307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3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4"/>
      <c r="P37" s="296" t="s">
        <v>71</v>
      </c>
      <c r="Q37" s="297"/>
      <c r="R37" s="297"/>
      <c r="S37" s="297"/>
      <c r="T37" s="297"/>
      <c r="U37" s="297"/>
      <c r="V37" s="298"/>
      <c r="W37" s="37" t="s">
        <v>68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hidden="1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4"/>
      <c r="P38" s="296" t="s">
        <v>71</v>
      </c>
      <c r="Q38" s="297"/>
      <c r="R38" s="297"/>
      <c r="S38" s="297"/>
      <c r="T38" s="297"/>
      <c r="U38" s="297"/>
      <c r="V38" s="298"/>
      <c r="W38" s="37" t="s">
        <v>72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hidden="1" customHeight="1" x14ac:dyDescent="0.25">
      <c r="A39" s="312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hidden="1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4"/>
      <c r="AB40" s="284"/>
      <c r="AC40" s="284"/>
    </row>
    <row r="41" spans="1:68" ht="27" hidden="1" customHeight="1" x14ac:dyDescent="0.25">
      <c r="A41" s="54" t="s">
        <v>94</v>
      </c>
      <c r="B41" s="54" t="s">
        <v>95</v>
      </c>
      <c r="C41" s="31">
        <v>4301071044</v>
      </c>
      <c r="D41" s="299">
        <v>4607111039385</v>
      </c>
      <c r="E41" s="300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6"/>
      <c r="R41" s="306"/>
      <c r="S41" s="306"/>
      <c r="T41" s="307"/>
      <c r="U41" s="34"/>
      <c r="V41" s="34"/>
      <c r="W41" s="35" t="s">
        <v>68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97</v>
      </c>
      <c r="B42" s="54" t="s">
        <v>98</v>
      </c>
      <c r="C42" s="31">
        <v>4301071031</v>
      </c>
      <c r="D42" s="299">
        <v>4607111038982</v>
      </c>
      <c r="E42" s="300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6"/>
      <c r="R42" s="306"/>
      <c r="S42" s="306"/>
      <c r="T42" s="307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9">
        <v>4607111039354</v>
      </c>
      <c r="E43" s="300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6"/>
      <c r="R43" s="306"/>
      <c r="S43" s="306"/>
      <c r="T43" s="307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4301071047</v>
      </c>
      <c r="D44" s="299">
        <v>4607111039330</v>
      </c>
      <c r="E44" s="300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6"/>
      <c r="R44" s="306"/>
      <c r="S44" s="306"/>
      <c r="T44" s="307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303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4"/>
      <c r="P45" s="296" t="s">
        <v>71</v>
      </c>
      <c r="Q45" s="297"/>
      <c r="R45" s="297"/>
      <c r="S45" s="297"/>
      <c r="T45" s="297"/>
      <c r="U45" s="297"/>
      <c r="V45" s="298"/>
      <c r="W45" s="37" t="s">
        <v>68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hidden="1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4"/>
      <c r="P46" s="296" t="s">
        <v>71</v>
      </c>
      <c r="Q46" s="297"/>
      <c r="R46" s="297"/>
      <c r="S46" s="297"/>
      <c r="T46" s="297"/>
      <c r="U46" s="297"/>
      <c r="V46" s="298"/>
      <c r="W46" s="37" t="s">
        <v>72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hidden="1" customHeight="1" x14ac:dyDescent="0.25">
      <c r="A47" s="312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hidden="1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4"/>
      <c r="AB48" s="284"/>
      <c r="AC48" s="284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9">
        <v>4620207490822</v>
      </c>
      <c r="E49" s="300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6"/>
      <c r="R49" s="306"/>
      <c r="S49" s="306"/>
      <c r="T49" s="307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4"/>
      <c r="P50" s="296" t="s">
        <v>71</v>
      </c>
      <c r="Q50" s="297"/>
      <c r="R50" s="297"/>
      <c r="S50" s="297"/>
      <c r="T50" s="297"/>
      <c r="U50" s="297"/>
      <c r="V50" s="298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4"/>
      <c r="P51" s="296" t="s">
        <v>71</v>
      </c>
      <c r="Q51" s="297"/>
      <c r="R51" s="297"/>
      <c r="S51" s="297"/>
      <c r="T51" s="297"/>
      <c r="U51" s="297"/>
      <c r="V51" s="298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4"/>
      <c r="AB52" s="284"/>
      <c r="AC52" s="284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9">
        <v>4607111039743</v>
      </c>
      <c r="E53" s="300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6"/>
      <c r="R53" s="306"/>
      <c r="S53" s="306"/>
      <c r="T53" s="307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4"/>
      <c r="P54" s="296" t="s">
        <v>71</v>
      </c>
      <c r="Q54" s="297"/>
      <c r="R54" s="297"/>
      <c r="S54" s="297"/>
      <c r="T54" s="297"/>
      <c r="U54" s="297"/>
      <c r="V54" s="298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4"/>
      <c r="P55" s="296" t="s">
        <v>71</v>
      </c>
      <c r="Q55" s="297"/>
      <c r="R55" s="297"/>
      <c r="S55" s="297"/>
      <c r="T55" s="297"/>
      <c r="U55" s="297"/>
      <c r="V55" s="298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4"/>
      <c r="AB56" s="284"/>
      <c r="AC56" s="284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9">
        <v>4607111039712</v>
      </c>
      <c r="E57" s="300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6"/>
      <c r="R57" s="306"/>
      <c r="S57" s="306"/>
      <c r="T57" s="307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4"/>
      <c r="P58" s="296" t="s">
        <v>71</v>
      </c>
      <c r="Q58" s="297"/>
      <c r="R58" s="297"/>
      <c r="S58" s="297"/>
      <c r="T58" s="297"/>
      <c r="U58" s="297"/>
      <c r="V58" s="298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4"/>
      <c r="P59" s="296" t="s">
        <v>71</v>
      </c>
      <c r="Q59" s="297"/>
      <c r="R59" s="297"/>
      <c r="S59" s="297"/>
      <c r="T59" s="297"/>
      <c r="U59" s="297"/>
      <c r="V59" s="298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4"/>
      <c r="AB60" s="284"/>
      <c r="AC60" s="284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9">
        <v>4607111037008</v>
      </c>
      <c r="E61" s="300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6"/>
      <c r="R61" s="306"/>
      <c r="S61" s="306"/>
      <c r="T61" s="307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9">
        <v>4607111037398</v>
      </c>
      <c r="E62" s="300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8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6"/>
      <c r="R62" s="306"/>
      <c r="S62" s="306"/>
      <c r="T62" s="307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4"/>
      <c r="P63" s="296" t="s">
        <v>71</v>
      </c>
      <c r="Q63" s="297"/>
      <c r="R63" s="297"/>
      <c r="S63" s="297"/>
      <c r="T63" s="297"/>
      <c r="U63" s="297"/>
      <c r="V63" s="298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4"/>
      <c r="P64" s="296" t="s">
        <v>71</v>
      </c>
      <c r="Q64" s="297"/>
      <c r="R64" s="297"/>
      <c r="S64" s="297"/>
      <c r="T64" s="297"/>
      <c r="U64" s="297"/>
      <c r="V64" s="298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4"/>
      <c r="AB65" s="284"/>
      <c r="AC65" s="284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9">
        <v>4607111039705</v>
      </c>
      <c r="E66" s="300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41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6"/>
      <c r="R66" s="306"/>
      <c r="S66" s="306"/>
      <c r="T66" s="307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9">
        <v>4607111039729</v>
      </c>
      <c r="E67" s="300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6"/>
      <c r="R67" s="306"/>
      <c r="S67" s="306"/>
      <c r="T67" s="307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9">
        <v>4620207490228</v>
      </c>
      <c r="E68" s="300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6"/>
      <c r="R68" s="306"/>
      <c r="S68" s="306"/>
      <c r="T68" s="307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4"/>
      <c r="P69" s="296" t="s">
        <v>71</v>
      </c>
      <c r="Q69" s="297"/>
      <c r="R69" s="297"/>
      <c r="S69" s="297"/>
      <c r="T69" s="297"/>
      <c r="U69" s="297"/>
      <c r="V69" s="298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4"/>
      <c r="P70" s="296" t="s">
        <v>71</v>
      </c>
      <c r="Q70" s="297"/>
      <c r="R70" s="297"/>
      <c r="S70" s="297"/>
      <c r="T70" s="297"/>
      <c r="U70" s="297"/>
      <c r="V70" s="298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2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hidden="1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4"/>
      <c r="AB72" s="284"/>
      <c r="AC72" s="284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9">
        <v>4607111037411</v>
      </c>
      <c r="E73" s="300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6"/>
      <c r="R73" s="306"/>
      <c r="S73" s="306"/>
      <c r="T73" s="307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134</v>
      </c>
      <c r="B74" s="54" t="s">
        <v>135</v>
      </c>
      <c r="C74" s="31">
        <v>4301070981</v>
      </c>
      <c r="D74" s="299">
        <v>4607111036728</v>
      </c>
      <c r="E74" s="300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6"/>
      <c r="R74" s="306"/>
      <c r="S74" s="306"/>
      <c r="T74" s="307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03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4"/>
      <c r="P75" s="296" t="s">
        <v>71</v>
      </c>
      <c r="Q75" s="297"/>
      <c r="R75" s="297"/>
      <c r="S75" s="297"/>
      <c r="T75" s="297"/>
      <c r="U75" s="297"/>
      <c r="V75" s="298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4"/>
      <c r="P76" s="296" t="s">
        <v>71</v>
      </c>
      <c r="Q76" s="297"/>
      <c r="R76" s="297"/>
      <c r="S76" s="297"/>
      <c r="T76" s="297"/>
      <c r="U76" s="297"/>
      <c r="V76" s="298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12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hidden="1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4"/>
      <c r="AB78" s="284"/>
      <c r="AC78" s="284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299">
        <v>4607111033659</v>
      </c>
      <c r="E79" s="300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6"/>
      <c r="R79" s="306"/>
      <c r="S79" s="306"/>
      <c r="T79" s="307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9">
        <v>4607111033659</v>
      </c>
      <c r="E80" s="300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6"/>
      <c r="R80" s="306"/>
      <c r="S80" s="306"/>
      <c r="T80" s="307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03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4"/>
      <c r="P81" s="296" t="s">
        <v>71</v>
      </c>
      <c r="Q81" s="297"/>
      <c r="R81" s="297"/>
      <c r="S81" s="297"/>
      <c r="T81" s="297"/>
      <c r="U81" s="297"/>
      <c r="V81" s="298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4"/>
      <c r="P82" s="296" t="s">
        <v>71</v>
      </c>
      <c r="Q82" s="297"/>
      <c r="R82" s="297"/>
      <c r="S82" s="297"/>
      <c r="T82" s="297"/>
      <c r="U82" s="297"/>
      <c r="V82" s="298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12" t="s">
        <v>142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hidden="1" customHeight="1" x14ac:dyDescent="0.25">
      <c r="A84" s="301" t="s">
        <v>143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4"/>
      <c r="AB84" s="284"/>
      <c r="AC84" s="284"/>
    </row>
    <row r="85" spans="1:68" ht="27" hidden="1" customHeight="1" x14ac:dyDescent="0.25">
      <c r="A85" s="54" t="s">
        <v>144</v>
      </c>
      <c r="B85" s="54" t="s">
        <v>145</v>
      </c>
      <c r="C85" s="31">
        <v>4301131047</v>
      </c>
      <c r="D85" s="299">
        <v>4607111034120</v>
      </c>
      <c r="E85" s="300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6"/>
      <c r="R85" s="306"/>
      <c r="S85" s="306"/>
      <c r="T85" s="307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147</v>
      </c>
      <c r="B86" s="54" t="s">
        <v>148</v>
      </c>
      <c r="C86" s="31">
        <v>4301131046</v>
      </c>
      <c r="D86" s="299">
        <v>4607111034137</v>
      </c>
      <c r="E86" s="300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0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6"/>
      <c r="R86" s="306"/>
      <c r="S86" s="306"/>
      <c r="T86" s="307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03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4"/>
      <c r="P87" s="296" t="s">
        <v>71</v>
      </c>
      <c r="Q87" s="297"/>
      <c r="R87" s="297"/>
      <c r="S87" s="297"/>
      <c r="T87" s="297"/>
      <c r="U87" s="297"/>
      <c r="V87" s="298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4"/>
      <c r="P88" s="296" t="s">
        <v>71</v>
      </c>
      <c r="Q88" s="297"/>
      <c r="R88" s="297"/>
      <c r="S88" s="297"/>
      <c r="T88" s="297"/>
      <c r="U88" s="297"/>
      <c r="V88" s="298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12" t="s">
        <v>150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hidden="1" customHeight="1" x14ac:dyDescent="0.25">
      <c r="A90" s="301" t="s">
        <v>121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4"/>
      <c r="AB90" s="284"/>
      <c r="AC90" s="284"/>
    </row>
    <row r="91" spans="1:68" ht="27" hidden="1" customHeight="1" x14ac:dyDescent="0.25">
      <c r="A91" s="54" t="s">
        <v>151</v>
      </c>
      <c r="B91" s="54" t="s">
        <v>152</v>
      </c>
      <c r="C91" s="31">
        <v>4301135763</v>
      </c>
      <c r="D91" s="299">
        <v>4620207491027</v>
      </c>
      <c r="E91" s="300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22" t="s">
        <v>153</v>
      </c>
      <c r="Q91" s="306"/>
      <c r="R91" s="306"/>
      <c r="S91" s="306"/>
      <c r="T91" s="307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4301135793</v>
      </c>
      <c r="D92" s="299">
        <v>4620207491003</v>
      </c>
      <c r="E92" s="300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4" t="s">
        <v>156</v>
      </c>
      <c r="Q92" s="306"/>
      <c r="R92" s="306"/>
      <c r="S92" s="306"/>
      <c r="T92" s="307"/>
      <c r="U92" s="34"/>
      <c r="V92" s="34"/>
      <c r="W92" s="35" t="s">
        <v>68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4301135768</v>
      </c>
      <c r="D93" s="299">
        <v>4620207491034</v>
      </c>
      <c r="E93" s="300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6"/>
      <c r="R93" s="306"/>
      <c r="S93" s="306"/>
      <c r="T93" s="307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161</v>
      </c>
      <c r="B94" s="54" t="s">
        <v>162</v>
      </c>
      <c r="C94" s="31">
        <v>4301135760</v>
      </c>
      <c r="D94" s="299">
        <v>4620207491010</v>
      </c>
      <c r="E94" s="300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6" t="s">
        <v>163</v>
      </c>
      <c r="Q94" s="306"/>
      <c r="R94" s="306"/>
      <c r="S94" s="306"/>
      <c r="T94" s="307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99">
        <v>4607111035028</v>
      </c>
      <c r="E95" s="300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1" t="s">
        <v>166</v>
      </c>
      <c r="Q95" s="306"/>
      <c r="R95" s="306"/>
      <c r="S95" s="306"/>
      <c r="T95" s="307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4301135285</v>
      </c>
      <c r="D96" s="299">
        <v>4607111036407</v>
      </c>
      <c r="E96" s="300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6"/>
      <c r="R96" s="306"/>
      <c r="S96" s="306"/>
      <c r="T96" s="307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idden="1" x14ac:dyDescent="0.2">
      <c r="A97" s="303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4"/>
      <c r="P97" s="296" t="s">
        <v>71</v>
      </c>
      <c r="Q97" s="297"/>
      <c r="R97" s="297"/>
      <c r="S97" s="297"/>
      <c r="T97" s="297"/>
      <c r="U97" s="297"/>
      <c r="V97" s="298"/>
      <c r="W97" s="37" t="s">
        <v>68</v>
      </c>
      <c r="X97" s="290">
        <f>IFERROR(SUM(X91:X96),"0")</f>
        <v>0</v>
      </c>
      <c r="Y97" s="290">
        <f>IFERROR(SUM(Y91:Y96),"0")</f>
        <v>0</v>
      </c>
      <c r="Z97" s="290">
        <f>IFERROR(IF(Z91="",0,Z91),"0")+IFERROR(IF(Z92="",0,Z92),"0")+IFERROR(IF(Z93="",0,Z93),"0")+IFERROR(IF(Z94="",0,Z94),"0")+IFERROR(IF(Z95="",0,Z95),"0")+IFERROR(IF(Z96="",0,Z96),"0")</f>
        <v>0</v>
      </c>
      <c r="AA97" s="291"/>
      <c r="AB97" s="291"/>
      <c r="AC97" s="291"/>
    </row>
    <row r="98" spans="1:68" hidden="1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4"/>
      <c r="P98" s="296" t="s">
        <v>71</v>
      </c>
      <c r="Q98" s="297"/>
      <c r="R98" s="297"/>
      <c r="S98" s="297"/>
      <c r="T98" s="297"/>
      <c r="U98" s="297"/>
      <c r="V98" s="298"/>
      <c r="W98" s="37" t="s">
        <v>72</v>
      </c>
      <c r="X98" s="290">
        <f>IFERROR(SUMPRODUCT(X91:X96*H91:H96),"0")</f>
        <v>0</v>
      </c>
      <c r="Y98" s="290">
        <f>IFERROR(SUMPRODUCT(Y91:Y96*H91:H96),"0")</f>
        <v>0</v>
      </c>
      <c r="Z98" s="37"/>
      <c r="AA98" s="291"/>
      <c r="AB98" s="291"/>
      <c r="AC98" s="291"/>
    </row>
    <row r="99" spans="1:68" ht="16.5" hidden="1" customHeight="1" x14ac:dyDescent="0.25">
      <c r="A99" s="312" t="s">
        <v>170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hidden="1" customHeight="1" x14ac:dyDescent="0.25">
      <c r="A100" s="301" t="s">
        <v>115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4"/>
      <c r="AB100" s="284"/>
      <c r="AC100" s="284"/>
    </row>
    <row r="101" spans="1:68" ht="27" hidden="1" customHeight="1" x14ac:dyDescent="0.25">
      <c r="A101" s="54" t="s">
        <v>171</v>
      </c>
      <c r="B101" s="54" t="s">
        <v>172</v>
      </c>
      <c r="C101" s="31">
        <v>4301136070</v>
      </c>
      <c r="D101" s="299">
        <v>4607025784012</v>
      </c>
      <c r="E101" s="300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6"/>
      <c r="R101" s="306"/>
      <c r="S101" s="306"/>
      <c r="T101" s="307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4301136079</v>
      </c>
      <c r="D102" s="299">
        <v>4607025784319</v>
      </c>
      <c r="E102" s="300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6"/>
      <c r="R102" s="306"/>
      <c r="S102" s="306"/>
      <c r="T102" s="307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03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4"/>
      <c r="P103" s="296" t="s">
        <v>71</v>
      </c>
      <c r="Q103" s="297"/>
      <c r="R103" s="297"/>
      <c r="S103" s="297"/>
      <c r="T103" s="297"/>
      <c r="U103" s="297"/>
      <c r="V103" s="298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hidden="1" x14ac:dyDescent="0.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4"/>
      <c r="P104" s="296" t="s">
        <v>71</v>
      </c>
      <c r="Q104" s="297"/>
      <c r="R104" s="297"/>
      <c r="S104" s="297"/>
      <c r="T104" s="297"/>
      <c r="U104" s="297"/>
      <c r="V104" s="298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hidden="1" customHeight="1" x14ac:dyDescent="0.25">
      <c r="A105" s="312" t="s">
        <v>176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3"/>
      <c r="AB105" s="283"/>
      <c r="AC105" s="283"/>
    </row>
    <row r="106" spans="1:68" ht="14.25" hidden="1" customHeight="1" x14ac:dyDescent="0.25">
      <c r="A106" s="301" t="s">
        <v>62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284"/>
      <c r="AB106" s="284"/>
      <c r="AC106" s="284"/>
    </row>
    <row r="107" spans="1:68" ht="27" hidden="1" customHeight="1" x14ac:dyDescent="0.25">
      <c r="A107" s="54" t="s">
        <v>177</v>
      </c>
      <c r="B107" s="54" t="s">
        <v>178</v>
      </c>
      <c r="C107" s="31">
        <v>4301071074</v>
      </c>
      <c r="D107" s="299">
        <v>4620207491157</v>
      </c>
      <c r="E107" s="300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6"/>
      <c r="R107" s="306"/>
      <c r="S107" s="306"/>
      <c r="T107" s="307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180</v>
      </c>
      <c r="B108" s="54" t="s">
        <v>181</v>
      </c>
      <c r="C108" s="31">
        <v>4301071051</v>
      </c>
      <c r="D108" s="299">
        <v>4607111039262</v>
      </c>
      <c r="E108" s="300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6"/>
      <c r="R108" s="306"/>
      <c r="S108" s="306"/>
      <c r="T108" s="307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182</v>
      </c>
      <c r="B109" s="54" t="s">
        <v>183</v>
      </c>
      <c r="C109" s="31">
        <v>4301071038</v>
      </c>
      <c r="D109" s="299">
        <v>4607111039248</v>
      </c>
      <c r="E109" s="300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6"/>
      <c r="R109" s="306"/>
      <c r="S109" s="306"/>
      <c r="T109" s="307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184</v>
      </c>
      <c r="B110" s="54" t="s">
        <v>185</v>
      </c>
      <c r="C110" s="31">
        <v>4301071049</v>
      </c>
      <c r="D110" s="299">
        <v>4607111039293</v>
      </c>
      <c r="E110" s="300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6"/>
      <c r="R110" s="306"/>
      <c r="S110" s="306"/>
      <c r="T110" s="307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186</v>
      </c>
      <c r="B111" s="54" t="s">
        <v>187</v>
      </c>
      <c r="C111" s="31">
        <v>4301071039</v>
      </c>
      <c r="D111" s="299">
        <v>4607111039279</v>
      </c>
      <c r="E111" s="300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6"/>
      <c r="R111" s="306"/>
      <c r="S111" s="306"/>
      <c r="T111" s="307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03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4"/>
      <c r="P112" s="296" t="s">
        <v>71</v>
      </c>
      <c r="Q112" s="297"/>
      <c r="R112" s="297"/>
      <c r="S112" s="297"/>
      <c r="T112" s="297"/>
      <c r="U112" s="297"/>
      <c r="V112" s="298"/>
      <c r="W112" s="37" t="s">
        <v>68</v>
      </c>
      <c r="X112" s="290">
        <f>IFERROR(SUM(X107:X111),"0")</f>
        <v>0</v>
      </c>
      <c r="Y112" s="290">
        <f>IFERROR(SUM(Y107:Y111),"0")</f>
        <v>0</v>
      </c>
      <c r="Z112" s="290">
        <f>IFERROR(IF(Z107="",0,Z107),"0")+IFERROR(IF(Z108="",0,Z108),"0")+IFERROR(IF(Z109="",0,Z109),"0")+IFERROR(IF(Z110="",0,Z110),"0")+IFERROR(IF(Z111="",0,Z111),"0")</f>
        <v>0</v>
      </c>
      <c r="AA112" s="291"/>
      <c r="AB112" s="291"/>
      <c r="AC112" s="291"/>
    </row>
    <row r="113" spans="1:68" hidden="1" x14ac:dyDescent="0.2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4"/>
      <c r="P113" s="296" t="s">
        <v>71</v>
      </c>
      <c r="Q113" s="297"/>
      <c r="R113" s="297"/>
      <c r="S113" s="297"/>
      <c r="T113" s="297"/>
      <c r="U113" s="297"/>
      <c r="V113" s="298"/>
      <c r="W113" s="37" t="s">
        <v>72</v>
      </c>
      <c r="X113" s="290">
        <f>IFERROR(SUMPRODUCT(X107:X111*H107:H111),"0")</f>
        <v>0</v>
      </c>
      <c r="Y113" s="290">
        <f>IFERROR(SUMPRODUCT(Y107:Y111*H107:H111),"0")</f>
        <v>0</v>
      </c>
      <c r="Z113" s="37"/>
      <c r="AA113" s="291"/>
      <c r="AB113" s="291"/>
      <c r="AC113" s="291"/>
    </row>
    <row r="114" spans="1:68" ht="14.25" hidden="1" customHeight="1" x14ac:dyDescent="0.25">
      <c r="A114" s="301" t="s">
        <v>121</v>
      </c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284"/>
      <c r="AB114" s="284"/>
      <c r="AC114" s="284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9">
        <v>4620207490983</v>
      </c>
      <c r="E115" s="300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1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6"/>
      <c r="R115" s="306"/>
      <c r="S115" s="306"/>
      <c r="T115" s="307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3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4"/>
      <c r="P116" s="296" t="s">
        <v>71</v>
      </c>
      <c r="Q116" s="297"/>
      <c r="R116" s="297"/>
      <c r="S116" s="297"/>
      <c r="T116" s="297"/>
      <c r="U116" s="297"/>
      <c r="V116" s="298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hidden="1" x14ac:dyDescent="0.2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4"/>
      <c r="P117" s="296" t="s">
        <v>71</v>
      </c>
      <c r="Q117" s="297"/>
      <c r="R117" s="297"/>
      <c r="S117" s="297"/>
      <c r="T117" s="297"/>
      <c r="U117" s="297"/>
      <c r="V117" s="298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301" t="s">
        <v>191</v>
      </c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284"/>
      <c r="AB118" s="284"/>
      <c r="AC118" s="284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9">
        <v>4620207491140</v>
      </c>
      <c r="E119" s="300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87" t="s">
        <v>194</v>
      </c>
      <c r="Q119" s="306"/>
      <c r="R119" s="306"/>
      <c r="S119" s="306"/>
      <c r="T119" s="307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4"/>
      <c r="P120" s="296" t="s">
        <v>71</v>
      </c>
      <c r="Q120" s="297"/>
      <c r="R120" s="297"/>
      <c r="S120" s="297"/>
      <c r="T120" s="297"/>
      <c r="U120" s="297"/>
      <c r="V120" s="298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4"/>
      <c r="P121" s="296" t="s">
        <v>71</v>
      </c>
      <c r="Q121" s="297"/>
      <c r="R121" s="297"/>
      <c r="S121" s="297"/>
      <c r="T121" s="297"/>
      <c r="U121" s="297"/>
      <c r="V121" s="298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2" t="s">
        <v>196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3"/>
      <c r="AB122" s="283"/>
      <c r="AC122" s="283"/>
    </row>
    <row r="123" spans="1:68" ht="14.25" hidden="1" customHeight="1" x14ac:dyDescent="0.25">
      <c r="A123" s="301" t="s">
        <v>121</v>
      </c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  <c r="AA123" s="284"/>
      <c r="AB123" s="284"/>
      <c r="AC123" s="284"/>
    </row>
    <row r="124" spans="1:68" ht="27" hidden="1" customHeight="1" x14ac:dyDescent="0.25">
      <c r="A124" s="54" t="s">
        <v>197</v>
      </c>
      <c r="B124" s="54" t="s">
        <v>198</v>
      </c>
      <c r="C124" s="31">
        <v>4301135555</v>
      </c>
      <c r="D124" s="299">
        <v>4607111034014</v>
      </c>
      <c r="E124" s="300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6"/>
      <c r="R124" s="306"/>
      <c r="S124" s="306"/>
      <c r="T124" s="307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200</v>
      </c>
      <c r="B125" s="54" t="s">
        <v>201</v>
      </c>
      <c r="C125" s="31">
        <v>4301135532</v>
      </c>
      <c r="D125" s="299">
        <v>4607111033994</v>
      </c>
      <c r="E125" s="300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6"/>
      <c r="R125" s="306"/>
      <c r="S125" s="306"/>
      <c r="T125" s="307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303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4"/>
      <c r="P126" s="296" t="s">
        <v>71</v>
      </c>
      <c r="Q126" s="297"/>
      <c r="R126" s="297"/>
      <c r="S126" s="297"/>
      <c r="T126" s="297"/>
      <c r="U126" s="297"/>
      <c r="V126" s="298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hidden="1" x14ac:dyDescent="0.2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4"/>
      <c r="P127" s="296" t="s">
        <v>71</v>
      </c>
      <c r="Q127" s="297"/>
      <c r="R127" s="297"/>
      <c r="S127" s="297"/>
      <c r="T127" s="297"/>
      <c r="U127" s="297"/>
      <c r="V127" s="298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hidden="1" customHeight="1" x14ac:dyDescent="0.25">
      <c r="A128" s="312" t="s">
        <v>202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3"/>
      <c r="AB128" s="283"/>
      <c r="AC128" s="283"/>
    </row>
    <row r="129" spans="1:68" ht="14.25" hidden="1" customHeight="1" x14ac:dyDescent="0.25">
      <c r="A129" s="301" t="s">
        <v>121</v>
      </c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  <c r="AA129" s="284"/>
      <c r="AB129" s="284"/>
      <c r="AC129" s="284"/>
    </row>
    <row r="130" spans="1:68" ht="27" hidden="1" customHeight="1" x14ac:dyDescent="0.25">
      <c r="A130" s="54" t="s">
        <v>203</v>
      </c>
      <c r="B130" s="54" t="s">
        <v>204</v>
      </c>
      <c r="C130" s="31">
        <v>4301135549</v>
      </c>
      <c r="D130" s="299">
        <v>4607111039095</v>
      </c>
      <c r="E130" s="300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6"/>
      <c r="R130" s="306"/>
      <c r="S130" s="306"/>
      <c r="T130" s="307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hidden="1" customHeight="1" x14ac:dyDescent="0.25">
      <c r="A131" s="54" t="s">
        <v>206</v>
      </c>
      <c r="B131" s="54" t="s">
        <v>207</v>
      </c>
      <c r="C131" s="31">
        <v>4301135550</v>
      </c>
      <c r="D131" s="299">
        <v>4607111034199</v>
      </c>
      <c r="E131" s="300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6"/>
      <c r="R131" s="306"/>
      <c r="S131" s="306"/>
      <c r="T131" s="307"/>
      <c r="U131" s="34"/>
      <c r="V131" s="34"/>
      <c r="W131" s="35" t="s">
        <v>68</v>
      </c>
      <c r="X131" s="288">
        <v>0</v>
      </c>
      <c r="Y131" s="289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03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4"/>
      <c r="P132" s="296" t="s">
        <v>71</v>
      </c>
      <c r="Q132" s="297"/>
      <c r="R132" s="297"/>
      <c r="S132" s="297"/>
      <c r="T132" s="297"/>
      <c r="U132" s="297"/>
      <c r="V132" s="298"/>
      <c r="W132" s="37" t="s">
        <v>68</v>
      </c>
      <c r="X132" s="290">
        <f>IFERROR(SUM(X130:X131),"0")</f>
        <v>0</v>
      </c>
      <c r="Y132" s="290">
        <f>IFERROR(SUM(Y130:Y131),"0")</f>
        <v>0</v>
      </c>
      <c r="Z132" s="290">
        <f>IFERROR(IF(Z130="",0,Z130),"0")+IFERROR(IF(Z131="",0,Z131),"0")</f>
        <v>0</v>
      </c>
      <c r="AA132" s="291"/>
      <c r="AB132" s="291"/>
      <c r="AC132" s="291"/>
    </row>
    <row r="133" spans="1:68" hidden="1" x14ac:dyDescent="0.2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4"/>
      <c r="P133" s="296" t="s">
        <v>71</v>
      </c>
      <c r="Q133" s="297"/>
      <c r="R133" s="297"/>
      <c r="S133" s="297"/>
      <c r="T133" s="297"/>
      <c r="U133" s="297"/>
      <c r="V133" s="298"/>
      <c r="W133" s="37" t="s">
        <v>72</v>
      </c>
      <c r="X133" s="290">
        <f>IFERROR(SUMPRODUCT(X130:X131*H130:H131),"0")</f>
        <v>0</v>
      </c>
      <c r="Y133" s="290">
        <f>IFERROR(SUMPRODUCT(Y130:Y131*H130:H131),"0")</f>
        <v>0</v>
      </c>
      <c r="Z133" s="37"/>
      <c r="AA133" s="291"/>
      <c r="AB133" s="291"/>
      <c r="AC133" s="291"/>
    </row>
    <row r="134" spans="1:68" ht="16.5" hidden="1" customHeight="1" x14ac:dyDescent="0.25">
      <c r="A134" s="312" t="s">
        <v>209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3"/>
      <c r="AB134" s="283"/>
      <c r="AC134" s="283"/>
    </row>
    <row r="135" spans="1:68" ht="14.25" hidden="1" customHeight="1" x14ac:dyDescent="0.25">
      <c r="A135" s="301" t="s">
        <v>121</v>
      </c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  <c r="AA135" s="284"/>
      <c r="AB135" s="284"/>
      <c r="AC135" s="284"/>
    </row>
    <row r="136" spans="1:68" ht="27" hidden="1" customHeight="1" x14ac:dyDescent="0.25">
      <c r="A136" s="54" t="s">
        <v>210</v>
      </c>
      <c r="B136" s="54" t="s">
        <v>211</v>
      </c>
      <c r="C136" s="31">
        <v>4301135753</v>
      </c>
      <c r="D136" s="299">
        <v>4620207490914</v>
      </c>
      <c r="E136" s="300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6" t="s">
        <v>212</v>
      </c>
      <c r="Q136" s="306"/>
      <c r="R136" s="306"/>
      <c r="S136" s="306"/>
      <c r="T136" s="307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213</v>
      </c>
      <c r="B137" s="54" t="s">
        <v>214</v>
      </c>
      <c r="C137" s="31">
        <v>4301135778</v>
      </c>
      <c r="D137" s="299">
        <v>4620207490853</v>
      </c>
      <c r="E137" s="300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93" t="s">
        <v>215</v>
      </c>
      <c r="Q137" s="306"/>
      <c r="R137" s="306"/>
      <c r="S137" s="306"/>
      <c r="T137" s="307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03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4"/>
      <c r="P138" s="296" t="s">
        <v>71</v>
      </c>
      <c r="Q138" s="297"/>
      <c r="R138" s="297"/>
      <c r="S138" s="297"/>
      <c r="T138" s="297"/>
      <c r="U138" s="297"/>
      <c r="V138" s="298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hidden="1" x14ac:dyDescent="0.2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4"/>
      <c r="P139" s="296" t="s">
        <v>71</v>
      </c>
      <c r="Q139" s="297"/>
      <c r="R139" s="297"/>
      <c r="S139" s="297"/>
      <c r="T139" s="297"/>
      <c r="U139" s="297"/>
      <c r="V139" s="298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hidden="1" customHeight="1" x14ac:dyDescent="0.25">
      <c r="A140" s="312" t="s">
        <v>216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3"/>
      <c r="AB140" s="283"/>
      <c r="AC140" s="283"/>
    </row>
    <row r="141" spans="1:68" ht="14.25" hidden="1" customHeight="1" x14ac:dyDescent="0.25">
      <c r="A141" s="301" t="s">
        <v>121</v>
      </c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284"/>
      <c r="AB141" s="284"/>
      <c r="AC141" s="284"/>
    </row>
    <row r="142" spans="1:68" ht="27" hidden="1" customHeight="1" x14ac:dyDescent="0.25">
      <c r="A142" s="54" t="s">
        <v>217</v>
      </c>
      <c r="B142" s="54" t="s">
        <v>218</v>
      </c>
      <c r="C142" s="31">
        <v>4301135570</v>
      </c>
      <c r="D142" s="299">
        <v>4607111035806</v>
      </c>
      <c r="E142" s="300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6"/>
      <c r="R142" s="306"/>
      <c r="S142" s="306"/>
      <c r="T142" s="307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03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4"/>
      <c r="P143" s="296" t="s">
        <v>71</v>
      </c>
      <c r="Q143" s="297"/>
      <c r="R143" s="297"/>
      <c r="S143" s="297"/>
      <c r="T143" s="297"/>
      <c r="U143" s="297"/>
      <c r="V143" s="298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hidden="1" x14ac:dyDescent="0.2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4"/>
      <c r="P144" s="296" t="s">
        <v>71</v>
      </c>
      <c r="Q144" s="297"/>
      <c r="R144" s="297"/>
      <c r="S144" s="297"/>
      <c r="T144" s="297"/>
      <c r="U144" s="297"/>
      <c r="V144" s="298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hidden="1" customHeight="1" x14ac:dyDescent="0.25">
      <c r="A145" s="312" t="s">
        <v>220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3"/>
      <c r="AB145" s="283"/>
      <c r="AC145" s="283"/>
    </row>
    <row r="146" spans="1:68" ht="14.25" hidden="1" customHeight="1" x14ac:dyDescent="0.25">
      <c r="A146" s="301" t="s">
        <v>121</v>
      </c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284"/>
      <c r="AB146" s="284"/>
      <c r="AC146" s="284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9">
        <v>4607111039613</v>
      </c>
      <c r="E147" s="300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6"/>
      <c r="R147" s="306"/>
      <c r="S147" s="306"/>
      <c r="T147" s="307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4"/>
      <c r="P148" s="296" t="s">
        <v>71</v>
      </c>
      <c r="Q148" s="297"/>
      <c r="R148" s="297"/>
      <c r="S148" s="297"/>
      <c r="T148" s="297"/>
      <c r="U148" s="297"/>
      <c r="V148" s="298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4"/>
      <c r="P149" s="296" t="s">
        <v>71</v>
      </c>
      <c r="Q149" s="297"/>
      <c r="R149" s="297"/>
      <c r="S149" s="297"/>
      <c r="T149" s="297"/>
      <c r="U149" s="297"/>
      <c r="V149" s="298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2" t="s">
        <v>223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3"/>
      <c r="AB150" s="283"/>
      <c r="AC150" s="283"/>
    </row>
    <row r="151" spans="1:68" ht="14.25" hidden="1" customHeight="1" x14ac:dyDescent="0.25">
      <c r="A151" s="301" t="s">
        <v>191</v>
      </c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  <c r="AA151" s="284"/>
      <c r="AB151" s="284"/>
      <c r="AC151" s="284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9">
        <v>4607111035646</v>
      </c>
      <c r="E152" s="300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6"/>
      <c r="R152" s="306"/>
      <c r="S152" s="306"/>
      <c r="T152" s="307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4"/>
      <c r="P153" s="296" t="s">
        <v>71</v>
      </c>
      <c r="Q153" s="297"/>
      <c r="R153" s="297"/>
      <c r="S153" s="297"/>
      <c r="T153" s="297"/>
      <c r="U153" s="297"/>
      <c r="V153" s="298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4"/>
      <c r="P154" s="296" t="s">
        <v>71</v>
      </c>
      <c r="Q154" s="297"/>
      <c r="R154" s="297"/>
      <c r="S154" s="297"/>
      <c r="T154" s="297"/>
      <c r="U154" s="297"/>
      <c r="V154" s="298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2" t="s">
        <v>228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3"/>
      <c r="AB155" s="283"/>
      <c r="AC155" s="283"/>
    </row>
    <row r="156" spans="1:68" ht="14.25" hidden="1" customHeight="1" x14ac:dyDescent="0.25">
      <c r="A156" s="301" t="s">
        <v>121</v>
      </c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9">
        <v>4607111036568</v>
      </c>
      <c r="E157" s="300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6"/>
      <c r="R157" s="306"/>
      <c r="S157" s="306"/>
      <c r="T157" s="307"/>
      <c r="U157" s="34"/>
      <c r="V157" s="34"/>
      <c r="W157" s="35" t="s">
        <v>68</v>
      </c>
      <c r="X157" s="288">
        <v>84</v>
      </c>
      <c r="Y157" s="289">
        <f>IFERROR(IF(X157="","",X157),"")</f>
        <v>84</v>
      </c>
      <c r="Z157" s="36">
        <f>IFERROR(IF(X157="","",X157*0.00941),"")</f>
        <v>0.79044000000000003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176.55119999999999</v>
      </c>
      <c r="BN157" s="67">
        <f>IFERROR(Y157*I157,"0")</f>
        <v>176.55119999999999</v>
      </c>
      <c r="BO157" s="67">
        <f>IFERROR(X157/J157,"0")</f>
        <v>0.6</v>
      </c>
      <c r="BP157" s="67">
        <f>IFERROR(Y157/J157,"0")</f>
        <v>0.6</v>
      </c>
    </row>
    <row r="158" spans="1:68" x14ac:dyDescent="0.2">
      <c r="A158" s="303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4"/>
      <c r="P158" s="296" t="s">
        <v>71</v>
      </c>
      <c r="Q158" s="297"/>
      <c r="R158" s="297"/>
      <c r="S158" s="297"/>
      <c r="T158" s="297"/>
      <c r="U158" s="297"/>
      <c r="V158" s="298"/>
      <c r="W158" s="37" t="s">
        <v>68</v>
      </c>
      <c r="X158" s="290">
        <f>IFERROR(SUM(X157:X157),"0")</f>
        <v>84</v>
      </c>
      <c r="Y158" s="290">
        <f>IFERROR(SUM(Y157:Y157),"0")</f>
        <v>84</v>
      </c>
      <c r="Z158" s="290">
        <f>IFERROR(IF(Z157="",0,Z157),"0")</f>
        <v>0.79044000000000003</v>
      </c>
      <c r="AA158" s="291"/>
      <c r="AB158" s="291"/>
      <c r="AC158" s="291"/>
    </row>
    <row r="159" spans="1:68" x14ac:dyDescent="0.2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4"/>
      <c r="P159" s="296" t="s">
        <v>71</v>
      </c>
      <c r="Q159" s="297"/>
      <c r="R159" s="297"/>
      <c r="S159" s="297"/>
      <c r="T159" s="297"/>
      <c r="U159" s="297"/>
      <c r="V159" s="298"/>
      <c r="W159" s="37" t="s">
        <v>72</v>
      </c>
      <c r="X159" s="290">
        <f>IFERROR(SUMPRODUCT(X157:X157*H157:H157),"0")</f>
        <v>141.12</v>
      </c>
      <c r="Y159" s="290">
        <f>IFERROR(SUMPRODUCT(Y157:Y157*H157:H157),"0")</f>
        <v>141.12</v>
      </c>
      <c r="Z159" s="37"/>
      <c r="AA159" s="291"/>
      <c r="AB159" s="291"/>
      <c r="AC159" s="291"/>
    </row>
    <row r="160" spans="1:68" ht="27.75" hidden="1" customHeight="1" x14ac:dyDescent="0.2">
      <c r="A160" s="351" t="s">
        <v>232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52"/>
      <c r="Z160" s="352"/>
      <c r="AA160" s="48"/>
      <c r="AB160" s="48"/>
      <c r="AC160" s="48"/>
    </row>
    <row r="161" spans="1:68" ht="16.5" hidden="1" customHeight="1" x14ac:dyDescent="0.25">
      <c r="A161" s="312" t="s">
        <v>233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3"/>
      <c r="AB161" s="283"/>
      <c r="AC161" s="283"/>
    </row>
    <row r="162" spans="1:68" ht="14.25" hidden="1" customHeight="1" x14ac:dyDescent="0.25">
      <c r="A162" s="301" t="s">
        <v>62</v>
      </c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  <c r="AA162" s="284"/>
      <c r="AB162" s="284"/>
      <c r="AC162" s="284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9">
        <v>4607111036384</v>
      </c>
      <c r="E163" s="300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3" t="s">
        <v>236</v>
      </c>
      <c r="Q163" s="306"/>
      <c r="R163" s="306"/>
      <c r="S163" s="306"/>
      <c r="T163" s="307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238</v>
      </c>
      <c r="B164" s="54" t="s">
        <v>239</v>
      </c>
      <c r="C164" s="31">
        <v>4301071050</v>
      </c>
      <c r="D164" s="299">
        <v>4607111036216</v>
      </c>
      <c r="E164" s="300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6"/>
      <c r="R164" s="306"/>
      <c r="S164" s="306"/>
      <c r="T164" s="307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03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4"/>
      <c r="P165" s="296" t="s">
        <v>71</v>
      </c>
      <c r="Q165" s="297"/>
      <c r="R165" s="297"/>
      <c r="S165" s="297"/>
      <c r="T165" s="297"/>
      <c r="U165" s="297"/>
      <c r="V165" s="298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hidden="1" x14ac:dyDescent="0.2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4"/>
      <c r="P166" s="296" t="s">
        <v>71</v>
      </c>
      <c r="Q166" s="297"/>
      <c r="R166" s="297"/>
      <c r="S166" s="297"/>
      <c r="T166" s="297"/>
      <c r="U166" s="297"/>
      <c r="V166" s="298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hidden="1" customHeight="1" x14ac:dyDescent="0.2">
      <c r="A167" s="351" t="s">
        <v>241</v>
      </c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48"/>
      <c r="AB167" s="48"/>
      <c r="AC167" s="48"/>
    </row>
    <row r="168" spans="1:68" ht="16.5" hidden="1" customHeight="1" x14ac:dyDescent="0.25">
      <c r="A168" s="312" t="s">
        <v>242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3"/>
      <c r="AB168" s="283"/>
      <c r="AC168" s="283"/>
    </row>
    <row r="169" spans="1:68" ht="14.25" hidden="1" customHeight="1" x14ac:dyDescent="0.25">
      <c r="A169" s="301" t="s">
        <v>75</v>
      </c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9">
        <v>4607111035691</v>
      </c>
      <c r="E170" s="300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6"/>
      <c r="R170" s="306"/>
      <c r="S170" s="306"/>
      <c r="T170" s="307"/>
      <c r="U170" s="34"/>
      <c r="V170" s="34"/>
      <c r="W170" s="35" t="s">
        <v>68</v>
      </c>
      <c r="X170" s="288">
        <v>154</v>
      </c>
      <c r="Y170" s="289">
        <f>IFERROR(IF(X170="","",X170),"")</f>
        <v>154</v>
      </c>
      <c r="Z170" s="36">
        <f>IFERROR(IF(X170="","",X170*0.01788),"")</f>
        <v>2.75352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9">
        <v>4607111035721</v>
      </c>
      <c r="E171" s="300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6"/>
      <c r="R171" s="306"/>
      <c r="S171" s="306"/>
      <c r="T171" s="307"/>
      <c r="U171" s="34"/>
      <c r="V171" s="34"/>
      <c r="W171" s="35" t="s">
        <v>68</v>
      </c>
      <c r="X171" s="288">
        <v>26</v>
      </c>
      <c r="Y171" s="289">
        <f>IFERROR(IF(X171="","",X171),"")</f>
        <v>26</v>
      </c>
      <c r="Z171" s="36">
        <f>IFERROR(IF(X171="","",X171*0.01788),"")</f>
        <v>0.46488000000000002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88.087999999999994</v>
      </c>
      <c r="BN171" s="67">
        <f>IFERROR(Y171*I171,"0")</f>
        <v>88.087999999999994</v>
      </c>
      <c r="BO171" s="67">
        <f>IFERROR(X171/J171,"0")</f>
        <v>0.37142857142857144</v>
      </c>
      <c r="BP171" s="67">
        <f>IFERROR(Y171/J171,"0")</f>
        <v>0.37142857142857144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4301132170</v>
      </c>
      <c r="D172" s="299">
        <v>4607111038487</v>
      </c>
      <c r="E172" s="300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6"/>
      <c r="R172" s="306"/>
      <c r="S172" s="306"/>
      <c r="T172" s="307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03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4"/>
      <c r="P173" s="296" t="s">
        <v>71</v>
      </c>
      <c r="Q173" s="297"/>
      <c r="R173" s="297"/>
      <c r="S173" s="297"/>
      <c r="T173" s="297"/>
      <c r="U173" s="297"/>
      <c r="V173" s="298"/>
      <c r="W173" s="37" t="s">
        <v>68</v>
      </c>
      <c r="X173" s="290">
        <f>IFERROR(SUM(X170:X172),"0")</f>
        <v>180</v>
      </c>
      <c r="Y173" s="290">
        <f>IFERROR(SUM(Y170:Y172),"0")</f>
        <v>180</v>
      </c>
      <c r="Z173" s="290">
        <f>IFERROR(IF(Z170="",0,Z170),"0")+IFERROR(IF(Z171="",0,Z171),"0")+IFERROR(IF(Z172="",0,Z172),"0")</f>
        <v>3.2183999999999999</v>
      </c>
      <c r="AA173" s="291"/>
      <c r="AB173" s="291"/>
      <c r="AC173" s="291"/>
    </row>
    <row r="174" spans="1:68" x14ac:dyDescent="0.2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4"/>
      <c r="P174" s="296" t="s">
        <v>71</v>
      </c>
      <c r="Q174" s="297"/>
      <c r="R174" s="297"/>
      <c r="S174" s="297"/>
      <c r="T174" s="297"/>
      <c r="U174" s="297"/>
      <c r="V174" s="298"/>
      <c r="W174" s="37" t="s">
        <v>72</v>
      </c>
      <c r="X174" s="290">
        <f>IFERROR(SUMPRODUCT(X170:X172*H170:H172),"0")</f>
        <v>540</v>
      </c>
      <c r="Y174" s="290">
        <f>IFERROR(SUMPRODUCT(Y170:Y172*H170:H172),"0")</f>
        <v>540</v>
      </c>
      <c r="Z174" s="37"/>
      <c r="AA174" s="291"/>
      <c r="AB174" s="291"/>
      <c r="AC174" s="291"/>
    </row>
    <row r="175" spans="1:68" ht="14.25" hidden="1" customHeight="1" x14ac:dyDescent="0.25">
      <c r="A175" s="301" t="s">
        <v>252</v>
      </c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  <c r="AA175" s="284"/>
      <c r="AB175" s="284"/>
      <c r="AC175" s="284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9">
        <v>4680115885875</v>
      </c>
      <c r="E176" s="300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3" t="s">
        <v>257</v>
      </c>
      <c r="Q176" s="306"/>
      <c r="R176" s="306"/>
      <c r="S176" s="306"/>
      <c r="T176" s="307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3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4"/>
      <c r="P177" s="296" t="s">
        <v>71</v>
      </c>
      <c r="Q177" s="297"/>
      <c r="R177" s="297"/>
      <c r="S177" s="297"/>
      <c r="T177" s="297"/>
      <c r="U177" s="297"/>
      <c r="V177" s="298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4"/>
      <c r="P178" s="296" t="s">
        <v>71</v>
      </c>
      <c r="Q178" s="297"/>
      <c r="R178" s="297"/>
      <c r="S178" s="297"/>
      <c r="T178" s="297"/>
      <c r="U178" s="297"/>
      <c r="V178" s="298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51" t="s">
        <v>260</v>
      </c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48"/>
      <c r="AB179" s="48"/>
      <c r="AC179" s="48"/>
    </row>
    <row r="180" spans="1:68" ht="16.5" hidden="1" customHeight="1" x14ac:dyDescent="0.25">
      <c r="A180" s="312" t="s">
        <v>261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3"/>
      <c r="AB180" s="283"/>
      <c r="AC180" s="283"/>
    </row>
    <row r="181" spans="1:68" ht="14.25" hidden="1" customHeight="1" x14ac:dyDescent="0.25">
      <c r="A181" s="301" t="s">
        <v>75</v>
      </c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  <c r="AA181" s="284"/>
      <c r="AB181" s="284"/>
      <c r="AC181" s="284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299">
        <v>4620207491133</v>
      </c>
      <c r="E182" s="300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81" t="s">
        <v>264</v>
      </c>
      <c r="Q182" s="306"/>
      <c r="R182" s="306"/>
      <c r="S182" s="306"/>
      <c r="T182" s="307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3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4"/>
      <c r="P183" s="296" t="s">
        <v>71</v>
      </c>
      <c r="Q183" s="297"/>
      <c r="R183" s="297"/>
      <c r="S183" s="297"/>
      <c r="T183" s="297"/>
      <c r="U183" s="297"/>
      <c r="V183" s="298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hidden="1" x14ac:dyDescent="0.2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4"/>
      <c r="P184" s="296" t="s">
        <v>71</v>
      </c>
      <c r="Q184" s="297"/>
      <c r="R184" s="297"/>
      <c r="S184" s="297"/>
      <c r="T184" s="297"/>
      <c r="U184" s="297"/>
      <c r="V184" s="298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hidden="1" customHeight="1" x14ac:dyDescent="0.25">
      <c r="A185" s="301" t="s">
        <v>121</v>
      </c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  <c r="AA185" s="284"/>
      <c r="AB185" s="284"/>
      <c r="AC185" s="284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9">
        <v>4620207490198</v>
      </c>
      <c r="E186" s="300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6"/>
      <c r="R186" s="306"/>
      <c r="S186" s="306"/>
      <c r="T186" s="307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9">
        <v>4620207490235</v>
      </c>
      <c r="E187" s="300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6"/>
      <c r="R187" s="306"/>
      <c r="S187" s="306"/>
      <c r="T187" s="307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9">
        <v>4620207490259</v>
      </c>
      <c r="E188" s="300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6"/>
      <c r="R188" s="306"/>
      <c r="S188" s="306"/>
      <c r="T188" s="307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9">
        <v>4620207490143</v>
      </c>
      <c r="E189" s="300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6"/>
      <c r="R189" s="306"/>
      <c r="S189" s="306"/>
      <c r="T189" s="307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03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4"/>
      <c r="P190" s="296" t="s">
        <v>71</v>
      </c>
      <c r="Q190" s="297"/>
      <c r="R190" s="297"/>
      <c r="S190" s="297"/>
      <c r="T190" s="297"/>
      <c r="U190" s="297"/>
      <c r="V190" s="298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4"/>
      <c r="P191" s="296" t="s">
        <v>71</v>
      </c>
      <c r="Q191" s="297"/>
      <c r="R191" s="297"/>
      <c r="S191" s="297"/>
      <c r="T191" s="297"/>
      <c r="U191" s="297"/>
      <c r="V191" s="298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2" t="s">
        <v>277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3"/>
      <c r="AB192" s="283"/>
      <c r="AC192" s="283"/>
    </row>
    <row r="193" spans="1:68" ht="14.25" hidden="1" customHeight="1" x14ac:dyDescent="0.25">
      <c r="A193" s="301" t="s">
        <v>62</v>
      </c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  <c r="AA193" s="284"/>
      <c r="AB193" s="284"/>
      <c r="AC193" s="284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9">
        <v>4607111038654</v>
      </c>
      <c r="E194" s="300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6"/>
      <c r="R194" s="306"/>
      <c r="S194" s="306"/>
      <c r="T194" s="307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9">
        <v>4607111038586</v>
      </c>
      <c r="E195" s="300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6"/>
      <c r="R195" s="306"/>
      <c r="S195" s="306"/>
      <c r="T195" s="307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9">
        <v>4607111038609</v>
      </c>
      <c r="E196" s="300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6"/>
      <c r="R196" s="306"/>
      <c r="S196" s="306"/>
      <c r="T196" s="307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9">
        <v>4607111038630</v>
      </c>
      <c r="E197" s="300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9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6"/>
      <c r="R197" s="306"/>
      <c r="S197" s="306"/>
      <c r="T197" s="307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9">
        <v>4607111038616</v>
      </c>
      <c r="E198" s="300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6"/>
      <c r="R198" s="306"/>
      <c r="S198" s="306"/>
      <c r="T198" s="307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9">
        <v>4607111038623</v>
      </c>
      <c r="E199" s="300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6"/>
      <c r="R199" s="306"/>
      <c r="S199" s="306"/>
      <c r="T199" s="307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03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4"/>
      <c r="P200" s="296" t="s">
        <v>71</v>
      </c>
      <c r="Q200" s="297"/>
      <c r="R200" s="297"/>
      <c r="S200" s="297"/>
      <c r="T200" s="297"/>
      <c r="U200" s="297"/>
      <c r="V200" s="298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4"/>
      <c r="P201" s="296" t="s">
        <v>71</v>
      </c>
      <c r="Q201" s="297"/>
      <c r="R201" s="297"/>
      <c r="S201" s="297"/>
      <c r="T201" s="297"/>
      <c r="U201" s="297"/>
      <c r="V201" s="298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2" t="s">
        <v>292</v>
      </c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283"/>
      <c r="AB202" s="283"/>
      <c r="AC202" s="283"/>
    </row>
    <row r="203" spans="1:68" ht="14.25" hidden="1" customHeight="1" x14ac:dyDescent="0.25">
      <c r="A203" s="301" t="s">
        <v>62</v>
      </c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284"/>
      <c r="AB203" s="284"/>
      <c r="AC203" s="284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9">
        <v>4607111035912</v>
      </c>
      <c r="E204" s="300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6"/>
      <c r="R204" s="306"/>
      <c r="S204" s="306"/>
      <c r="T204" s="307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4301070920</v>
      </c>
      <c r="D205" s="299">
        <v>4607111035929</v>
      </c>
      <c r="E205" s="300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6"/>
      <c r="R205" s="306"/>
      <c r="S205" s="306"/>
      <c r="T205" s="307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9">
        <v>4607111035882</v>
      </c>
      <c r="E206" s="300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6"/>
      <c r="R206" s="306"/>
      <c r="S206" s="306"/>
      <c r="T206" s="307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299">
        <v>4607111035905</v>
      </c>
      <c r="E207" s="300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6"/>
      <c r="R207" s="306"/>
      <c r="S207" s="306"/>
      <c r="T207" s="307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03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4"/>
      <c r="P208" s="296" t="s">
        <v>71</v>
      </c>
      <c r="Q208" s="297"/>
      <c r="R208" s="297"/>
      <c r="S208" s="297"/>
      <c r="T208" s="297"/>
      <c r="U208" s="297"/>
      <c r="V208" s="298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hidden="1" x14ac:dyDescent="0.2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4"/>
      <c r="P209" s="296" t="s">
        <v>71</v>
      </c>
      <c r="Q209" s="297"/>
      <c r="R209" s="297"/>
      <c r="S209" s="297"/>
      <c r="T209" s="297"/>
      <c r="U209" s="297"/>
      <c r="V209" s="298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hidden="1" customHeight="1" x14ac:dyDescent="0.25">
      <c r="A210" s="312" t="s">
        <v>303</v>
      </c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  <c r="AA210" s="283"/>
      <c r="AB210" s="283"/>
      <c r="AC210" s="283"/>
    </row>
    <row r="211" spans="1:68" ht="14.25" hidden="1" customHeight="1" x14ac:dyDescent="0.25">
      <c r="A211" s="301" t="s">
        <v>62</v>
      </c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  <c r="AA211" s="284"/>
      <c r="AB211" s="284"/>
      <c r="AC211" s="284"/>
    </row>
    <row r="212" spans="1:68" ht="27" hidden="1" customHeight="1" x14ac:dyDescent="0.25">
      <c r="A212" s="54" t="s">
        <v>304</v>
      </c>
      <c r="B212" s="54" t="s">
        <v>305</v>
      </c>
      <c r="C212" s="31">
        <v>4301071097</v>
      </c>
      <c r="D212" s="299">
        <v>4620207491096</v>
      </c>
      <c r="E212" s="300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23" t="s">
        <v>306</v>
      </c>
      <c r="Q212" s="306"/>
      <c r="R212" s="306"/>
      <c r="S212" s="306"/>
      <c r="T212" s="307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03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4"/>
      <c r="P213" s="296" t="s">
        <v>71</v>
      </c>
      <c r="Q213" s="297"/>
      <c r="R213" s="297"/>
      <c r="S213" s="297"/>
      <c r="T213" s="297"/>
      <c r="U213" s="297"/>
      <c r="V213" s="298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hidden="1" x14ac:dyDescent="0.2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4"/>
      <c r="P214" s="296" t="s">
        <v>71</v>
      </c>
      <c r="Q214" s="297"/>
      <c r="R214" s="297"/>
      <c r="S214" s="297"/>
      <c r="T214" s="297"/>
      <c r="U214" s="297"/>
      <c r="V214" s="298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hidden="1" customHeight="1" x14ac:dyDescent="0.25">
      <c r="A215" s="312" t="s">
        <v>308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3"/>
      <c r="AB215" s="283"/>
      <c r="AC215" s="283"/>
    </row>
    <row r="216" spans="1:68" ht="14.25" hidden="1" customHeight="1" x14ac:dyDescent="0.25">
      <c r="A216" s="301" t="s">
        <v>62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284"/>
      <c r="AB216" s="284"/>
      <c r="AC216" s="284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9">
        <v>4620207490709</v>
      </c>
      <c r="E217" s="300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6"/>
      <c r="R217" s="306"/>
      <c r="S217" s="306"/>
      <c r="T217" s="307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03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4"/>
      <c r="P218" s="296" t="s">
        <v>71</v>
      </c>
      <c r="Q218" s="297"/>
      <c r="R218" s="297"/>
      <c r="S218" s="297"/>
      <c r="T218" s="297"/>
      <c r="U218" s="297"/>
      <c r="V218" s="298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4"/>
      <c r="P219" s="296" t="s">
        <v>71</v>
      </c>
      <c r="Q219" s="297"/>
      <c r="R219" s="297"/>
      <c r="S219" s="297"/>
      <c r="T219" s="297"/>
      <c r="U219" s="297"/>
      <c r="V219" s="298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301" t="s">
        <v>121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4"/>
      <c r="AB220" s="284"/>
      <c r="AC220" s="284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9">
        <v>4620207490570</v>
      </c>
      <c r="E221" s="300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6"/>
      <c r="R221" s="306"/>
      <c r="S221" s="306"/>
      <c r="T221" s="307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9">
        <v>4620207490549</v>
      </c>
      <c r="E222" s="300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6"/>
      <c r="R222" s="306"/>
      <c r="S222" s="306"/>
      <c r="T222" s="307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9">
        <v>4620207490501</v>
      </c>
      <c r="E223" s="300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6"/>
      <c r="R223" s="306"/>
      <c r="S223" s="306"/>
      <c r="T223" s="307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03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4"/>
      <c r="P224" s="296" t="s">
        <v>71</v>
      </c>
      <c r="Q224" s="297"/>
      <c r="R224" s="297"/>
      <c r="S224" s="297"/>
      <c r="T224" s="297"/>
      <c r="U224" s="297"/>
      <c r="V224" s="298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4"/>
      <c r="P225" s="296" t="s">
        <v>71</v>
      </c>
      <c r="Q225" s="297"/>
      <c r="R225" s="297"/>
      <c r="S225" s="297"/>
      <c r="T225" s="297"/>
      <c r="U225" s="297"/>
      <c r="V225" s="298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2" t="s">
        <v>319</v>
      </c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  <c r="AA226" s="283"/>
      <c r="AB226" s="283"/>
      <c r="AC226" s="283"/>
    </row>
    <row r="227" spans="1:68" ht="14.25" hidden="1" customHeight="1" x14ac:dyDescent="0.25">
      <c r="A227" s="301" t="s">
        <v>62</v>
      </c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  <c r="AA227" s="284"/>
      <c r="AB227" s="284"/>
      <c r="AC227" s="284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9">
        <v>4607111039019</v>
      </c>
      <c r="E228" s="300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6"/>
      <c r="R228" s="306"/>
      <c r="S228" s="306"/>
      <c r="T228" s="307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9">
        <v>4607111038708</v>
      </c>
      <c r="E229" s="300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6"/>
      <c r="R229" s="306"/>
      <c r="S229" s="306"/>
      <c r="T229" s="307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03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4"/>
      <c r="P230" s="296" t="s">
        <v>71</v>
      </c>
      <c r="Q230" s="297"/>
      <c r="R230" s="297"/>
      <c r="S230" s="297"/>
      <c r="T230" s="297"/>
      <c r="U230" s="297"/>
      <c r="V230" s="298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4"/>
      <c r="P231" s="296" t="s">
        <v>71</v>
      </c>
      <c r="Q231" s="297"/>
      <c r="R231" s="297"/>
      <c r="S231" s="297"/>
      <c r="T231" s="297"/>
      <c r="U231" s="297"/>
      <c r="V231" s="298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51" t="s">
        <v>325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48"/>
      <c r="AB232" s="48"/>
      <c r="AC232" s="48"/>
    </row>
    <row r="233" spans="1:68" ht="16.5" hidden="1" customHeight="1" x14ac:dyDescent="0.25">
      <c r="A233" s="312" t="s">
        <v>326</v>
      </c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283"/>
      <c r="AB233" s="283"/>
      <c r="AC233" s="283"/>
    </row>
    <row r="234" spans="1:68" ht="14.25" hidden="1" customHeight="1" x14ac:dyDescent="0.25">
      <c r="A234" s="301" t="s">
        <v>62</v>
      </c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284"/>
      <c r="AB234" s="284"/>
      <c r="AC234" s="284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9">
        <v>4607111036162</v>
      </c>
      <c r="E235" s="300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6"/>
      <c r="R235" s="306"/>
      <c r="S235" s="306"/>
      <c r="T235" s="307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03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P236" s="296" t="s">
        <v>71</v>
      </c>
      <c r="Q236" s="297"/>
      <c r="R236" s="297"/>
      <c r="S236" s="297"/>
      <c r="T236" s="297"/>
      <c r="U236" s="297"/>
      <c r="V236" s="298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P237" s="296" t="s">
        <v>71</v>
      </c>
      <c r="Q237" s="297"/>
      <c r="R237" s="297"/>
      <c r="S237" s="297"/>
      <c r="T237" s="297"/>
      <c r="U237" s="297"/>
      <c r="V237" s="298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51" t="s">
        <v>330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48"/>
      <c r="AB238" s="48"/>
      <c r="AC238" s="48"/>
    </row>
    <row r="239" spans="1:68" ht="16.5" hidden="1" customHeight="1" x14ac:dyDescent="0.25">
      <c r="A239" s="312" t="s">
        <v>331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283"/>
      <c r="AB239" s="283"/>
      <c r="AC239" s="283"/>
    </row>
    <row r="240" spans="1:68" ht="14.25" hidden="1" customHeight="1" x14ac:dyDescent="0.25">
      <c r="A240" s="301" t="s">
        <v>62</v>
      </c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  <c r="AA240" s="284"/>
      <c r="AB240" s="284"/>
      <c r="AC240" s="284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299">
        <v>4607111035899</v>
      </c>
      <c r="E241" s="300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6"/>
      <c r="R241" s="306"/>
      <c r="S241" s="306"/>
      <c r="T241" s="307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03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P242" s="296" t="s">
        <v>71</v>
      </c>
      <c r="Q242" s="297"/>
      <c r="R242" s="297"/>
      <c r="S242" s="297"/>
      <c r="T242" s="297"/>
      <c r="U242" s="297"/>
      <c r="V242" s="298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P243" s="296" t="s">
        <v>71</v>
      </c>
      <c r="Q243" s="297"/>
      <c r="R243" s="297"/>
      <c r="S243" s="297"/>
      <c r="T243" s="297"/>
      <c r="U243" s="297"/>
      <c r="V243" s="298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51" t="s">
        <v>334</v>
      </c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  <c r="AA244" s="48"/>
      <c r="AB244" s="48"/>
      <c r="AC244" s="48"/>
    </row>
    <row r="245" spans="1:68" ht="16.5" hidden="1" customHeight="1" x14ac:dyDescent="0.25">
      <c r="A245" s="312" t="s">
        <v>335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283"/>
      <c r="AB245" s="283"/>
      <c r="AC245" s="283"/>
    </row>
    <row r="246" spans="1:68" ht="14.25" hidden="1" customHeight="1" x14ac:dyDescent="0.25">
      <c r="A246" s="301" t="s">
        <v>336</v>
      </c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  <c r="AA246" s="284"/>
      <c r="AB246" s="284"/>
      <c r="AC246" s="284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9">
        <v>4607111039774</v>
      </c>
      <c r="E247" s="300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6"/>
      <c r="R247" s="306"/>
      <c r="S247" s="306"/>
      <c r="T247" s="307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03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4"/>
      <c r="P248" s="296" t="s">
        <v>71</v>
      </c>
      <c r="Q248" s="297"/>
      <c r="R248" s="297"/>
      <c r="S248" s="297"/>
      <c r="T248" s="297"/>
      <c r="U248" s="297"/>
      <c r="V248" s="298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P249" s="296" t="s">
        <v>71</v>
      </c>
      <c r="Q249" s="297"/>
      <c r="R249" s="297"/>
      <c r="S249" s="297"/>
      <c r="T249" s="297"/>
      <c r="U249" s="297"/>
      <c r="V249" s="298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301" t="s">
        <v>121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4"/>
      <c r="AB250" s="284"/>
      <c r="AC250" s="284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9">
        <v>4607111039361</v>
      </c>
      <c r="E251" s="300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6"/>
      <c r="R251" s="306"/>
      <c r="S251" s="306"/>
      <c r="T251" s="307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4"/>
      <c r="P252" s="296" t="s">
        <v>71</v>
      </c>
      <c r="Q252" s="297"/>
      <c r="R252" s="297"/>
      <c r="S252" s="297"/>
      <c r="T252" s="297"/>
      <c r="U252" s="297"/>
      <c r="V252" s="298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4"/>
      <c r="P253" s="296" t="s">
        <v>71</v>
      </c>
      <c r="Q253" s="297"/>
      <c r="R253" s="297"/>
      <c r="S253" s="297"/>
      <c r="T253" s="297"/>
      <c r="U253" s="297"/>
      <c r="V253" s="298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51" t="s">
        <v>342</v>
      </c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48"/>
      <c r="AB254" s="48"/>
      <c r="AC254" s="48"/>
    </row>
    <row r="255" spans="1:68" ht="16.5" hidden="1" customHeight="1" x14ac:dyDescent="0.25">
      <c r="A255" s="312" t="s">
        <v>342</v>
      </c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283"/>
      <c r="AB255" s="283"/>
      <c r="AC255" s="283"/>
    </row>
    <row r="256" spans="1:68" ht="14.25" hidden="1" customHeight="1" x14ac:dyDescent="0.25">
      <c r="A256" s="301" t="s">
        <v>62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284"/>
      <c r="AB256" s="284"/>
      <c r="AC256" s="284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9">
        <v>4640242181264</v>
      </c>
      <c r="E257" s="300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6"/>
      <c r="R257" s="306"/>
      <c r="S257" s="306"/>
      <c r="T257" s="307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4301071021</v>
      </c>
      <c r="D258" s="299">
        <v>4640242181325</v>
      </c>
      <c r="E258" s="300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23" t="s">
        <v>349</v>
      </c>
      <c r="Q258" s="306"/>
      <c r="R258" s="306"/>
      <c r="S258" s="306"/>
      <c r="T258" s="307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9">
        <v>4640242180670</v>
      </c>
      <c r="E259" s="300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7" t="s">
        <v>352</v>
      </c>
      <c r="Q259" s="306"/>
      <c r="R259" s="306"/>
      <c r="S259" s="306"/>
      <c r="T259" s="307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03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4"/>
      <c r="P260" s="296" t="s">
        <v>71</v>
      </c>
      <c r="Q260" s="297"/>
      <c r="R260" s="297"/>
      <c r="S260" s="297"/>
      <c r="T260" s="297"/>
      <c r="U260" s="297"/>
      <c r="V260" s="298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hidden="1" x14ac:dyDescent="0.2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4"/>
      <c r="P261" s="296" t="s">
        <v>71</v>
      </c>
      <c r="Q261" s="297"/>
      <c r="R261" s="297"/>
      <c r="S261" s="297"/>
      <c r="T261" s="297"/>
      <c r="U261" s="297"/>
      <c r="V261" s="298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301" t="s">
        <v>75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9">
        <v>4640242180397</v>
      </c>
      <c r="E263" s="300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6"/>
      <c r="R263" s="306"/>
      <c r="S263" s="306"/>
      <c r="T263" s="307"/>
      <c r="U263" s="34"/>
      <c r="V263" s="34"/>
      <c r="W263" s="35" t="s">
        <v>68</v>
      </c>
      <c r="X263" s="288">
        <v>204</v>
      </c>
      <c r="Y263" s="289">
        <f>IFERROR(IF(X263="","",X263),"")</f>
        <v>204</v>
      </c>
      <c r="Z263" s="36">
        <f>IFERROR(IF(X263="","",X263*0.0155),"")</f>
        <v>3.1619999999999999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1277.04</v>
      </c>
      <c r="BN263" s="67">
        <f>IFERROR(Y263*I263,"0")</f>
        <v>1277.04</v>
      </c>
      <c r="BO263" s="67">
        <f>IFERROR(X263/J263,"0")</f>
        <v>2.4285714285714284</v>
      </c>
      <c r="BP263" s="67">
        <f>IFERROR(Y263/J263,"0")</f>
        <v>2.4285714285714284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9">
        <v>4640242181219</v>
      </c>
      <c r="E264" s="300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97" t="s">
        <v>359</v>
      </c>
      <c r="Q264" s="306"/>
      <c r="R264" s="306"/>
      <c r="S264" s="306"/>
      <c r="T264" s="307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03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4"/>
      <c r="P265" s="296" t="s">
        <v>71</v>
      </c>
      <c r="Q265" s="297"/>
      <c r="R265" s="297"/>
      <c r="S265" s="297"/>
      <c r="T265" s="297"/>
      <c r="U265" s="297"/>
      <c r="V265" s="298"/>
      <c r="W265" s="37" t="s">
        <v>68</v>
      </c>
      <c r="X265" s="290">
        <f>IFERROR(SUM(X263:X264),"0")</f>
        <v>204</v>
      </c>
      <c r="Y265" s="290">
        <f>IFERROR(SUM(Y263:Y264),"0")</f>
        <v>204</v>
      </c>
      <c r="Z265" s="290">
        <f>IFERROR(IF(Z263="",0,Z263),"0")+IFERROR(IF(Z264="",0,Z264),"0")</f>
        <v>3.1619999999999999</v>
      </c>
      <c r="AA265" s="291"/>
      <c r="AB265" s="291"/>
      <c r="AC265" s="291"/>
    </row>
    <row r="266" spans="1:68" x14ac:dyDescent="0.2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4"/>
      <c r="P266" s="296" t="s">
        <v>71</v>
      </c>
      <c r="Q266" s="297"/>
      <c r="R266" s="297"/>
      <c r="S266" s="297"/>
      <c r="T266" s="297"/>
      <c r="U266" s="297"/>
      <c r="V266" s="298"/>
      <c r="W266" s="37" t="s">
        <v>72</v>
      </c>
      <c r="X266" s="290">
        <f>IFERROR(SUMPRODUCT(X263:X264*H263:H264),"0")</f>
        <v>1224</v>
      </c>
      <c r="Y266" s="290">
        <f>IFERROR(SUMPRODUCT(Y263:Y264*H263:H264),"0")</f>
        <v>1224</v>
      </c>
      <c r="Z266" s="37"/>
      <c r="AA266" s="291"/>
      <c r="AB266" s="291"/>
      <c r="AC266" s="291"/>
    </row>
    <row r="267" spans="1:68" ht="14.25" hidden="1" customHeight="1" x14ac:dyDescent="0.25">
      <c r="A267" s="301" t="s">
        <v>115</v>
      </c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  <c r="AA267" s="284"/>
      <c r="AB267" s="284"/>
      <c r="AC267" s="284"/>
    </row>
    <row r="268" spans="1:68" ht="27" hidden="1" customHeight="1" x14ac:dyDescent="0.25">
      <c r="A268" s="54" t="s">
        <v>360</v>
      </c>
      <c r="B268" s="54" t="s">
        <v>361</v>
      </c>
      <c r="C268" s="31">
        <v>4301136051</v>
      </c>
      <c r="D268" s="299">
        <v>4640242180304</v>
      </c>
      <c r="E268" s="300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8" t="s">
        <v>362</v>
      </c>
      <c r="Q268" s="306"/>
      <c r="R268" s="306"/>
      <c r="S268" s="306"/>
      <c r="T268" s="307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4301136053</v>
      </c>
      <c r="D269" s="299">
        <v>4640242180236</v>
      </c>
      <c r="E269" s="300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6"/>
      <c r="R269" s="306"/>
      <c r="S269" s="306"/>
      <c r="T269" s="307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9">
        <v>4640242180410</v>
      </c>
      <c r="E270" s="300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6"/>
      <c r="R270" s="306"/>
      <c r="S270" s="306"/>
      <c r="T270" s="307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03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4"/>
      <c r="P271" s="296" t="s">
        <v>71</v>
      </c>
      <c r="Q271" s="297"/>
      <c r="R271" s="297"/>
      <c r="S271" s="297"/>
      <c r="T271" s="297"/>
      <c r="U271" s="297"/>
      <c r="V271" s="298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hidden="1" x14ac:dyDescent="0.2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4"/>
      <c r="P272" s="296" t="s">
        <v>71</v>
      </c>
      <c r="Q272" s="297"/>
      <c r="R272" s="297"/>
      <c r="S272" s="297"/>
      <c r="T272" s="297"/>
      <c r="U272" s="297"/>
      <c r="V272" s="298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hidden="1" customHeight="1" x14ac:dyDescent="0.25">
      <c r="A273" s="301" t="s">
        <v>121</v>
      </c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  <c r="AA273" s="284"/>
      <c r="AB273" s="284"/>
      <c r="AC273" s="284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9">
        <v>4640242181554</v>
      </c>
      <c r="E274" s="300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6"/>
      <c r="R274" s="306"/>
      <c r="S274" s="306"/>
      <c r="T274" s="307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9">
        <v>4640242181561</v>
      </c>
      <c r="E275" s="300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3" t="s">
        <v>374</v>
      </c>
      <c r="Q275" s="306"/>
      <c r="R275" s="306"/>
      <c r="S275" s="306"/>
      <c r="T275" s="307"/>
      <c r="U275" s="34"/>
      <c r="V275" s="34"/>
      <c r="W275" s="35" t="s">
        <v>68</v>
      </c>
      <c r="X275" s="288">
        <v>378</v>
      </c>
      <c r="Y275" s="289">
        <f t="shared" si="12"/>
        <v>378</v>
      </c>
      <c r="Z275" s="36">
        <f>IFERROR(IF(X275="","",X275*0.00936),"")</f>
        <v>3.5380799999999999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1471.1759999999999</v>
      </c>
      <c r="BN275" s="67">
        <f t="shared" si="14"/>
        <v>1471.1759999999999</v>
      </c>
      <c r="BO275" s="67">
        <f t="shared" si="15"/>
        <v>3</v>
      </c>
      <c r="BP275" s="67">
        <f t="shared" si="16"/>
        <v>3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9">
        <v>4640242181424</v>
      </c>
      <c r="E276" s="300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1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6"/>
      <c r="R276" s="306"/>
      <c r="S276" s="306"/>
      <c r="T276" s="307"/>
      <c r="U276" s="34"/>
      <c r="V276" s="34"/>
      <c r="W276" s="35" t="s">
        <v>68</v>
      </c>
      <c r="X276" s="288">
        <v>84</v>
      </c>
      <c r="Y276" s="289">
        <f t="shared" si="12"/>
        <v>84</v>
      </c>
      <c r="Z276" s="36">
        <f>IFERROR(IF(X276="","",X276*0.0155),"")</f>
        <v>1.302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481.74</v>
      </c>
      <c r="BN276" s="67">
        <f t="shared" si="14"/>
        <v>481.74</v>
      </c>
      <c r="BO276" s="67">
        <f t="shared" si="15"/>
        <v>1</v>
      </c>
      <c r="BP276" s="67">
        <f t="shared" si="16"/>
        <v>1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9">
        <v>4640242181431</v>
      </c>
      <c r="E277" s="300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02" t="s">
        <v>380</v>
      </c>
      <c r="Q277" s="306"/>
      <c r="R277" s="306"/>
      <c r="S277" s="306"/>
      <c r="T277" s="307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9">
        <v>4640242181523</v>
      </c>
      <c r="E278" s="300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7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6"/>
      <c r="R278" s="306"/>
      <c r="S278" s="306"/>
      <c r="T278" s="307"/>
      <c r="U278" s="34"/>
      <c r="V278" s="34"/>
      <c r="W278" s="35" t="s">
        <v>68</v>
      </c>
      <c r="X278" s="288">
        <v>70</v>
      </c>
      <c r="Y278" s="289">
        <f t="shared" si="12"/>
        <v>70</v>
      </c>
      <c r="Z278" s="36">
        <f t="shared" si="17"/>
        <v>0.6552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223.44</v>
      </c>
      <c r="BN278" s="67">
        <f t="shared" si="14"/>
        <v>223.44</v>
      </c>
      <c r="BO278" s="67">
        <f t="shared" si="15"/>
        <v>0.55555555555555558</v>
      </c>
      <c r="BP278" s="67">
        <f t="shared" si="16"/>
        <v>0.55555555555555558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9">
        <v>4640242181486</v>
      </c>
      <c r="E279" s="300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6"/>
      <c r="R279" s="306"/>
      <c r="S279" s="306"/>
      <c r="T279" s="307"/>
      <c r="U279" s="34"/>
      <c r="V279" s="34"/>
      <c r="W279" s="35" t="s">
        <v>68</v>
      </c>
      <c r="X279" s="288">
        <v>252</v>
      </c>
      <c r="Y279" s="289">
        <f t="shared" si="12"/>
        <v>252</v>
      </c>
      <c r="Z279" s="36">
        <f t="shared" si="17"/>
        <v>2.3587199999999999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980.78399999999999</v>
      </c>
      <c r="BN279" s="67">
        <f t="shared" si="14"/>
        <v>980.78399999999999</v>
      </c>
      <c r="BO279" s="67">
        <f t="shared" si="15"/>
        <v>2</v>
      </c>
      <c r="BP279" s="67">
        <f t="shared" si="16"/>
        <v>2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9">
        <v>4640242181493</v>
      </c>
      <c r="E280" s="300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401" t="s">
        <v>388</v>
      </c>
      <c r="Q280" s="306"/>
      <c r="R280" s="306"/>
      <c r="S280" s="306"/>
      <c r="T280" s="307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9">
        <v>4640242181509</v>
      </c>
      <c r="E281" s="300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6"/>
      <c r="R281" s="306"/>
      <c r="S281" s="306"/>
      <c r="T281" s="307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9">
        <v>4640242181240</v>
      </c>
      <c r="E282" s="300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0" t="s">
        <v>393</v>
      </c>
      <c r="Q282" s="306"/>
      <c r="R282" s="306"/>
      <c r="S282" s="306"/>
      <c r="T282" s="307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9">
        <v>4640242181318</v>
      </c>
      <c r="E283" s="300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82" t="s">
        <v>396</v>
      </c>
      <c r="Q283" s="306"/>
      <c r="R283" s="306"/>
      <c r="S283" s="306"/>
      <c r="T283" s="307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9">
        <v>4640242181387</v>
      </c>
      <c r="E284" s="300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2" t="s">
        <v>399</v>
      </c>
      <c r="Q284" s="306"/>
      <c r="R284" s="306"/>
      <c r="S284" s="306"/>
      <c r="T284" s="307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9">
        <v>4640242181394</v>
      </c>
      <c r="E285" s="300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04" t="s">
        <v>402</v>
      </c>
      <c r="Q285" s="306"/>
      <c r="R285" s="306"/>
      <c r="S285" s="306"/>
      <c r="T285" s="307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9">
        <v>4640242181332</v>
      </c>
      <c r="E286" s="300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22" t="s">
        <v>405</v>
      </c>
      <c r="Q286" s="306"/>
      <c r="R286" s="306"/>
      <c r="S286" s="306"/>
      <c r="T286" s="307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9">
        <v>4640242181349</v>
      </c>
      <c r="E287" s="300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24" t="s">
        <v>408</v>
      </c>
      <c r="Q287" s="306"/>
      <c r="R287" s="306"/>
      <c r="S287" s="306"/>
      <c r="T287" s="307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9">
        <v>4640242181370</v>
      </c>
      <c r="E288" s="300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5" t="s">
        <v>411</v>
      </c>
      <c r="Q288" s="306"/>
      <c r="R288" s="306"/>
      <c r="S288" s="306"/>
      <c r="T288" s="307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303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4"/>
      <c r="P289" s="296" t="s">
        <v>71</v>
      </c>
      <c r="Q289" s="297"/>
      <c r="R289" s="297"/>
      <c r="S289" s="297"/>
      <c r="T289" s="297"/>
      <c r="U289" s="297"/>
      <c r="V289" s="298"/>
      <c r="W289" s="37" t="s">
        <v>68</v>
      </c>
      <c r="X289" s="290">
        <f>IFERROR(SUM(X274:X288),"0")</f>
        <v>784</v>
      </c>
      <c r="Y289" s="290">
        <f>IFERROR(SUM(Y274:Y288),"0")</f>
        <v>784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7.8540000000000001</v>
      </c>
      <c r="AA289" s="291"/>
      <c r="AB289" s="291"/>
      <c r="AC289" s="291"/>
    </row>
    <row r="290" spans="1:32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4"/>
      <c r="P290" s="296" t="s">
        <v>71</v>
      </c>
      <c r="Q290" s="297"/>
      <c r="R290" s="297"/>
      <c r="S290" s="297"/>
      <c r="T290" s="297"/>
      <c r="U290" s="297"/>
      <c r="V290" s="298"/>
      <c r="W290" s="37" t="s">
        <v>72</v>
      </c>
      <c r="X290" s="290">
        <f>IFERROR(SUMPRODUCT(X274:X288*H274:H288),"0")</f>
        <v>3003.0000000000005</v>
      </c>
      <c r="Y290" s="290">
        <f>IFERROR(SUMPRODUCT(Y274:Y288*H274:H288),"0")</f>
        <v>3003.0000000000005</v>
      </c>
      <c r="Z290" s="37"/>
      <c r="AA290" s="291"/>
      <c r="AB290" s="291"/>
      <c r="AC290" s="291"/>
    </row>
    <row r="291" spans="1:32" ht="15" customHeight="1" x14ac:dyDescent="0.2">
      <c r="A291" s="319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20"/>
      <c r="P291" s="326" t="s">
        <v>413</v>
      </c>
      <c r="Q291" s="327"/>
      <c r="R291" s="327"/>
      <c r="S291" s="327"/>
      <c r="T291" s="327"/>
      <c r="U291" s="327"/>
      <c r="V291" s="328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4908.1200000000008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4908.1200000000008</v>
      </c>
      <c r="Z291" s="37"/>
      <c r="AA291" s="291"/>
      <c r="AB291" s="291"/>
      <c r="AC291" s="291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20"/>
      <c r="P292" s="326" t="s">
        <v>414</v>
      </c>
      <c r="Q292" s="327"/>
      <c r="R292" s="327"/>
      <c r="S292" s="327"/>
      <c r="T292" s="327"/>
      <c r="U292" s="327"/>
      <c r="V292" s="328"/>
      <c r="W292" s="37" t="s">
        <v>72</v>
      </c>
      <c r="X292" s="290">
        <f>IFERROR(SUM(BM22:BM288),"0")</f>
        <v>5220.5711999999994</v>
      </c>
      <c r="Y292" s="290">
        <f>IFERROR(SUM(BN22:BN288),"0")</f>
        <v>5220.5711999999994</v>
      </c>
      <c r="Z292" s="37"/>
      <c r="AA292" s="291"/>
      <c r="AB292" s="291"/>
      <c r="AC292" s="291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20"/>
      <c r="P293" s="326" t="s">
        <v>415</v>
      </c>
      <c r="Q293" s="327"/>
      <c r="R293" s="327"/>
      <c r="S293" s="327"/>
      <c r="T293" s="327"/>
      <c r="U293" s="327"/>
      <c r="V293" s="328"/>
      <c r="W293" s="37" t="s">
        <v>416</v>
      </c>
      <c r="X293" s="38">
        <f>ROUNDUP(SUM(BO22:BO288),0)</f>
        <v>13</v>
      </c>
      <c r="Y293" s="38">
        <f>ROUNDUP(SUM(BP22:BP288),0)</f>
        <v>13</v>
      </c>
      <c r="Z293" s="37"/>
      <c r="AA293" s="291"/>
      <c r="AB293" s="291"/>
      <c r="AC293" s="291"/>
    </row>
    <row r="294" spans="1:32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20"/>
      <c r="P294" s="326" t="s">
        <v>417</v>
      </c>
      <c r="Q294" s="327"/>
      <c r="R294" s="327"/>
      <c r="S294" s="327"/>
      <c r="T294" s="327"/>
      <c r="U294" s="327"/>
      <c r="V294" s="328"/>
      <c r="W294" s="37" t="s">
        <v>72</v>
      </c>
      <c r="X294" s="290">
        <f>GrossWeightTotal+PalletQtyTotal*25</f>
        <v>5545.5711999999994</v>
      </c>
      <c r="Y294" s="290">
        <f>GrossWeightTotalR+PalletQtyTotalR*25</f>
        <v>5545.5711999999994</v>
      </c>
      <c r="Z294" s="37"/>
      <c r="AA294" s="291"/>
      <c r="AB294" s="291"/>
      <c r="AC294" s="291"/>
    </row>
    <row r="295" spans="1:32" x14ac:dyDescent="0.2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20"/>
      <c r="P295" s="326" t="s">
        <v>418</v>
      </c>
      <c r="Q295" s="327"/>
      <c r="R295" s="327"/>
      <c r="S295" s="327"/>
      <c r="T295" s="327"/>
      <c r="U295" s="327"/>
      <c r="V295" s="328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1252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1252</v>
      </c>
      <c r="Z295" s="37"/>
      <c r="AA295" s="291"/>
      <c r="AB295" s="291"/>
      <c r="AC295" s="291"/>
    </row>
    <row r="296" spans="1:32" ht="14.25" hidden="1" customHeight="1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20"/>
      <c r="P296" s="326" t="s">
        <v>419</v>
      </c>
      <c r="Q296" s="327"/>
      <c r="R296" s="327"/>
      <c r="S296" s="327"/>
      <c r="T296" s="327"/>
      <c r="U296" s="327"/>
      <c r="V296" s="328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15.024840000000001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292" t="s">
        <v>73</v>
      </c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29"/>
      <c r="P298" s="429"/>
      <c r="Q298" s="429"/>
      <c r="R298" s="429"/>
      <c r="S298" s="429"/>
      <c r="T298" s="430"/>
      <c r="U298" s="285" t="s">
        <v>232</v>
      </c>
      <c r="V298" s="285" t="s">
        <v>241</v>
      </c>
      <c r="W298" s="292" t="s">
        <v>260</v>
      </c>
      <c r="X298" s="429"/>
      <c r="Y298" s="429"/>
      <c r="Z298" s="429"/>
      <c r="AA298" s="429"/>
      <c r="AB298" s="430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409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6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410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6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0</v>
      </c>
      <c r="E301" s="46">
        <f>IFERROR(X41*H41,"0")+IFERROR(X42*H42,"0")+IFERROR(X43*H43,"0")+IFERROR(X44*H44,"0")</f>
        <v>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0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0</v>
      </c>
      <c r="M301" s="46">
        <f>IFERROR(X124*H124,"0")+IFERROR(X125*H125,"0")</f>
        <v>0</v>
      </c>
      <c r="N301" s="286"/>
      <c r="O301" s="46">
        <f>IFERROR(X130*H130,"0")+IFERROR(X131*H131,"0")</f>
        <v>0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141.12</v>
      </c>
      <c r="U301" s="46">
        <f>IFERROR(X163*H163,"0")+IFERROR(X164*H164,"0")</f>
        <v>0</v>
      </c>
      <c r="V301" s="46">
        <f>IFERROR(X170*H170,"0")+IFERROR(X171*H171,"0")+IFERROR(X172*H172,"0")+IFERROR(X176*H176,"0")</f>
        <v>540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4227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0</v>
      </c>
      <c r="B304" s="60">
        <f>SUMPRODUCT(--(BB:BB="ПГП"),--(W:W="кор"),H:H,Y:Y)+SUMPRODUCT(--(BB:BB="ПГП"),--(W:W="кг"),Y:Y)</f>
        <v>4908.1200000000008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4,00"/>
        <filter val="1 252,00"/>
        <filter val="13"/>
        <filter val="141,12"/>
        <filter val="154,00"/>
        <filter val="180,00"/>
        <filter val="204,00"/>
        <filter val="252,00"/>
        <filter val="26,00"/>
        <filter val="3 003,00"/>
        <filter val="378,00"/>
        <filter val="4 908,12"/>
        <filter val="5 220,57"/>
        <filter val="5 545,57"/>
        <filter val="540,00"/>
        <filter val="70,00"/>
        <filter val="784,00"/>
        <filter val="84,00"/>
      </filters>
    </filterColumn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P199:T199"/>
    <mergeCell ref="P290:V290"/>
    <mergeCell ref="D278:E278"/>
    <mergeCell ref="D163:E163"/>
    <mergeCell ref="P288:T288"/>
    <mergeCell ref="P136:T136"/>
    <mergeCell ref="P263:T263"/>
    <mergeCell ref="P228:T228"/>
    <mergeCell ref="P278:T278"/>
    <mergeCell ref="A246:Z246"/>
    <mergeCell ref="P196:T196"/>
    <mergeCell ref="C298:T298"/>
    <mergeCell ref="P208:V208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A106:Z106"/>
    <mergeCell ref="D164:E164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107:T107"/>
    <mergeCell ref="P101:T101"/>
    <mergeCell ref="P63:V63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P294:V294"/>
    <mergeCell ref="A224:O225"/>
    <mergeCell ref="D282:E282"/>
    <mergeCell ref="D111:E111"/>
    <mergeCell ref="D275:E275"/>
    <mergeCell ref="A30:O31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58:V58"/>
    <mergeCell ref="A230:O231"/>
    <mergeCell ref="D61:E61"/>
    <mergeCell ref="P115:T115"/>
    <mergeCell ref="A256:Z256"/>
    <mergeCell ref="P231:V231"/>
    <mergeCell ref="A20:Z20"/>
    <mergeCell ref="A58:O59"/>
    <mergeCell ref="D49:E49"/>
    <mergeCell ref="D107:E107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W299:W300"/>
    <mergeCell ref="D251:E251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D91:E91"/>
    <mergeCell ref="A69:O70"/>
    <mergeCell ref="T5:U5"/>
    <mergeCell ref="V5:W5"/>
    <mergeCell ref="Q8:R8"/>
    <mergeCell ref="D93:E93"/>
    <mergeCell ref="A12:M12"/>
    <mergeCell ref="A180:Z180"/>
    <mergeCell ref="P81:V81"/>
    <mergeCell ref="A33:Z33"/>
    <mergeCell ref="P23:V23"/>
    <mergeCell ref="A181:Z181"/>
    <mergeCell ref="A52:Z52"/>
    <mergeCell ref="D110:E110"/>
    <mergeCell ref="D44:E44"/>
    <mergeCell ref="A13:M13"/>
    <mergeCell ref="A15:M15"/>
    <mergeCell ref="J9:M9"/>
    <mergeCell ref="P119:T119"/>
    <mergeCell ref="P183:V183"/>
    <mergeCell ref="P133:V133"/>
    <mergeCell ref="P127:V127"/>
    <mergeCell ref="A123:Z123"/>
    <mergeCell ref="A250:Z250"/>
    <mergeCell ref="A238:Z238"/>
    <mergeCell ref="A208:O209"/>
    <mergeCell ref="A239:Z239"/>
    <mergeCell ref="P214:V214"/>
    <mergeCell ref="P219:V219"/>
    <mergeCell ref="A213:O214"/>
    <mergeCell ref="D29:E29"/>
    <mergeCell ref="P62:T62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H1:Q1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I17:I18"/>
    <mergeCell ref="P189:T189"/>
    <mergeCell ref="P178:V178"/>
    <mergeCell ref="A99:Z99"/>
    <mergeCell ref="D189:E189"/>
    <mergeCell ref="A173:O174"/>
    <mergeCell ref="W17:W18"/>
    <mergeCell ref="P28:T28"/>
    <mergeCell ref="A83:Z83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A105:Z105"/>
    <mergeCell ref="A26:Z26"/>
    <mergeCell ref="P59:V59"/>
    <mergeCell ref="P190:V190"/>
    <mergeCell ref="D195:E195"/>
    <mergeCell ref="V10:W10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284:E284"/>
    <mergeCell ref="D259:E259"/>
    <mergeCell ref="D28:E28"/>
    <mergeCell ref="P171:T171"/>
    <mergeCell ref="D92:E92"/>
    <mergeCell ref="D67:E67"/>
    <mergeCell ref="A140:Z140"/>
    <mergeCell ref="P295:V295"/>
    <mergeCell ref="A177:O178"/>
    <mergeCell ref="D235:E235"/>
    <mergeCell ref="P172:T172"/>
    <mergeCell ref="A158:O159"/>
    <mergeCell ref="A218:O219"/>
    <mergeCell ref="P221:T221"/>
    <mergeCell ref="P87:V87"/>
    <mergeCell ref="M299:M300"/>
    <mergeCell ref="O299:O300"/>
    <mergeCell ref="P154:V154"/>
    <mergeCell ref="A150:Z150"/>
    <mergeCell ref="D142:E142"/>
    <mergeCell ref="A215:Z215"/>
    <mergeCell ref="A120:O121"/>
    <mergeCell ref="D274:E274"/>
    <mergeCell ref="P268:T268"/>
    <mergeCell ref="P187:T187"/>
    <mergeCell ref="D108:E108"/>
    <mergeCell ref="P223:T223"/>
    <mergeCell ref="A168:Z168"/>
    <mergeCell ref="P201:V201"/>
    <mergeCell ref="P139:V139"/>
    <mergeCell ref="P207:T207"/>
    <mergeCell ref="A84:Z84"/>
    <mergeCell ref="P159:V159"/>
    <mergeCell ref="P147:T147"/>
    <mergeCell ref="P261:V261"/>
    <mergeCell ref="A151:Z151"/>
    <mergeCell ref="P286:T286"/>
    <mergeCell ref="P258:T258"/>
    <mergeCell ref="P287:T287"/>
    <mergeCell ref="P281:T281"/>
    <mergeCell ref="P277:T277"/>
    <mergeCell ref="P272:V272"/>
    <mergeCell ref="A262:Z262"/>
    <mergeCell ref="D286:E286"/>
    <mergeCell ref="D279:E279"/>
    <mergeCell ref="A254:Z254"/>
    <mergeCell ref="D270:E270"/>
    <mergeCell ref="A267:Z267"/>
    <mergeCell ref="P283:T283"/>
    <mergeCell ref="D264:E264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D287:E287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Z299:Z300"/>
    <mergeCell ref="P170:T170"/>
    <mergeCell ref="A291:O296"/>
    <mergeCell ref="D66:E66"/>
    <mergeCell ref="P113:V113"/>
    <mergeCell ref="D197:E197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