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C8AB44-BE4D-428D-8A43-EE99927B53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Y272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Y88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6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91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9" i="1" l="1"/>
  <c r="BP119" i="1"/>
  <c r="Y120" i="1"/>
  <c r="Z126" i="1"/>
  <c r="BN124" i="1"/>
  <c r="Z132" i="1"/>
  <c r="Y191" i="1"/>
  <c r="BN187" i="1"/>
  <c r="BN189" i="1"/>
  <c r="Y200" i="1"/>
  <c r="Z200" i="1"/>
  <c r="BN205" i="1"/>
  <c r="BN207" i="1"/>
  <c r="Z224" i="1"/>
  <c r="BN222" i="1"/>
  <c r="Z230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Z289" i="1"/>
  <c r="Y201" i="1"/>
  <c r="BN22" i="1"/>
  <c r="BP22" i="1"/>
  <c r="Y23" i="1"/>
  <c r="Z30" i="1"/>
  <c r="BN28" i="1"/>
  <c r="BP28" i="1"/>
  <c r="Y46" i="1"/>
  <c r="BN42" i="1"/>
  <c r="BN44" i="1"/>
  <c r="Y63" i="1"/>
  <c r="Y69" i="1"/>
  <c r="Z69" i="1"/>
  <c r="BN67" i="1"/>
  <c r="Z75" i="1"/>
  <c r="Z81" i="1"/>
  <c r="BN79" i="1"/>
  <c r="BP79" i="1"/>
  <c r="Z87" i="1"/>
  <c r="Y98" i="1"/>
  <c r="BN96" i="1"/>
  <c r="Y103" i="1"/>
  <c r="Y112" i="1"/>
  <c r="Z112" i="1"/>
  <c r="BN108" i="1"/>
  <c r="BN110" i="1"/>
  <c r="Y126" i="1"/>
  <c r="Y133" i="1"/>
  <c r="BN131" i="1"/>
  <c r="Y165" i="1"/>
  <c r="Y173" i="1"/>
  <c r="Z173" i="1"/>
  <c r="BN171" i="1"/>
  <c r="BN194" i="1"/>
  <c r="BP194" i="1"/>
  <c r="BN196" i="1"/>
  <c r="BN198" i="1"/>
  <c r="BN229" i="1"/>
  <c r="Z271" i="1"/>
  <c r="BN268" i="1"/>
  <c r="BP268" i="1"/>
  <c r="BN270" i="1"/>
  <c r="F9" i="1"/>
  <c r="J9" i="1"/>
  <c r="F10" i="1"/>
  <c r="Y31" i="1"/>
  <c r="Y38" i="1"/>
  <c r="Y45" i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Z296" i="1" l="1"/>
  <c r="Y295" i="1"/>
  <c r="Y291" i="1"/>
  <c r="Y293" i="1"/>
  <c r="Y292" i="1"/>
  <c r="Y294" i="1"/>
  <c r="B304" i="1"/>
  <c r="X294" i="1"/>
  <c r="A304" i="1"/>
  <c r="C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<sst xmlns="http://schemas.openxmlformats.org/spreadsheetml/2006/main" count="1382" uniqueCount="463">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</sst>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1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0" t="s">
        <v>0</v>
      </c>
      <c r="E1" s="322"/>
      <c r="F1" s="322"/>
      <c r="G1" s="12" t="s">
        <v>1</v>
      </c>
      <c r="H1" s="350" t="s">
        <v>2</v>
      </c>
      <c r="I1" s="322"/>
      <c r="J1" s="322"/>
      <c r="K1" s="322"/>
      <c r="L1" s="322"/>
      <c r="M1" s="322"/>
      <c r="N1" s="322"/>
      <c r="O1" s="322"/>
      <c r="P1" s="322"/>
      <c r="Q1" s="322"/>
      <c r="R1" s="321" t="s">
        <v>3</v>
      </c>
      <c r="S1" s="322"/>
      <c r="T1" s="3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08"/>
      <c r="C5" s="309"/>
      <c r="D5" s="352"/>
      <c r="E5" s="353"/>
      <c r="F5" s="474" t="s">
        <v>8</v>
      </c>
      <c r="G5" s="309"/>
      <c r="H5" s="352" t="s">
        <v>462</v>
      </c>
      <c r="I5" s="442"/>
      <c r="J5" s="442"/>
      <c r="K5" s="442"/>
      <c r="L5" s="442"/>
      <c r="M5" s="353"/>
      <c r="N5" s="61"/>
      <c r="P5" s="24" t="s">
        <v>9</v>
      </c>
      <c r="Q5" s="480">
        <v>45880</v>
      </c>
      <c r="R5" s="368"/>
      <c r="T5" s="401" t="s">
        <v>10</v>
      </c>
      <c r="U5" s="298"/>
      <c r="V5" s="402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08"/>
      <c r="C6" s="309"/>
      <c r="D6" s="443" t="s">
        <v>443</v>
      </c>
      <c r="E6" s="444"/>
      <c r="F6" s="444"/>
      <c r="G6" s="444"/>
      <c r="H6" s="444"/>
      <c r="I6" s="444"/>
      <c r="J6" s="444"/>
      <c r="K6" s="444"/>
      <c r="L6" s="444"/>
      <c r="M6" s="368"/>
      <c r="N6" s="62"/>
      <c r="P6" s="24" t="s">
        <v>14</v>
      </c>
      <c r="Q6" s="468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403" t="s">
        <v>15</v>
      </c>
      <c r="U6" s="298"/>
      <c r="V6" s="429" t="s">
        <v>16</v>
      </c>
      <c r="W6" s="313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79" t="str">
        <f>IFERROR(VLOOKUP(DeliveryAddress,Table,3,0),1)</f>
        <v>6</v>
      </c>
      <c r="E7" s="380"/>
      <c r="F7" s="380"/>
      <c r="G7" s="380"/>
      <c r="H7" s="380"/>
      <c r="I7" s="380"/>
      <c r="J7" s="380"/>
      <c r="K7" s="380"/>
      <c r="L7" s="380"/>
      <c r="M7" s="374"/>
      <c r="N7" s="63"/>
      <c r="P7" s="24"/>
      <c r="Q7" s="42"/>
      <c r="R7" s="42"/>
      <c r="T7" s="297"/>
      <c r="U7" s="298"/>
      <c r="V7" s="430"/>
      <c r="W7" s="431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1"/>
      <c r="C8" s="302"/>
      <c r="D8" s="340"/>
      <c r="E8" s="341"/>
      <c r="F8" s="341"/>
      <c r="G8" s="341"/>
      <c r="H8" s="341"/>
      <c r="I8" s="341"/>
      <c r="J8" s="341"/>
      <c r="K8" s="341"/>
      <c r="L8" s="341"/>
      <c r="M8" s="342"/>
      <c r="N8" s="64"/>
      <c r="P8" s="24" t="s">
        <v>18</v>
      </c>
      <c r="Q8" s="373">
        <v>0.5</v>
      </c>
      <c r="R8" s="374"/>
      <c r="T8" s="297"/>
      <c r="U8" s="298"/>
      <c r="V8" s="430"/>
      <c r="W8" s="431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86"/>
      <c r="E9" s="382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286"/>
      <c r="P9" s="26" t="s">
        <v>19</v>
      </c>
      <c r="Q9" s="398"/>
      <c r="R9" s="399"/>
      <c r="T9" s="297"/>
      <c r="U9" s="298"/>
      <c r="V9" s="432"/>
      <c r="W9" s="433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86"/>
      <c r="E10" s="382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6" t="str">
        <f>IFERROR(VLOOKUP($D$10,Proxy,2,FALSE),"")</f>
        <v/>
      </c>
      <c r="I10" s="297"/>
      <c r="J10" s="297"/>
      <c r="K10" s="297"/>
      <c r="L10" s="297"/>
      <c r="M10" s="297"/>
      <c r="N10" s="284"/>
      <c r="P10" s="26" t="s">
        <v>20</v>
      </c>
      <c r="Q10" s="404"/>
      <c r="R10" s="405"/>
      <c r="U10" s="24" t="s">
        <v>21</v>
      </c>
      <c r="V10" s="312" t="s">
        <v>22</v>
      </c>
      <c r="W10" s="313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77" t="s">
        <v>26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78" t="s">
        <v>27</v>
      </c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9"/>
      <c r="N12" s="65"/>
      <c r="P12" s="24" t="s">
        <v>28</v>
      </c>
      <c r="Q12" s="373"/>
      <c r="R12" s="374"/>
      <c r="S12" s="23"/>
      <c r="U12" s="24"/>
      <c r="V12" s="322"/>
      <c r="W12" s="297"/>
      <c r="AB12" s="51"/>
      <c r="AC12" s="51"/>
      <c r="AD12" s="51"/>
      <c r="AE12" s="51"/>
    </row>
    <row r="13" spans="1:32" s="285" customFormat="1" ht="23.25" customHeight="1" x14ac:dyDescent="0.2">
      <c r="A13" s="378" t="s">
        <v>29</v>
      </c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9"/>
      <c r="N13" s="65"/>
      <c r="O13" s="26"/>
      <c r="P13" s="26" t="s">
        <v>30</v>
      </c>
      <c r="Q13" s="477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78" t="s">
        <v>31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6" t="s">
        <v>32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9"/>
      <c r="N15" s="66"/>
      <c r="P15" s="391" t="s">
        <v>33</v>
      </c>
      <c r="Q15" s="322"/>
      <c r="R15" s="322"/>
      <c r="S15" s="322"/>
      <c r="T15" s="3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8" t="s">
        <v>34</v>
      </c>
      <c r="B17" s="328" t="s">
        <v>35</v>
      </c>
      <c r="C17" s="383" t="s">
        <v>36</v>
      </c>
      <c r="D17" s="328" t="s">
        <v>37</v>
      </c>
      <c r="E17" s="358"/>
      <c r="F17" s="328" t="s">
        <v>38</v>
      </c>
      <c r="G17" s="328" t="s">
        <v>39</v>
      </c>
      <c r="H17" s="328" t="s">
        <v>40</v>
      </c>
      <c r="I17" s="328" t="s">
        <v>41</v>
      </c>
      <c r="J17" s="328" t="s">
        <v>42</v>
      </c>
      <c r="K17" s="328" t="s">
        <v>43</v>
      </c>
      <c r="L17" s="328" t="s">
        <v>44</v>
      </c>
      <c r="M17" s="328" t="s">
        <v>45</v>
      </c>
      <c r="N17" s="328" t="s">
        <v>46</v>
      </c>
      <c r="O17" s="328" t="s">
        <v>47</v>
      </c>
      <c r="P17" s="328" t="s">
        <v>48</v>
      </c>
      <c r="Q17" s="357"/>
      <c r="R17" s="357"/>
      <c r="S17" s="357"/>
      <c r="T17" s="358"/>
      <c r="U17" s="482" t="s">
        <v>49</v>
      </c>
      <c r="V17" s="309"/>
      <c r="W17" s="328" t="s">
        <v>50</v>
      </c>
      <c r="X17" s="328" t="s">
        <v>51</v>
      </c>
      <c r="Y17" s="483" t="s">
        <v>52</v>
      </c>
      <c r="Z17" s="423" t="s">
        <v>53</v>
      </c>
      <c r="AA17" s="417" t="s">
        <v>54</v>
      </c>
      <c r="AB17" s="417" t="s">
        <v>55</v>
      </c>
      <c r="AC17" s="417" t="s">
        <v>56</v>
      </c>
      <c r="AD17" s="417" t="s">
        <v>57</v>
      </c>
      <c r="AE17" s="469"/>
      <c r="AF17" s="470"/>
      <c r="AG17" s="69"/>
      <c r="BD17" s="68" t="s">
        <v>58</v>
      </c>
    </row>
    <row r="18" spans="1:68" ht="14.25" customHeight="1" x14ac:dyDescent="0.2">
      <c r="A18" s="329"/>
      <c r="B18" s="329"/>
      <c r="C18" s="329"/>
      <c r="D18" s="359"/>
      <c r="E18" s="361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59"/>
      <c r="Q18" s="360"/>
      <c r="R18" s="360"/>
      <c r="S18" s="360"/>
      <c r="T18" s="361"/>
      <c r="U18" s="70" t="s">
        <v>59</v>
      </c>
      <c r="V18" s="70" t="s">
        <v>60</v>
      </c>
      <c r="W18" s="329"/>
      <c r="X18" s="329"/>
      <c r="Y18" s="484"/>
      <c r="Z18" s="424"/>
      <c r="AA18" s="418"/>
      <c r="AB18" s="418"/>
      <c r="AC18" s="418"/>
      <c r="AD18" s="471"/>
      <c r="AE18" s="472"/>
      <c r="AF18" s="473"/>
      <c r="AG18" s="69"/>
      <c r="BD18" s="68"/>
    </row>
    <row r="19" spans="1:68" ht="27.75" hidden="1" customHeight="1" x14ac:dyDescent="0.2">
      <c r="A19" s="331" t="s">
        <v>61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11" t="s">
        <v>61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3"/>
      <c r="AB20" s="283"/>
      <c r="AC20" s="283"/>
    </row>
    <row r="21" spans="1:68" ht="14.25" hidden="1" customHeight="1" x14ac:dyDescent="0.25">
      <c r="A21" s="299" t="s">
        <v>62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2"/>
      <c r="AB21" s="282"/>
      <c r="AC21" s="282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4"/>
      <c r="R22" s="304"/>
      <c r="S22" s="304"/>
      <c r="T22" s="305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4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315"/>
      <c r="P23" s="300" t="s">
        <v>71</v>
      </c>
      <c r="Q23" s="301"/>
      <c r="R23" s="301"/>
      <c r="S23" s="301"/>
      <c r="T23" s="301"/>
      <c r="U23" s="301"/>
      <c r="V23" s="302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315"/>
      <c r="P24" s="300" t="s">
        <v>71</v>
      </c>
      <c r="Q24" s="301"/>
      <c r="R24" s="301"/>
      <c r="S24" s="301"/>
      <c r="T24" s="301"/>
      <c r="U24" s="301"/>
      <c r="V24" s="302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31" t="s">
        <v>73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11" t="s">
        <v>74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3"/>
      <c r="AB26" s="283"/>
      <c r="AC26" s="283"/>
    </row>
    <row r="27" spans="1:68" ht="14.25" hidden="1" customHeight="1" x14ac:dyDescent="0.25">
      <c r="A27" s="299" t="s">
        <v>75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2"/>
      <c r="AB27" s="282"/>
      <c r="AC27" s="282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2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4"/>
      <c r="R28" s="304"/>
      <c r="S28" s="304"/>
      <c r="T28" s="305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4"/>
      <c r="R29" s="304"/>
      <c r="S29" s="304"/>
      <c r="T29" s="305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14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315"/>
      <c r="P30" s="300" t="s">
        <v>71</v>
      </c>
      <c r="Q30" s="301"/>
      <c r="R30" s="301"/>
      <c r="S30" s="301"/>
      <c r="T30" s="301"/>
      <c r="U30" s="301"/>
      <c r="V30" s="302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hidden="1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315"/>
      <c r="P31" s="300" t="s">
        <v>71</v>
      </c>
      <c r="Q31" s="301"/>
      <c r="R31" s="301"/>
      <c r="S31" s="301"/>
      <c r="T31" s="301"/>
      <c r="U31" s="301"/>
      <c r="V31" s="302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hidden="1" customHeight="1" x14ac:dyDescent="0.25">
      <c r="A32" s="311" t="s">
        <v>83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3"/>
      <c r="AB32" s="283"/>
      <c r="AC32" s="283"/>
    </row>
    <row r="33" spans="1:68" ht="14.25" hidden="1" customHeight="1" x14ac:dyDescent="0.25">
      <c r="A33" s="299" t="s">
        <v>62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2"/>
      <c r="AB33" s="282"/>
      <c r="AC33" s="282"/>
    </row>
    <row r="34" spans="1:68" ht="27" hidden="1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4"/>
      <c r="R34" s="304"/>
      <c r="S34" s="304"/>
      <c r="T34" s="305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4"/>
      <c r="R35" s="304"/>
      <c r="S35" s="304"/>
      <c r="T35" s="305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4"/>
      <c r="R36" s="304"/>
      <c r="S36" s="304"/>
      <c r="T36" s="305"/>
      <c r="U36" s="34"/>
      <c r="V36" s="34"/>
      <c r="W36" s="35" t="s">
        <v>68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14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315"/>
      <c r="P37" s="300" t="s">
        <v>71</v>
      </c>
      <c r="Q37" s="301"/>
      <c r="R37" s="301"/>
      <c r="S37" s="301"/>
      <c r="T37" s="301"/>
      <c r="U37" s="301"/>
      <c r="V37" s="302"/>
      <c r="W37" s="37" t="s">
        <v>68</v>
      </c>
      <c r="X37" s="290">
        <f>IFERROR(SUM(X34:X36),"0")</f>
        <v>12</v>
      </c>
      <c r="Y37" s="290">
        <f>IFERROR(SUM(Y34:Y36),"0")</f>
        <v>12</v>
      </c>
      <c r="Z37" s="290">
        <f>IFERROR(IF(Z34="",0,Z34),"0")+IFERROR(IF(Z35="",0,Z35),"0")+IFERROR(IF(Z36="",0,Z36),"0")</f>
        <v>0.186</v>
      </c>
      <c r="AA37" s="291"/>
      <c r="AB37" s="291"/>
      <c r="AC37" s="291"/>
    </row>
    <row r="38" spans="1:6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315"/>
      <c r="P38" s="300" t="s">
        <v>71</v>
      </c>
      <c r="Q38" s="301"/>
      <c r="R38" s="301"/>
      <c r="S38" s="301"/>
      <c r="T38" s="301"/>
      <c r="U38" s="301"/>
      <c r="V38" s="302"/>
      <c r="W38" s="37" t="s">
        <v>72</v>
      </c>
      <c r="X38" s="290">
        <f>IFERROR(SUMPRODUCT(X34:X36*H34:H36),"0")</f>
        <v>67.199999999999989</v>
      </c>
      <c r="Y38" s="290">
        <f>IFERROR(SUMPRODUCT(Y34:Y36*H34:H36),"0")</f>
        <v>67.199999999999989</v>
      </c>
      <c r="Z38" s="37"/>
      <c r="AA38" s="291"/>
      <c r="AB38" s="291"/>
      <c r="AC38" s="291"/>
    </row>
    <row r="39" spans="1:68" ht="16.5" hidden="1" customHeight="1" x14ac:dyDescent="0.25">
      <c r="A39" s="311" t="s">
        <v>93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3"/>
      <c r="AB39" s="283"/>
      <c r="AC39" s="283"/>
    </row>
    <row r="40" spans="1:68" ht="14.25" hidden="1" customHeight="1" x14ac:dyDescent="0.25">
      <c r="A40" s="299" t="s">
        <v>62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4"/>
      <c r="R41" s="304"/>
      <c r="S41" s="304"/>
      <c r="T41" s="305"/>
      <c r="U41" s="34"/>
      <c r="V41" s="34"/>
      <c r="W41" s="35" t="s">
        <v>68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4"/>
      <c r="R42" s="304"/>
      <c r="S42" s="304"/>
      <c r="T42" s="305"/>
      <c r="U42" s="34"/>
      <c r="V42" s="34"/>
      <c r="W42" s="35" t="s">
        <v>68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7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4"/>
      <c r="R43" s="304"/>
      <c r="S43" s="304"/>
      <c r="T43" s="305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4"/>
      <c r="R44" s="304"/>
      <c r="S44" s="304"/>
      <c r="T44" s="305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4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315"/>
      <c r="P45" s="300" t="s">
        <v>71</v>
      </c>
      <c r="Q45" s="301"/>
      <c r="R45" s="301"/>
      <c r="S45" s="301"/>
      <c r="T45" s="301"/>
      <c r="U45" s="301"/>
      <c r="V45" s="302"/>
      <c r="W45" s="37" t="s">
        <v>68</v>
      </c>
      <c r="X45" s="290">
        <f>IFERROR(SUM(X41:X44),"0")</f>
        <v>24</v>
      </c>
      <c r="Y45" s="290">
        <f>IFERROR(SUM(Y41:Y44),"0")</f>
        <v>24</v>
      </c>
      <c r="Z45" s="290">
        <f>IFERROR(IF(Z41="",0,Z41),"0")+IFERROR(IF(Z42="",0,Z42),"0")+IFERROR(IF(Z43="",0,Z43),"0")+IFERROR(IF(Z44="",0,Z44),"0")</f>
        <v>0.372</v>
      </c>
      <c r="AA45" s="291"/>
      <c r="AB45" s="291"/>
      <c r="AC45" s="291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315"/>
      <c r="P46" s="300" t="s">
        <v>71</v>
      </c>
      <c r="Q46" s="301"/>
      <c r="R46" s="301"/>
      <c r="S46" s="301"/>
      <c r="T46" s="301"/>
      <c r="U46" s="301"/>
      <c r="V46" s="302"/>
      <c r="W46" s="37" t="s">
        <v>72</v>
      </c>
      <c r="X46" s="290">
        <f>IFERROR(SUMPRODUCT(X41:X44*H41:H44),"0")</f>
        <v>168</v>
      </c>
      <c r="Y46" s="290">
        <f>IFERROR(SUMPRODUCT(Y41:Y44*H41:H44),"0")</f>
        <v>168</v>
      </c>
      <c r="Z46" s="37"/>
      <c r="AA46" s="291"/>
      <c r="AB46" s="291"/>
      <c r="AC46" s="291"/>
    </row>
    <row r="47" spans="1:68" ht="16.5" hidden="1" customHeight="1" x14ac:dyDescent="0.25">
      <c r="A47" s="311" t="s">
        <v>104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3"/>
      <c r="AB47" s="283"/>
      <c r="AC47" s="283"/>
    </row>
    <row r="48" spans="1:68" ht="14.25" hidden="1" customHeight="1" x14ac:dyDescent="0.25">
      <c r="A48" s="299" t="s">
        <v>62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2"/>
      <c r="AB48" s="282"/>
      <c r="AC48" s="282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4"/>
      <c r="R49" s="304"/>
      <c r="S49" s="304"/>
      <c r="T49" s="305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4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315"/>
      <c r="P50" s="300" t="s">
        <v>71</v>
      </c>
      <c r="Q50" s="301"/>
      <c r="R50" s="301"/>
      <c r="S50" s="301"/>
      <c r="T50" s="301"/>
      <c r="U50" s="301"/>
      <c r="V50" s="302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315"/>
      <c r="P51" s="300" t="s">
        <v>71</v>
      </c>
      <c r="Q51" s="301"/>
      <c r="R51" s="301"/>
      <c r="S51" s="301"/>
      <c r="T51" s="301"/>
      <c r="U51" s="301"/>
      <c r="V51" s="302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9" t="s">
        <v>108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2"/>
      <c r="AB52" s="282"/>
      <c r="AC52" s="282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4"/>
      <c r="R53" s="304"/>
      <c r="S53" s="304"/>
      <c r="T53" s="305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4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315"/>
      <c r="P54" s="300" t="s">
        <v>71</v>
      </c>
      <c r="Q54" s="301"/>
      <c r="R54" s="301"/>
      <c r="S54" s="301"/>
      <c r="T54" s="301"/>
      <c r="U54" s="301"/>
      <c r="V54" s="302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315"/>
      <c r="P55" s="300" t="s">
        <v>71</v>
      </c>
      <c r="Q55" s="301"/>
      <c r="R55" s="301"/>
      <c r="S55" s="301"/>
      <c r="T55" s="301"/>
      <c r="U55" s="301"/>
      <c r="V55" s="302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9" t="s">
        <v>75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2"/>
      <c r="AB56" s="282"/>
      <c r="AC56" s="282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4"/>
      <c r="R57" s="304"/>
      <c r="S57" s="304"/>
      <c r="T57" s="305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4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315"/>
      <c r="P58" s="300" t="s">
        <v>71</v>
      </c>
      <c r="Q58" s="301"/>
      <c r="R58" s="301"/>
      <c r="S58" s="301"/>
      <c r="T58" s="301"/>
      <c r="U58" s="301"/>
      <c r="V58" s="302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315"/>
      <c r="P59" s="300" t="s">
        <v>71</v>
      </c>
      <c r="Q59" s="301"/>
      <c r="R59" s="301"/>
      <c r="S59" s="301"/>
      <c r="T59" s="301"/>
      <c r="U59" s="301"/>
      <c r="V59" s="302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9" t="s">
        <v>115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2"/>
      <c r="AB60" s="282"/>
      <c r="AC60" s="282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4"/>
      <c r="R61" s="304"/>
      <c r="S61" s="304"/>
      <c r="T61" s="305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1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4"/>
      <c r="R62" s="304"/>
      <c r="S62" s="304"/>
      <c r="T62" s="305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4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315"/>
      <c r="P63" s="300" t="s">
        <v>71</v>
      </c>
      <c r="Q63" s="301"/>
      <c r="R63" s="301"/>
      <c r="S63" s="301"/>
      <c r="T63" s="301"/>
      <c r="U63" s="301"/>
      <c r="V63" s="302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315"/>
      <c r="P64" s="300" t="s">
        <v>71</v>
      </c>
      <c r="Q64" s="301"/>
      <c r="R64" s="301"/>
      <c r="S64" s="301"/>
      <c r="T64" s="301"/>
      <c r="U64" s="301"/>
      <c r="V64" s="302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9" t="s">
        <v>121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2"/>
      <c r="AB65" s="282"/>
      <c r="AC65" s="282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4"/>
      <c r="R66" s="304"/>
      <c r="S66" s="304"/>
      <c r="T66" s="305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4"/>
      <c r="R67" s="304"/>
      <c r="S67" s="304"/>
      <c r="T67" s="305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4"/>
      <c r="R68" s="304"/>
      <c r="S68" s="304"/>
      <c r="T68" s="305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4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315"/>
      <c r="P69" s="300" t="s">
        <v>71</v>
      </c>
      <c r="Q69" s="301"/>
      <c r="R69" s="301"/>
      <c r="S69" s="301"/>
      <c r="T69" s="301"/>
      <c r="U69" s="301"/>
      <c r="V69" s="302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315"/>
      <c r="P70" s="300" t="s">
        <v>71</v>
      </c>
      <c r="Q70" s="301"/>
      <c r="R70" s="301"/>
      <c r="S70" s="301"/>
      <c r="T70" s="301"/>
      <c r="U70" s="301"/>
      <c r="V70" s="302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1" t="s">
        <v>129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3"/>
      <c r="AB71" s="283"/>
      <c r="AC71" s="283"/>
    </row>
    <row r="72" spans="1:68" ht="14.25" hidden="1" customHeight="1" x14ac:dyDescent="0.25">
      <c r="A72" s="299" t="s">
        <v>62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2"/>
      <c r="AB72" s="282"/>
      <c r="AC72" s="282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4"/>
      <c r="R73" s="304"/>
      <c r="S73" s="304"/>
      <c r="T73" s="305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4"/>
      <c r="R74" s="304"/>
      <c r="S74" s="304"/>
      <c r="T74" s="305"/>
      <c r="U74" s="34"/>
      <c r="V74" s="34"/>
      <c r="W74" s="35" t="s">
        <v>68</v>
      </c>
      <c r="X74" s="288">
        <v>144</v>
      </c>
      <c r="Y74" s="289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314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315"/>
      <c r="P75" s="300" t="s">
        <v>71</v>
      </c>
      <c r="Q75" s="301"/>
      <c r="R75" s="301"/>
      <c r="S75" s="301"/>
      <c r="T75" s="301"/>
      <c r="U75" s="301"/>
      <c r="V75" s="302"/>
      <c r="W75" s="37" t="s">
        <v>68</v>
      </c>
      <c r="X75" s="290">
        <f>IFERROR(SUM(X73:X74),"0")</f>
        <v>144</v>
      </c>
      <c r="Y75" s="290">
        <f>IFERROR(SUM(Y73:Y74),"0")</f>
        <v>144</v>
      </c>
      <c r="Z75" s="290">
        <f>IFERROR(IF(Z73="",0,Z73),"0")+IFERROR(IF(Z74="",0,Z74),"0")</f>
        <v>1.2470399999999999</v>
      </c>
      <c r="AA75" s="291"/>
      <c r="AB75" s="291"/>
      <c r="AC75" s="291"/>
    </row>
    <row r="76" spans="1:68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315"/>
      <c r="P76" s="300" t="s">
        <v>71</v>
      </c>
      <c r="Q76" s="301"/>
      <c r="R76" s="301"/>
      <c r="S76" s="301"/>
      <c r="T76" s="301"/>
      <c r="U76" s="301"/>
      <c r="V76" s="302"/>
      <c r="W76" s="37" t="s">
        <v>72</v>
      </c>
      <c r="X76" s="290">
        <f>IFERROR(SUMPRODUCT(X73:X74*H73:H74),"0")</f>
        <v>720</v>
      </c>
      <c r="Y76" s="290">
        <f>IFERROR(SUMPRODUCT(Y73:Y74*H73:H74),"0")</f>
        <v>720</v>
      </c>
      <c r="Z76" s="37"/>
      <c r="AA76" s="291"/>
      <c r="AB76" s="291"/>
      <c r="AC76" s="291"/>
    </row>
    <row r="77" spans="1:68" ht="16.5" hidden="1" customHeight="1" x14ac:dyDescent="0.25">
      <c r="A77" s="311" t="s">
        <v>136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3"/>
      <c r="AB77" s="283"/>
      <c r="AC77" s="283"/>
    </row>
    <row r="78" spans="1:68" ht="14.25" hidden="1" customHeight="1" x14ac:dyDescent="0.25">
      <c r="A78" s="299" t="s">
        <v>121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2"/>
      <c r="AB78" s="282"/>
      <c r="AC78" s="282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4"/>
      <c r="R79" s="304"/>
      <c r="S79" s="304"/>
      <c r="T79" s="305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4">
        <v>4607111033659</v>
      </c>
      <c r="E80" s="295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4"/>
      <c r="R80" s="304"/>
      <c r="S80" s="304"/>
      <c r="T80" s="305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4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315"/>
      <c r="P81" s="300" t="s">
        <v>71</v>
      </c>
      <c r="Q81" s="301"/>
      <c r="R81" s="301"/>
      <c r="S81" s="301"/>
      <c r="T81" s="301"/>
      <c r="U81" s="301"/>
      <c r="V81" s="302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315"/>
      <c r="P82" s="300" t="s">
        <v>71</v>
      </c>
      <c r="Q82" s="301"/>
      <c r="R82" s="301"/>
      <c r="S82" s="301"/>
      <c r="T82" s="301"/>
      <c r="U82" s="301"/>
      <c r="V82" s="302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11" t="s">
        <v>142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3"/>
      <c r="AB83" s="283"/>
      <c r="AC83" s="283"/>
    </row>
    <row r="84" spans="1:68" ht="14.25" hidden="1" customHeight="1" x14ac:dyDescent="0.25">
      <c r="A84" s="299" t="s">
        <v>143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4">
        <v>4607111034120</v>
      </c>
      <c r="E85" s="295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4"/>
      <c r="R85" s="304"/>
      <c r="S85" s="304"/>
      <c r="T85" s="305"/>
      <c r="U85" s="34"/>
      <c r="V85" s="34"/>
      <c r="W85" s="35" t="s">
        <v>68</v>
      </c>
      <c r="X85" s="288">
        <v>70</v>
      </c>
      <c r="Y85" s="28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ht="27" hidden="1" customHeight="1" x14ac:dyDescent="0.25">
      <c r="A86" s="54" t="s">
        <v>147</v>
      </c>
      <c r="B86" s="54" t="s">
        <v>148</v>
      </c>
      <c r="C86" s="31">
        <v>4301131046</v>
      </c>
      <c r="D86" s="294">
        <v>4607111034137</v>
      </c>
      <c r="E86" s="295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4"/>
      <c r="R86" s="304"/>
      <c r="S86" s="304"/>
      <c r="T86" s="305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14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315"/>
      <c r="P87" s="300" t="s">
        <v>71</v>
      </c>
      <c r="Q87" s="301"/>
      <c r="R87" s="301"/>
      <c r="S87" s="301"/>
      <c r="T87" s="301"/>
      <c r="U87" s="301"/>
      <c r="V87" s="302"/>
      <c r="W87" s="37" t="s">
        <v>68</v>
      </c>
      <c r="X87" s="290">
        <f>IFERROR(SUM(X85:X86),"0")</f>
        <v>70</v>
      </c>
      <c r="Y87" s="290">
        <f>IFERROR(SUM(Y85:Y86),"0")</f>
        <v>70</v>
      </c>
      <c r="Z87" s="290">
        <f>IFERROR(IF(Z85="",0,Z85),"0")+IFERROR(IF(Z86="",0,Z86),"0")</f>
        <v>1.2516</v>
      </c>
      <c r="AA87" s="291"/>
      <c r="AB87" s="291"/>
      <c r="AC87" s="291"/>
    </row>
    <row r="88" spans="1:68" x14ac:dyDescent="0.2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315"/>
      <c r="P88" s="300" t="s">
        <v>71</v>
      </c>
      <c r="Q88" s="301"/>
      <c r="R88" s="301"/>
      <c r="S88" s="301"/>
      <c r="T88" s="301"/>
      <c r="U88" s="301"/>
      <c r="V88" s="302"/>
      <c r="W88" s="37" t="s">
        <v>72</v>
      </c>
      <c r="X88" s="290">
        <f>IFERROR(SUMPRODUCT(X85:X86*H85:H86),"0")</f>
        <v>252</v>
      </c>
      <c r="Y88" s="290">
        <f>IFERROR(SUMPRODUCT(Y85:Y86*H85:H86),"0")</f>
        <v>252</v>
      </c>
      <c r="Z88" s="37"/>
      <c r="AA88" s="291"/>
      <c r="AB88" s="291"/>
      <c r="AC88" s="291"/>
    </row>
    <row r="89" spans="1:68" ht="16.5" hidden="1" customHeight="1" x14ac:dyDescent="0.25">
      <c r="A89" s="311" t="s">
        <v>150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3"/>
      <c r="AB89" s="283"/>
      <c r="AC89" s="283"/>
    </row>
    <row r="90" spans="1:68" ht="14.25" hidden="1" customHeight="1" x14ac:dyDescent="0.25">
      <c r="A90" s="299" t="s">
        <v>121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82"/>
      <c r="AB90" s="282"/>
      <c r="AC90" s="282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294">
        <v>4620207491027</v>
      </c>
      <c r="E91" s="295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9" t="s">
        <v>153</v>
      </c>
      <c r="Q91" s="304"/>
      <c r="R91" s="304"/>
      <c r="S91" s="304"/>
      <c r="T91" s="305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4301135793</v>
      </c>
      <c r="D92" s="294">
        <v>4620207491003</v>
      </c>
      <c r="E92" s="295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7" t="s">
        <v>156</v>
      </c>
      <c r="Q92" s="304"/>
      <c r="R92" s="304"/>
      <c r="S92" s="304"/>
      <c r="T92" s="305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4301135768</v>
      </c>
      <c r="D93" s="294">
        <v>4620207491034</v>
      </c>
      <c r="E93" s="295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4"/>
      <c r="R93" s="304"/>
      <c r="S93" s="304"/>
      <c r="T93" s="305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4">
        <v>4620207491010</v>
      </c>
      <c r="E94" s="295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9" t="s">
        <v>163</v>
      </c>
      <c r="Q94" s="304"/>
      <c r="R94" s="304"/>
      <c r="S94" s="304"/>
      <c r="T94" s="305"/>
      <c r="U94" s="34"/>
      <c r="V94" s="34"/>
      <c r="W94" s="35" t="s">
        <v>68</v>
      </c>
      <c r="X94" s="288">
        <v>56</v>
      </c>
      <c r="Y94" s="289">
        <f t="shared" si="0"/>
        <v>56</v>
      </c>
      <c r="Z94" s="36">
        <f t="shared" si="1"/>
        <v>1.0012799999999999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200.6816</v>
      </c>
      <c r="BN94" s="67">
        <f t="shared" si="3"/>
        <v>200.6816</v>
      </c>
      <c r="BO94" s="67">
        <f t="shared" si="4"/>
        <v>0.8</v>
      </c>
      <c r="BP94" s="67">
        <f t="shared" si="5"/>
        <v>0.8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94">
        <v>4607111035028</v>
      </c>
      <c r="E95" s="295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4" t="s">
        <v>166</v>
      </c>
      <c r="Q95" s="304"/>
      <c r="R95" s="304"/>
      <c r="S95" s="304"/>
      <c r="T95" s="305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4">
        <v>4607111036407</v>
      </c>
      <c r="E96" s="295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4"/>
      <c r="R96" s="304"/>
      <c r="S96" s="304"/>
      <c r="T96" s="305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4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315"/>
      <c r="P97" s="300" t="s">
        <v>71</v>
      </c>
      <c r="Q97" s="301"/>
      <c r="R97" s="301"/>
      <c r="S97" s="301"/>
      <c r="T97" s="301"/>
      <c r="U97" s="301"/>
      <c r="V97" s="302"/>
      <c r="W97" s="37" t="s">
        <v>68</v>
      </c>
      <c r="X97" s="290">
        <f>IFERROR(SUM(X91:X96),"0")</f>
        <v>56</v>
      </c>
      <c r="Y97" s="290">
        <f>IFERROR(SUM(Y91:Y96),"0")</f>
        <v>56</v>
      </c>
      <c r="Z97" s="290">
        <f>IFERROR(IF(Z91="",0,Z91),"0")+IFERROR(IF(Z92="",0,Z92),"0")+IFERROR(IF(Z93="",0,Z93),"0")+IFERROR(IF(Z94="",0,Z94),"0")+IFERROR(IF(Z95="",0,Z95),"0")+IFERROR(IF(Z96="",0,Z96),"0")</f>
        <v>1.0012799999999999</v>
      </c>
      <c r="AA97" s="291"/>
      <c r="AB97" s="291"/>
      <c r="AC97" s="291"/>
    </row>
    <row r="98" spans="1:68" x14ac:dyDescent="0.2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315"/>
      <c r="P98" s="300" t="s">
        <v>71</v>
      </c>
      <c r="Q98" s="301"/>
      <c r="R98" s="301"/>
      <c r="S98" s="301"/>
      <c r="T98" s="301"/>
      <c r="U98" s="301"/>
      <c r="V98" s="302"/>
      <c r="W98" s="37" t="s">
        <v>72</v>
      </c>
      <c r="X98" s="290">
        <f>IFERROR(SUMPRODUCT(X91:X96*H91:H96),"0")</f>
        <v>161.28</v>
      </c>
      <c r="Y98" s="290">
        <f>IFERROR(SUMPRODUCT(Y91:Y96*H91:H96),"0")</f>
        <v>161.28</v>
      </c>
      <c r="Z98" s="37"/>
      <c r="AA98" s="291"/>
      <c r="AB98" s="291"/>
      <c r="AC98" s="291"/>
    </row>
    <row r="99" spans="1:68" ht="16.5" hidden="1" customHeight="1" x14ac:dyDescent="0.25">
      <c r="A99" s="311" t="s">
        <v>170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3"/>
      <c r="AB99" s="283"/>
      <c r="AC99" s="283"/>
    </row>
    <row r="100" spans="1:68" ht="14.25" hidden="1" customHeight="1" x14ac:dyDescent="0.25">
      <c r="A100" s="299" t="s">
        <v>115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4">
        <v>4607025784012</v>
      </c>
      <c r="E101" s="295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2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4"/>
      <c r="R101" s="304"/>
      <c r="S101" s="304"/>
      <c r="T101" s="305"/>
      <c r="U101" s="34"/>
      <c r="V101" s="34"/>
      <c r="W101" s="35" t="s">
        <v>68</v>
      </c>
      <c r="X101" s="288">
        <v>70</v>
      </c>
      <c r="Y101" s="289">
        <f>IFERROR(IF(X101="","",X101),"")</f>
        <v>70</v>
      </c>
      <c r="Z101" s="36">
        <f>IFERROR(IF(X101="","",X101*0.00936),"")</f>
        <v>0.6552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174.38400000000001</v>
      </c>
      <c r="BN101" s="67">
        <f>IFERROR(Y101*I101,"0")</f>
        <v>174.38400000000001</v>
      </c>
      <c r="BO101" s="67">
        <f>IFERROR(X101/J101,"0")</f>
        <v>0.55555555555555558</v>
      </c>
      <c r="BP101" s="67">
        <f>IFERROR(Y101/J101,"0")</f>
        <v>0.55555555555555558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4">
        <v>4607025784319</v>
      </c>
      <c r="E102" s="295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4"/>
      <c r="R102" s="304"/>
      <c r="S102" s="304"/>
      <c r="T102" s="305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4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315"/>
      <c r="P103" s="300" t="s">
        <v>71</v>
      </c>
      <c r="Q103" s="301"/>
      <c r="R103" s="301"/>
      <c r="S103" s="301"/>
      <c r="T103" s="301"/>
      <c r="U103" s="301"/>
      <c r="V103" s="302"/>
      <c r="W103" s="37" t="s">
        <v>68</v>
      </c>
      <c r="X103" s="290">
        <f>IFERROR(SUM(X101:X102),"0")</f>
        <v>70</v>
      </c>
      <c r="Y103" s="290">
        <f>IFERROR(SUM(Y101:Y102),"0")</f>
        <v>70</v>
      </c>
      <c r="Z103" s="290">
        <f>IFERROR(IF(Z101="",0,Z101),"0")+IFERROR(IF(Z102="",0,Z102),"0")</f>
        <v>0.6552</v>
      </c>
      <c r="AA103" s="291"/>
      <c r="AB103" s="291"/>
      <c r="AC103" s="291"/>
    </row>
    <row r="104" spans="1:68" x14ac:dyDescent="0.2">
      <c r="A104" s="297"/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315"/>
      <c r="P104" s="300" t="s">
        <v>71</v>
      </c>
      <c r="Q104" s="301"/>
      <c r="R104" s="301"/>
      <c r="S104" s="301"/>
      <c r="T104" s="301"/>
      <c r="U104" s="301"/>
      <c r="V104" s="302"/>
      <c r="W104" s="37" t="s">
        <v>72</v>
      </c>
      <c r="X104" s="290">
        <f>IFERROR(SUMPRODUCT(X101:X102*H101:H102),"0")</f>
        <v>151.20000000000002</v>
      </c>
      <c r="Y104" s="290">
        <f>IFERROR(SUMPRODUCT(Y101:Y102*H101:H102),"0")</f>
        <v>151.20000000000002</v>
      </c>
      <c r="Z104" s="37"/>
      <c r="AA104" s="291"/>
      <c r="AB104" s="291"/>
      <c r="AC104" s="291"/>
    </row>
    <row r="105" spans="1:68" ht="16.5" hidden="1" customHeight="1" x14ac:dyDescent="0.25">
      <c r="A105" s="311" t="s">
        <v>176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3"/>
      <c r="AB105" s="283"/>
      <c r="AC105" s="283"/>
    </row>
    <row r="106" spans="1:68" ht="14.25" hidden="1" customHeight="1" x14ac:dyDescent="0.25">
      <c r="A106" s="299" t="s">
        <v>62</v>
      </c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82"/>
      <c r="AB106" s="282"/>
      <c r="AC106" s="282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4">
        <v>4620207491157</v>
      </c>
      <c r="E107" s="295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4"/>
      <c r="R107" s="304"/>
      <c r="S107" s="304"/>
      <c r="T107" s="305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294">
        <v>4607111039262</v>
      </c>
      <c r="E108" s="295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4"/>
      <c r="R108" s="304"/>
      <c r="S108" s="304"/>
      <c r="T108" s="305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4">
        <v>4607111039248</v>
      </c>
      <c r="E109" s="295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4"/>
      <c r="R109" s="304"/>
      <c r="S109" s="304"/>
      <c r="T109" s="305"/>
      <c r="U109" s="34"/>
      <c r="V109" s="34"/>
      <c r="W109" s="35" t="s">
        <v>68</v>
      </c>
      <c r="X109" s="288">
        <v>24</v>
      </c>
      <c r="Y109" s="28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175.2</v>
      </c>
      <c r="BN109" s="67">
        <f>IFERROR(Y109*I109,"0")</f>
        <v>175.2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hidden="1" customHeight="1" x14ac:dyDescent="0.25">
      <c r="A110" s="54" t="s">
        <v>184</v>
      </c>
      <c r="B110" s="54" t="s">
        <v>185</v>
      </c>
      <c r="C110" s="31">
        <v>4301071049</v>
      </c>
      <c r="D110" s="294">
        <v>4607111039293</v>
      </c>
      <c r="E110" s="295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4"/>
      <c r="R110" s="304"/>
      <c r="S110" s="304"/>
      <c r="T110" s="305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4">
        <v>4607111039279</v>
      </c>
      <c r="E111" s="295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4"/>
      <c r="R111" s="304"/>
      <c r="S111" s="304"/>
      <c r="T111" s="305"/>
      <c r="U111" s="34"/>
      <c r="V111" s="34"/>
      <c r="W111" s="35" t="s">
        <v>68</v>
      </c>
      <c r="X111" s="288">
        <v>12</v>
      </c>
      <c r="Y111" s="289">
        <f>IFERROR(IF(X111="","",X111),"")</f>
        <v>12</v>
      </c>
      <c r="Z111" s="36">
        <f>IFERROR(IF(X111="","",X111*0.0155),"")</f>
        <v>0.186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87.6</v>
      </c>
      <c r="BN111" s="67">
        <f>IFERROR(Y111*I111,"0")</f>
        <v>87.6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14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315"/>
      <c r="P112" s="300" t="s">
        <v>71</v>
      </c>
      <c r="Q112" s="301"/>
      <c r="R112" s="301"/>
      <c r="S112" s="301"/>
      <c r="T112" s="301"/>
      <c r="U112" s="301"/>
      <c r="V112" s="302"/>
      <c r="W112" s="37" t="s">
        <v>68</v>
      </c>
      <c r="X112" s="290">
        <f>IFERROR(SUM(X107:X111),"0")</f>
        <v>36</v>
      </c>
      <c r="Y112" s="290">
        <f>IFERROR(SUM(Y107:Y111),"0")</f>
        <v>36</v>
      </c>
      <c r="Z112" s="290">
        <f>IFERROR(IF(Z107="",0,Z107),"0")+IFERROR(IF(Z108="",0,Z108),"0")+IFERROR(IF(Z109="",0,Z109),"0")+IFERROR(IF(Z110="",0,Z110),"0")+IFERROR(IF(Z111="",0,Z111),"0")</f>
        <v>0.55800000000000005</v>
      </c>
      <c r="AA112" s="291"/>
      <c r="AB112" s="291"/>
      <c r="AC112" s="291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315"/>
      <c r="P113" s="300" t="s">
        <v>71</v>
      </c>
      <c r="Q113" s="301"/>
      <c r="R113" s="301"/>
      <c r="S113" s="301"/>
      <c r="T113" s="301"/>
      <c r="U113" s="301"/>
      <c r="V113" s="302"/>
      <c r="W113" s="37" t="s">
        <v>72</v>
      </c>
      <c r="X113" s="290">
        <f>IFERROR(SUMPRODUCT(X107:X111*H107:H111),"0")</f>
        <v>252</v>
      </c>
      <c r="Y113" s="290">
        <f>IFERROR(SUMPRODUCT(Y107:Y111*H107:H111),"0")</f>
        <v>252</v>
      </c>
      <c r="Z113" s="37"/>
      <c r="AA113" s="291"/>
      <c r="AB113" s="291"/>
      <c r="AC113" s="291"/>
    </row>
    <row r="114" spans="1:68" ht="14.25" hidden="1" customHeight="1" x14ac:dyDescent="0.25">
      <c r="A114" s="299" t="s">
        <v>121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2"/>
      <c r="AB114" s="282"/>
      <c r="AC114" s="282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4">
        <v>4620207490983</v>
      </c>
      <c r="E115" s="295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4"/>
      <c r="R115" s="304"/>
      <c r="S115" s="304"/>
      <c r="T115" s="305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4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315"/>
      <c r="P116" s="300" t="s">
        <v>71</v>
      </c>
      <c r="Q116" s="301"/>
      <c r="R116" s="301"/>
      <c r="S116" s="301"/>
      <c r="T116" s="301"/>
      <c r="U116" s="301"/>
      <c r="V116" s="302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315"/>
      <c r="P117" s="300" t="s">
        <v>71</v>
      </c>
      <c r="Q117" s="301"/>
      <c r="R117" s="301"/>
      <c r="S117" s="301"/>
      <c r="T117" s="301"/>
      <c r="U117" s="301"/>
      <c r="V117" s="302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299" t="s">
        <v>191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2"/>
      <c r="AB118" s="282"/>
      <c r="AC118" s="282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4">
        <v>4620207491140</v>
      </c>
      <c r="E119" s="295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304"/>
      <c r="R119" s="304"/>
      <c r="S119" s="304"/>
      <c r="T119" s="305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14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315"/>
      <c r="P120" s="300" t="s">
        <v>71</v>
      </c>
      <c r="Q120" s="301"/>
      <c r="R120" s="301"/>
      <c r="S120" s="301"/>
      <c r="T120" s="301"/>
      <c r="U120" s="301"/>
      <c r="V120" s="302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315"/>
      <c r="P121" s="300" t="s">
        <v>71</v>
      </c>
      <c r="Q121" s="301"/>
      <c r="R121" s="301"/>
      <c r="S121" s="301"/>
      <c r="T121" s="301"/>
      <c r="U121" s="301"/>
      <c r="V121" s="302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1" t="s">
        <v>196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3"/>
      <c r="AB122" s="283"/>
      <c r="AC122" s="283"/>
    </row>
    <row r="123" spans="1:68" ht="14.25" hidden="1" customHeight="1" x14ac:dyDescent="0.25">
      <c r="A123" s="299" t="s">
        <v>121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4">
        <v>4607111034014</v>
      </c>
      <c r="E124" s="295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4"/>
      <c r="R124" s="304"/>
      <c r="S124" s="304"/>
      <c r="T124" s="305"/>
      <c r="U124" s="34"/>
      <c r="V124" s="34"/>
      <c r="W124" s="35" t="s">
        <v>68</v>
      </c>
      <c r="X124" s="288">
        <v>140</v>
      </c>
      <c r="Y124" s="289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ht="27" hidden="1" customHeight="1" x14ac:dyDescent="0.25">
      <c r="A125" s="54" t="s">
        <v>200</v>
      </c>
      <c r="B125" s="54" t="s">
        <v>201</v>
      </c>
      <c r="C125" s="31">
        <v>4301135532</v>
      </c>
      <c r="D125" s="294">
        <v>4607111033994</v>
      </c>
      <c r="E125" s="295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4"/>
      <c r="R125" s="304"/>
      <c r="S125" s="304"/>
      <c r="T125" s="305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14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315"/>
      <c r="P126" s="300" t="s">
        <v>71</v>
      </c>
      <c r="Q126" s="301"/>
      <c r="R126" s="301"/>
      <c r="S126" s="301"/>
      <c r="T126" s="301"/>
      <c r="U126" s="301"/>
      <c r="V126" s="302"/>
      <c r="W126" s="37" t="s">
        <v>68</v>
      </c>
      <c r="X126" s="290">
        <f>IFERROR(SUM(X124:X125),"0")</f>
        <v>140</v>
      </c>
      <c r="Y126" s="290">
        <f>IFERROR(SUM(Y124:Y125),"0")</f>
        <v>140</v>
      </c>
      <c r="Z126" s="290">
        <f>IFERROR(IF(Z124="",0,Z124),"0")+IFERROR(IF(Z125="",0,Z125),"0")</f>
        <v>2.5032000000000001</v>
      </c>
      <c r="AA126" s="291"/>
      <c r="AB126" s="291"/>
      <c r="AC126" s="291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315"/>
      <c r="P127" s="300" t="s">
        <v>71</v>
      </c>
      <c r="Q127" s="301"/>
      <c r="R127" s="301"/>
      <c r="S127" s="301"/>
      <c r="T127" s="301"/>
      <c r="U127" s="301"/>
      <c r="V127" s="302"/>
      <c r="W127" s="37" t="s">
        <v>72</v>
      </c>
      <c r="X127" s="290">
        <f>IFERROR(SUMPRODUCT(X124:X125*H124:H125),"0")</f>
        <v>420</v>
      </c>
      <c r="Y127" s="290">
        <f>IFERROR(SUMPRODUCT(Y124:Y125*H124:H125),"0")</f>
        <v>420</v>
      </c>
      <c r="Z127" s="37"/>
      <c r="AA127" s="291"/>
      <c r="AB127" s="291"/>
      <c r="AC127" s="291"/>
    </row>
    <row r="128" spans="1:68" ht="16.5" hidden="1" customHeight="1" x14ac:dyDescent="0.25">
      <c r="A128" s="311" t="s">
        <v>202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3"/>
      <c r="AB128" s="283"/>
      <c r="AC128" s="283"/>
    </row>
    <row r="129" spans="1:68" ht="14.25" hidden="1" customHeight="1" x14ac:dyDescent="0.25">
      <c r="A129" s="299" t="s">
        <v>121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2"/>
      <c r="AB129" s="282"/>
      <c r="AC129" s="282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4">
        <v>4607111039095</v>
      </c>
      <c r="E130" s="295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4"/>
      <c r="R130" s="304"/>
      <c r="S130" s="304"/>
      <c r="T130" s="305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4301135550</v>
      </c>
      <c r="D131" s="294">
        <v>4607111034199</v>
      </c>
      <c r="E131" s="295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4"/>
      <c r="R131" s="304"/>
      <c r="S131" s="304"/>
      <c r="T131" s="305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14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315"/>
      <c r="P132" s="300" t="s">
        <v>71</v>
      </c>
      <c r="Q132" s="301"/>
      <c r="R132" s="301"/>
      <c r="S132" s="301"/>
      <c r="T132" s="301"/>
      <c r="U132" s="301"/>
      <c r="V132" s="302"/>
      <c r="W132" s="37" t="s">
        <v>68</v>
      </c>
      <c r="X132" s="290">
        <f>IFERROR(SUM(X130:X131),"0")</f>
        <v>0</v>
      </c>
      <c r="Y132" s="290">
        <f>IFERROR(SUM(Y130:Y131),"0")</f>
        <v>0</v>
      </c>
      <c r="Z132" s="290">
        <f>IFERROR(IF(Z130="",0,Z130),"0")+IFERROR(IF(Z131="",0,Z131),"0")</f>
        <v>0</v>
      </c>
      <c r="AA132" s="291"/>
      <c r="AB132" s="291"/>
      <c r="AC132" s="291"/>
    </row>
    <row r="133" spans="1:68" hidden="1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315"/>
      <c r="P133" s="300" t="s">
        <v>71</v>
      </c>
      <c r="Q133" s="301"/>
      <c r="R133" s="301"/>
      <c r="S133" s="301"/>
      <c r="T133" s="301"/>
      <c r="U133" s="301"/>
      <c r="V133" s="302"/>
      <c r="W133" s="37" t="s">
        <v>72</v>
      </c>
      <c r="X133" s="290">
        <f>IFERROR(SUMPRODUCT(X130:X131*H130:H131),"0")</f>
        <v>0</v>
      </c>
      <c r="Y133" s="290">
        <f>IFERROR(SUMPRODUCT(Y130:Y131*H130:H131),"0")</f>
        <v>0</v>
      </c>
      <c r="Z133" s="37"/>
      <c r="AA133" s="291"/>
      <c r="AB133" s="291"/>
      <c r="AC133" s="291"/>
    </row>
    <row r="134" spans="1:68" ht="16.5" hidden="1" customHeight="1" x14ac:dyDescent="0.25">
      <c r="A134" s="311" t="s">
        <v>209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3"/>
      <c r="AB134" s="283"/>
      <c r="AC134" s="283"/>
    </row>
    <row r="135" spans="1:68" ht="14.25" hidden="1" customHeight="1" x14ac:dyDescent="0.25">
      <c r="A135" s="299" t="s">
        <v>121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2"/>
      <c r="AB135" s="282"/>
      <c r="AC135" s="282"/>
    </row>
    <row r="136" spans="1:68" ht="27" hidden="1" customHeight="1" x14ac:dyDescent="0.25">
      <c r="A136" s="54" t="s">
        <v>210</v>
      </c>
      <c r="B136" s="54" t="s">
        <v>211</v>
      </c>
      <c r="C136" s="31">
        <v>4301135753</v>
      </c>
      <c r="D136" s="294">
        <v>4620207490914</v>
      </c>
      <c r="E136" s="295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66" t="s">
        <v>212</v>
      </c>
      <c r="Q136" s="304"/>
      <c r="R136" s="304"/>
      <c r="S136" s="304"/>
      <c r="T136" s="305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94">
        <v>4620207490853</v>
      </c>
      <c r="E137" s="295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7" t="s">
        <v>215</v>
      </c>
      <c r="Q137" s="304"/>
      <c r="R137" s="304"/>
      <c r="S137" s="304"/>
      <c r="T137" s="305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14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315"/>
      <c r="P138" s="300" t="s">
        <v>71</v>
      </c>
      <c r="Q138" s="301"/>
      <c r="R138" s="301"/>
      <c r="S138" s="301"/>
      <c r="T138" s="301"/>
      <c r="U138" s="301"/>
      <c r="V138" s="302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hidden="1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315"/>
      <c r="P139" s="300" t="s">
        <v>71</v>
      </c>
      <c r="Q139" s="301"/>
      <c r="R139" s="301"/>
      <c r="S139" s="301"/>
      <c r="T139" s="301"/>
      <c r="U139" s="301"/>
      <c r="V139" s="302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11" t="s">
        <v>216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3"/>
      <c r="AB140" s="283"/>
      <c r="AC140" s="283"/>
    </row>
    <row r="141" spans="1:68" ht="14.25" hidden="1" customHeight="1" x14ac:dyDescent="0.25">
      <c r="A141" s="299" t="s">
        <v>121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2"/>
      <c r="AB141" s="282"/>
      <c r="AC141" s="282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294">
        <v>4607111035806</v>
      </c>
      <c r="E142" s="295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4"/>
      <c r="R142" s="304"/>
      <c r="S142" s="304"/>
      <c r="T142" s="305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14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315"/>
      <c r="P143" s="300" t="s">
        <v>71</v>
      </c>
      <c r="Q143" s="301"/>
      <c r="R143" s="301"/>
      <c r="S143" s="301"/>
      <c r="T143" s="301"/>
      <c r="U143" s="301"/>
      <c r="V143" s="302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315"/>
      <c r="P144" s="300" t="s">
        <v>71</v>
      </c>
      <c r="Q144" s="301"/>
      <c r="R144" s="301"/>
      <c r="S144" s="301"/>
      <c r="T144" s="301"/>
      <c r="U144" s="301"/>
      <c r="V144" s="302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1" t="s">
        <v>220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3"/>
      <c r="AB145" s="283"/>
      <c r="AC145" s="283"/>
    </row>
    <row r="146" spans="1:68" ht="14.25" hidden="1" customHeight="1" x14ac:dyDescent="0.25">
      <c r="A146" s="299" t="s">
        <v>121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2"/>
      <c r="AB146" s="282"/>
      <c r="AC146" s="282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4">
        <v>4607111039613</v>
      </c>
      <c r="E147" s="295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4"/>
      <c r="R147" s="304"/>
      <c r="S147" s="304"/>
      <c r="T147" s="305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14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315"/>
      <c r="P148" s="300" t="s">
        <v>71</v>
      </c>
      <c r="Q148" s="301"/>
      <c r="R148" s="301"/>
      <c r="S148" s="301"/>
      <c r="T148" s="301"/>
      <c r="U148" s="301"/>
      <c r="V148" s="302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315"/>
      <c r="P149" s="300" t="s">
        <v>71</v>
      </c>
      <c r="Q149" s="301"/>
      <c r="R149" s="301"/>
      <c r="S149" s="301"/>
      <c r="T149" s="301"/>
      <c r="U149" s="301"/>
      <c r="V149" s="302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1" t="s">
        <v>223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3"/>
      <c r="AB150" s="283"/>
      <c r="AC150" s="283"/>
    </row>
    <row r="151" spans="1:68" ht="14.25" hidden="1" customHeight="1" x14ac:dyDescent="0.25">
      <c r="A151" s="299" t="s">
        <v>191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2"/>
      <c r="AB151" s="282"/>
      <c r="AC151" s="282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4">
        <v>4607111035646</v>
      </c>
      <c r="E152" s="295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2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4"/>
      <c r="R152" s="304"/>
      <c r="S152" s="304"/>
      <c r="T152" s="305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14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315"/>
      <c r="P153" s="300" t="s">
        <v>71</v>
      </c>
      <c r="Q153" s="301"/>
      <c r="R153" s="301"/>
      <c r="S153" s="301"/>
      <c r="T153" s="301"/>
      <c r="U153" s="301"/>
      <c r="V153" s="302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315"/>
      <c r="P154" s="300" t="s">
        <v>71</v>
      </c>
      <c r="Q154" s="301"/>
      <c r="R154" s="301"/>
      <c r="S154" s="301"/>
      <c r="T154" s="301"/>
      <c r="U154" s="301"/>
      <c r="V154" s="302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1" t="s">
        <v>228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3"/>
      <c r="AB155" s="283"/>
      <c r="AC155" s="283"/>
    </row>
    <row r="156" spans="1:68" ht="14.25" hidden="1" customHeight="1" x14ac:dyDescent="0.25">
      <c r="A156" s="299" t="s">
        <v>121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2"/>
      <c r="AB156" s="282"/>
      <c r="AC156" s="282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294">
        <v>4607111036568</v>
      </c>
      <c r="E157" s="295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4"/>
      <c r="R157" s="304"/>
      <c r="S157" s="304"/>
      <c r="T157" s="305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14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315"/>
      <c r="P158" s="300" t="s">
        <v>71</v>
      </c>
      <c r="Q158" s="301"/>
      <c r="R158" s="301"/>
      <c r="S158" s="301"/>
      <c r="T158" s="301"/>
      <c r="U158" s="301"/>
      <c r="V158" s="302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hidden="1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315"/>
      <c r="P159" s="300" t="s">
        <v>71</v>
      </c>
      <c r="Q159" s="301"/>
      <c r="R159" s="301"/>
      <c r="S159" s="301"/>
      <c r="T159" s="301"/>
      <c r="U159" s="301"/>
      <c r="V159" s="302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31" t="s">
        <v>232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11" t="s">
        <v>233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3"/>
      <c r="AB161" s="283"/>
      <c r="AC161" s="283"/>
    </row>
    <row r="162" spans="1:68" ht="14.25" hidden="1" customHeight="1" x14ac:dyDescent="0.25">
      <c r="A162" s="299" t="s">
        <v>62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2"/>
      <c r="AB162" s="282"/>
      <c r="AC162" s="282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4">
        <v>4607111036384</v>
      </c>
      <c r="E163" s="295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4" t="s">
        <v>236</v>
      </c>
      <c r="Q163" s="304"/>
      <c r="R163" s="304"/>
      <c r="S163" s="304"/>
      <c r="T163" s="305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238</v>
      </c>
      <c r="B164" s="54" t="s">
        <v>239</v>
      </c>
      <c r="C164" s="31">
        <v>4301071050</v>
      </c>
      <c r="D164" s="294">
        <v>4607111036216</v>
      </c>
      <c r="E164" s="295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4"/>
      <c r="R164" s="304"/>
      <c r="S164" s="304"/>
      <c r="T164" s="305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14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315"/>
      <c r="P165" s="300" t="s">
        <v>71</v>
      </c>
      <c r="Q165" s="301"/>
      <c r="R165" s="301"/>
      <c r="S165" s="301"/>
      <c r="T165" s="301"/>
      <c r="U165" s="301"/>
      <c r="V165" s="302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hidden="1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315"/>
      <c r="P166" s="300" t="s">
        <v>71</v>
      </c>
      <c r="Q166" s="301"/>
      <c r="R166" s="301"/>
      <c r="S166" s="301"/>
      <c r="T166" s="301"/>
      <c r="U166" s="301"/>
      <c r="V166" s="302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hidden="1" customHeight="1" x14ac:dyDescent="0.2">
      <c r="A167" s="331" t="s">
        <v>241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11" t="s">
        <v>242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3"/>
      <c r="AB168" s="283"/>
      <c r="AC168" s="283"/>
    </row>
    <row r="169" spans="1:68" ht="14.25" hidden="1" customHeight="1" x14ac:dyDescent="0.25">
      <c r="A169" s="299" t="s">
        <v>75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2"/>
      <c r="AB169" s="282"/>
      <c r="AC169" s="282"/>
    </row>
    <row r="170" spans="1:68" ht="16.5" hidden="1" customHeight="1" x14ac:dyDescent="0.25">
      <c r="A170" s="54" t="s">
        <v>243</v>
      </c>
      <c r="B170" s="54" t="s">
        <v>244</v>
      </c>
      <c r="C170" s="31">
        <v>4301132179</v>
      </c>
      <c r="D170" s="294">
        <v>4607111035691</v>
      </c>
      <c r="E170" s="295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4"/>
      <c r="R170" s="304"/>
      <c r="S170" s="304"/>
      <c r="T170" s="305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4">
        <v>4607111035721</v>
      </c>
      <c r="E171" s="295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4"/>
      <c r="R171" s="304"/>
      <c r="S171" s="304"/>
      <c r="T171" s="305"/>
      <c r="U171" s="34"/>
      <c r="V171" s="34"/>
      <c r="W171" s="35" t="s">
        <v>68</v>
      </c>
      <c r="X171" s="288">
        <v>28</v>
      </c>
      <c r="Y171" s="28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4">
        <v>4607111038487</v>
      </c>
      <c r="E172" s="295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4"/>
      <c r="R172" s="304"/>
      <c r="S172" s="304"/>
      <c r="T172" s="305"/>
      <c r="U172" s="34"/>
      <c r="V172" s="34"/>
      <c r="W172" s="35" t="s">
        <v>68</v>
      </c>
      <c r="X172" s="288">
        <v>28</v>
      </c>
      <c r="Y172" s="289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314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315"/>
      <c r="P173" s="300" t="s">
        <v>71</v>
      </c>
      <c r="Q173" s="301"/>
      <c r="R173" s="301"/>
      <c r="S173" s="301"/>
      <c r="T173" s="301"/>
      <c r="U173" s="301"/>
      <c r="V173" s="302"/>
      <c r="W173" s="37" t="s">
        <v>68</v>
      </c>
      <c r="X173" s="290">
        <f>IFERROR(SUM(X170:X172),"0")</f>
        <v>56</v>
      </c>
      <c r="Y173" s="290">
        <f>IFERROR(SUM(Y170:Y172),"0")</f>
        <v>56</v>
      </c>
      <c r="Z173" s="290">
        <f>IFERROR(IF(Z170="",0,Z170),"0")+IFERROR(IF(Z171="",0,Z171),"0")+IFERROR(IF(Z172="",0,Z172),"0")</f>
        <v>1.0012799999999999</v>
      </c>
      <c r="AA173" s="291"/>
      <c r="AB173" s="291"/>
      <c r="AC173" s="291"/>
    </row>
    <row r="174" spans="1:68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315"/>
      <c r="P174" s="300" t="s">
        <v>71</v>
      </c>
      <c r="Q174" s="301"/>
      <c r="R174" s="301"/>
      <c r="S174" s="301"/>
      <c r="T174" s="301"/>
      <c r="U174" s="301"/>
      <c r="V174" s="302"/>
      <c r="W174" s="37" t="s">
        <v>72</v>
      </c>
      <c r="X174" s="290">
        <f>IFERROR(SUMPRODUCT(X170:X172*H170:H172),"0")</f>
        <v>168</v>
      </c>
      <c r="Y174" s="290">
        <f>IFERROR(SUMPRODUCT(Y170:Y172*H170:H172),"0")</f>
        <v>168</v>
      </c>
      <c r="Z174" s="37"/>
      <c r="AA174" s="291"/>
      <c r="AB174" s="291"/>
      <c r="AC174" s="291"/>
    </row>
    <row r="175" spans="1:68" ht="14.25" hidden="1" customHeight="1" x14ac:dyDescent="0.25">
      <c r="A175" s="299" t="s">
        <v>252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2"/>
      <c r="AB175" s="282"/>
      <c r="AC175" s="282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4">
        <v>4680115885875</v>
      </c>
      <c r="E176" s="295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5" t="s">
        <v>257</v>
      </c>
      <c r="Q176" s="304"/>
      <c r="R176" s="304"/>
      <c r="S176" s="304"/>
      <c r="T176" s="305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14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315"/>
      <c r="P177" s="300" t="s">
        <v>71</v>
      </c>
      <c r="Q177" s="301"/>
      <c r="R177" s="301"/>
      <c r="S177" s="301"/>
      <c r="T177" s="301"/>
      <c r="U177" s="301"/>
      <c r="V177" s="302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315"/>
      <c r="P178" s="300" t="s">
        <v>71</v>
      </c>
      <c r="Q178" s="301"/>
      <c r="R178" s="301"/>
      <c r="S178" s="301"/>
      <c r="T178" s="301"/>
      <c r="U178" s="301"/>
      <c r="V178" s="302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31" t="s">
        <v>260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11" t="s">
        <v>261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3"/>
      <c r="AB180" s="283"/>
      <c r="AC180" s="283"/>
    </row>
    <row r="181" spans="1:68" ht="14.25" hidden="1" customHeight="1" x14ac:dyDescent="0.25">
      <c r="A181" s="299" t="s">
        <v>75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2"/>
      <c r="AB181" s="282"/>
      <c r="AC181" s="282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4">
        <v>4620207491133</v>
      </c>
      <c r="E182" s="295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304"/>
      <c r="R182" s="304"/>
      <c r="S182" s="304"/>
      <c r="T182" s="305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14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315"/>
      <c r="P183" s="300" t="s">
        <v>71</v>
      </c>
      <c r="Q183" s="301"/>
      <c r="R183" s="301"/>
      <c r="S183" s="301"/>
      <c r="T183" s="301"/>
      <c r="U183" s="301"/>
      <c r="V183" s="302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315"/>
      <c r="P184" s="300" t="s">
        <v>71</v>
      </c>
      <c r="Q184" s="301"/>
      <c r="R184" s="301"/>
      <c r="S184" s="301"/>
      <c r="T184" s="301"/>
      <c r="U184" s="301"/>
      <c r="V184" s="302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299" t="s">
        <v>121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2"/>
      <c r="AB185" s="282"/>
      <c r="AC185" s="282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4">
        <v>4620207490198</v>
      </c>
      <c r="E186" s="295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4"/>
      <c r="R186" s="304"/>
      <c r="S186" s="304"/>
      <c r="T186" s="305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4">
        <v>4620207490235</v>
      </c>
      <c r="E187" s="295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4"/>
      <c r="R187" s="304"/>
      <c r="S187" s="304"/>
      <c r="T187" s="305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4">
        <v>4620207490259</v>
      </c>
      <c r="E188" s="295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4"/>
      <c r="R188" s="304"/>
      <c r="S188" s="304"/>
      <c r="T188" s="305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4">
        <v>4620207490143</v>
      </c>
      <c r="E189" s="295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4"/>
      <c r="R189" s="304"/>
      <c r="S189" s="304"/>
      <c r="T189" s="305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14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315"/>
      <c r="P190" s="300" t="s">
        <v>71</v>
      </c>
      <c r="Q190" s="301"/>
      <c r="R190" s="301"/>
      <c r="S190" s="301"/>
      <c r="T190" s="301"/>
      <c r="U190" s="301"/>
      <c r="V190" s="302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315"/>
      <c r="P191" s="300" t="s">
        <v>71</v>
      </c>
      <c r="Q191" s="301"/>
      <c r="R191" s="301"/>
      <c r="S191" s="301"/>
      <c r="T191" s="301"/>
      <c r="U191" s="301"/>
      <c r="V191" s="302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1" t="s">
        <v>277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3"/>
      <c r="AB192" s="283"/>
      <c r="AC192" s="283"/>
    </row>
    <row r="193" spans="1:68" ht="14.25" hidden="1" customHeight="1" x14ac:dyDescent="0.25">
      <c r="A193" s="299" t="s">
        <v>62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2"/>
      <c r="AB193" s="282"/>
      <c r="AC193" s="282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4">
        <v>4607111038654</v>
      </c>
      <c r="E194" s="295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4"/>
      <c r="R194" s="304"/>
      <c r="S194" s="304"/>
      <c r="T194" s="305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4">
        <v>4607111038586</v>
      </c>
      <c r="E195" s="295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4"/>
      <c r="R195" s="304"/>
      <c r="S195" s="304"/>
      <c r="T195" s="305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4">
        <v>4607111038609</v>
      </c>
      <c r="E196" s="295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4"/>
      <c r="R196" s="304"/>
      <c r="S196" s="304"/>
      <c r="T196" s="305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4">
        <v>4607111038630</v>
      </c>
      <c r="E197" s="295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4"/>
      <c r="R197" s="304"/>
      <c r="S197" s="304"/>
      <c r="T197" s="305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4">
        <v>4607111038616</v>
      </c>
      <c r="E198" s="295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4"/>
      <c r="R198" s="304"/>
      <c r="S198" s="304"/>
      <c r="T198" s="305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4">
        <v>4607111038623</v>
      </c>
      <c r="E199" s="295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4"/>
      <c r="R199" s="304"/>
      <c r="S199" s="304"/>
      <c r="T199" s="305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14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315"/>
      <c r="P200" s="300" t="s">
        <v>71</v>
      </c>
      <c r="Q200" s="301"/>
      <c r="R200" s="301"/>
      <c r="S200" s="301"/>
      <c r="T200" s="301"/>
      <c r="U200" s="301"/>
      <c r="V200" s="302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297"/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315"/>
      <c r="P201" s="300" t="s">
        <v>71</v>
      </c>
      <c r="Q201" s="301"/>
      <c r="R201" s="301"/>
      <c r="S201" s="301"/>
      <c r="T201" s="301"/>
      <c r="U201" s="301"/>
      <c r="V201" s="302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1" t="s">
        <v>292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83"/>
      <c r="AB202" s="283"/>
      <c r="AC202" s="283"/>
    </row>
    <row r="203" spans="1:68" ht="14.25" hidden="1" customHeight="1" x14ac:dyDescent="0.25">
      <c r="A203" s="299" t="s">
        <v>62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82"/>
      <c r="AB203" s="282"/>
      <c r="AC203" s="282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4">
        <v>4607111035912</v>
      </c>
      <c r="E204" s="295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4"/>
      <c r="R204" s="304"/>
      <c r="S204" s="304"/>
      <c r="T204" s="305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294">
        <v>4607111035929</v>
      </c>
      <c r="E205" s="295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4"/>
      <c r="R205" s="304"/>
      <c r="S205" s="304"/>
      <c r="T205" s="305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4">
        <v>4607111035882</v>
      </c>
      <c r="E206" s="295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4"/>
      <c r="R206" s="304"/>
      <c r="S206" s="304"/>
      <c r="T206" s="305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4">
        <v>4607111035905</v>
      </c>
      <c r="E207" s="295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4"/>
      <c r="R207" s="304"/>
      <c r="S207" s="304"/>
      <c r="T207" s="305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14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315"/>
      <c r="P208" s="300" t="s">
        <v>71</v>
      </c>
      <c r="Q208" s="301"/>
      <c r="R208" s="301"/>
      <c r="S208" s="301"/>
      <c r="T208" s="301"/>
      <c r="U208" s="301"/>
      <c r="V208" s="302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hidden="1" x14ac:dyDescent="0.2">
      <c r="A209" s="297"/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315"/>
      <c r="P209" s="300" t="s">
        <v>71</v>
      </c>
      <c r="Q209" s="301"/>
      <c r="R209" s="301"/>
      <c r="S209" s="301"/>
      <c r="T209" s="301"/>
      <c r="U209" s="301"/>
      <c r="V209" s="302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11" t="s">
        <v>303</v>
      </c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83"/>
      <c r="AB210" s="283"/>
      <c r="AC210" s="283"/>
    </row>
    <row r="211" spans="1:68" ht="14.25" hidden="1" customHeight="1" x14ac:dyDescent="0.25">
      <c r="A211" s="299" t="s">
        <v>62</v>
      </c>
      <c r="B211" s="297"/>
      <c r="C211" s="297"/>
      <c r="D211" s="297"/>
      <c r="E211" s="297"/>
      <c r="F211" s="297"/>
      <c r="G211" s="297"/>
      <c r="H211" s="297"/>
      <c r="I211" s="297"/>
      <c r="J211" s="297"/>
      <c r="K211" s="297"/>
      <c r="L211" s="297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4">
        <v>4620207491096</v>
      </c>
      <c r="E212" s="295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9" t="s">
        <v>306</v>
      </c>
      <c r="Q212" s="304"/>
      <c r="R212" s="304"/>
      <c r="S212" s="304"/>
      <c r="T212" s="305"/>
      <c r="U212" s="34"/>
      <c r="V212" s="34"/>
      <c r="W212" s="35" t="s">
        <v>68</v>
      </c>
      <c r="X212" s="288">
        <v>84</v>
      </c>
      <c r="Y212" s="289">
        <f>IFERROR(IF(X212="","",X212),"")</f>
        <v>84</v>
      </c>
      <c r="Z212" s="36">
        <f>IFERROR(IF(X212="","",X212*0.0155),"")</f>
        <v>1.302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439.32000000000005</v>
      </c>
      <c r="BN212" s="67">
        <f>IFERROR(Y212*I212,"0")</f>
        <v>439.32000000000005</v>
      </c>
      <c r="BO212" s="67">
        <f>IFERROR(X212/J212,"0")</f>
        <v>1</v>
      </c>
      <c r="BP212" s="67">
        <f>IFERROR(Y212/J212,"0")</f>
        <v>1</v>
      </c>
    </row>
    <row r="213" spans="1:68" x14ac:dyDescent="0.2">
      <c r="A213" s="314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315"/>
      <c r="P213" s="300" t="s">
        <v>71</v>
      </c>
      <c r="Q213" s="301"/>
      <c r="R213" s="301"/>
      <c r="S213" s="301"/>
      <c r="T213" s="301"/>
      <c r="U213" s="301"/>
      <c r="V213" s="302"/>
      <c r="W213" s="37" t="s">
        <v>68</v>
      </c>
      <c r="X213" s="290">
        <f>IFERROR(SUM(X212:X212),"0")</f>
        <v>84</v>
      </c>
      <c r="Y213" s="290">
        <f>IFERROR(SUM(Y212:Y212),"0")</f>
        <v>84</v>
      </c>
      <c r="Z213" s="290">
        <f>IFERROR(IF(Z212="",0,Z212),"0")</f>
        <v>1.302</v>
      </c>
      <c r="AA213" s="291"/>
      <c r="AB213" s="291"/>
      <c r="AC213" s="291"/>
    </row>
    <row r="214" spans="1:68" x14ac:dyDescent="0.2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315"/>
      <c r="P214" s="300" t="s">
        <v>71</v>
      </c>
      <c r="Q214" s="301"/>
      <c r="R214" s="301"/>
      <c r="S214" s="301"/>
      <c r="T214" s="301"/>
      <c r="U214" s="301"/>
      <c r="V214" s="302"/>
      <c r="W214" s="37" t="s">
        <v>72</v>
      </c>
      <c r="X214" s="290">
        <f>IFERROR(SUMPRODUCT(X212:X212*H212:H212),"0")</f>
        <v>420</v>
      </c>
      <c r="Y214" s="290">
        <f>IFERROR(SUMPRODUCT(Y212:Y212*H212:H212),"0")</f>
        <v>420</v>
      </c>
      <c r="Z214" s="37"/>
      <c r="AA214" s="291"/>
      <c r="AB214" s="291"/>
      <c r="AC214" s="291"/>
    </row>
    <row r="215" spans="1:68" ht="16.5" hidden="1" customHeight="1" x14ac:dyDescent="0.25">
      <c r="A215" s="311" t="s">
        <v>308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3"/>
      <c r="AB215" s="283"/>
      <c r="AC215" s="283"/>
    </row>
    <row r="216" spans="1:68" ht="14.25" hidden="1" customHeight="1" x14ac:dyDescent="0.25">
      <c r="A216" s="299" t="s">
        <v>62</v>
      </c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82"/>
      <c r="AB216" s="282"/>
      <c r="AC216" s="282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4">
        <v>4620207490709</v>
      </c>
      <c r="E217" s="295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4"/>
      <c r="R217" s="304"/>
      <c r="S217" s="304"/>
      <c r="T217" s="305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14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315"/>
      <c r="P218" s="300" t="s">
        <v>71</v>
      </c>
      <c r="Q218" s="301"/>
      <c r="R218" s="301"/>
      <c r="S218" s="301"/>
      <c r="T218" s="301"/>
      <c r="U218" s="301"/>
      <c r="V218" s="302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315"/>
      <c r="P219" s="300" t="s">
        <v>71</v>
      </c>
      <c r="Q219" s="301"/>
      <c r="R219" s="301"/>
      <c r="S219" s="301"/>
      <c r="T219" s="301"/>
      <c r="U219" s="301"/>
      <c r="V219" s="302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299" t="s">
        <v>121</v>
      </c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4">
        <v>4620207490570</v>
      </c>
      <c r="E221" s="295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4"/>
      <c r="R221" s="304"/>
      <c r="S221" s="304"/>
      <c r="T221" s="305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4">
        <v>4620207490549</v>
      </c>
      <c r="E222" s="295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4"/>
      <c r="R222" s="304"/>
      <c r="S222" s="304"/>
      <c r="T222" s="305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4">
        <v>4620207490501</v>
      </c>
      <c r="E223" s="295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4"/>
      <c r="R223" s="304"/>
      <c r="S223" s="304"/>
      <c r="T223" s="305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14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315"/>
      <c r="P224" s="300" t="s">
        <v>71</v>
      </c>
      <c r="Q224" s="301"/>
      <c r="R224" s="301"/>
      <c r="S224" s="301"/>
      <c r="T224" s="301"/>
      <c r="U224" s="301"/>
      <c r="V224" s="302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297"/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315"/>
      <c r="P225" s="300" t="s">
        <v>71</v>
      </c>
      <c r="Q225" s="301"/>
      <c r="R225" s="301"/>
      <c r="S225" s="301"/>
      <c r="T225" s="301"/>
      <c r="U225" s="301"/>
      <c r="V225" s="302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1" t="s">
        <v>319</v>
      </c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83"/>
      <c r="AB226" s="283"/>
      <c r="AC226" s="283"/>
    </row>
    <row r="227" spans="1:68" ht="14.25" hidden="1" customHeight="1" x14ac:dyDescent="0.25">
      <c r="A227" s="299" t="s">
        <v>62</v>
      </c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  <c r="Z227" s="297"/>
      <c r="AA227" s="282"/>
      <c r="AB227" s="282"/>
      <c r="AC227" s="282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4">
        <v>4607111039019</v>
      </c>
      <c r="E228" s="295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4"/>
      <c r="R228" s="304"/>
      <c r="S228" s="304"/>
      <c r="T228" s="305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4">
        <v>4607111038708</v>
      </c>
      <c r="E229" s="295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4"/>
      <c r="R229" s="304"/>
      <c r="S229" s="304"/>
      <c r="T229" s="305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14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315"/>
      <c r="P230" s="300" t="s">
        <v>71</v>
      </c>
      <c r="Q230" s="301"/>
      <c r="R230" s="301"/>
      <c r="S230" s="301"/>
      <c r="T230" s="301"/>
      <c r="U230" s="301"/>
      <c r="V230" s="302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297"/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315"/>
      <c r="P231" s="300" t="s">
        <v>71</v>
      </c>
      <c r="Q231" s="301"/>
      <c r="R231" s="301"/>
      <c r="S231" s="301"/>
      <c r="T231" s="301"/>
      <c r="U231" s="301"/>
      <c r="V231" s="302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31" t="s">
        <v>325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48"/>
      <c r="AB232" s="48"/>
      <c r="AC232" s="48"/>
    </row>
    <row r="233" spans="1:68" ht="16.5" hidden="1" customHeight="1" x14ac:dyDescent="0.25">
      <c r="A233" s="311" t="s">
        <v>326</v>
      </c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83"/>
      <c r="AB233" s="283"/>
      <c r="AC233" s="283"/>
    </row>
    <row r="234" spans="1:68" ht="14.25" hidden="1" customHeight="1" x14ac:dyDescent="0.25">
      <c r="A234" s="299" t="s">
        <v>62</v>
      </c>
      <c r="B234" s="297"/>
      <c r="C234" s="297"/>
      <c r="D234" s="297"/>
      <c r="E234" s="297"/>
      <c r="F234" s="297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  <c r="Z234" s="297"/>
      <c r="AA234" s="282"/>
      <c r="AB234" s="282"/>
      <c r="AC234" s="282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4">
        <v>4607111036162</v>
      </c>
      <c r="E235" s="295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3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4"/>
      <c r="R235" s="304"/>
      <c r="S235" s="304"/>
      <c r="T235" s="305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14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315"/>
      <c r="P236" s="300" t="s">
        <v>71</v>
      </c>
      <c r="Q236" s="301"/>
      <c r="R236" s="301"/>
      <c r="S236" s="301"/>
      <c r="T236" s="301"/>
      <c r="U236" s="301"/>
      <c r="V236" s="302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297"/>
      <c r="B237" s="297"/>
      <c r="C237" s="297"/>
      <c r="D237" s="297"/>
      <c r="E237" s="297"/>
      <c r="F237" s="297"/>
      <c r="G237" s="297"/>
      <c r="H237" s="297"/>
      <c r="I237" s="297"/>
      <c r="J237" s="297"/>
      <c r="K237" s="297"/>
      <c r="L237" s="297"/>
      <c r="M237" s="297"/>
      <c r="N237" s="297"/>
      <c r="O237" s="315"/>
      <c r="P237" s="300" t="s">
        <v>71</v>
      </c>
      <c r="Q237" s="301"/>
      <c r="R237" s="301"/>
      <c r="S237" s="301"/>
      <c r="T237" s="301"/>
      <c r="U237" s="301"/>
      <c r="V237" s="302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31" t="s">
        <v>330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48"/>
      <c r="AB238" s="48"/>
      <c r="AC238" s="48"/>
    </row>
    <row r="239" spans="1:68" ht="16.5" hidden="1" customHeight="1" x14ac:dyDescent="0.25">
      <c r="A239" s="311" t="s">
        <v>331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3"/>
      <c r="AB239" s="283"/>
      <c r="AC239" s="283"/>
    </row>
    <row r="240" spans="1:68" ht="14.25" hidden="1" customHeight="1" x14ac:dyDescent="0.25">
      <c r="A240" s="299" t="s">
        <v>62</v>
      </c>
      <c r="B240" s="297"/>
      <c r="C240" s="297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  <c r="AA240" s="282"/>
      <c r="AB240" s="282"/>
      <c r="AC240" s="282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4">
        <v>4607111035899</v>
      </c>
      <c r="E241" s="295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4"/>
      <c r="R241" s="304"/>
      <c r="S241" s="304"/>
      <c r="T241" s="305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14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15"/>
      <c r="P242" s="300" t="s">
        <v>71</v>
      </c>
      <c r="Q242" s="301"/>
      <c r="R242" s="301"/>
      <c r="S242" s="301"/>
      <c r="T242" s="301"/>
      <c r="U242" s="301"/>
      <c r="V242" s="302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297"/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315"/>
      <c r="P243" s="300" t="s">
        <v>71</v>
      </c>
      <c r="Q243" s="301"/>
      <c r="R243" s="301"/>
      <c r="S243" s="301"/>
      <c r="T243" s="301"/>
      <c r="U243" s="301"/>
      <c r="V243" s="302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31" t="s">
        <v>334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11" t="s">
        <v>335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3"/>
      <c r="AB245" s="283"/>
      <c r="AC245" s="283"/>
    </row>
    <row r="246" spans="1:68" ht="14.25" hidden="1" customHeight="1" x14ac:dyDescent="0.25">
      <c r="A246" s="299" t="s">
        <v>336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82"/>
      <c r="AB246" s="282"/>
      <c r="AC246" s="282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4">
        <v>4607111039774</v>
      </c>
      <c r="E247" s="295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4"/>
      <c r="R247" s="304"/>
      <c r="S247" s="304"/>
      <c r="T247" s="305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14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15"/>
      <c r="P248" s="300" t="s">
        <v>71</v>
      </c>
      <c r="Q248" s="301"/>
      <c r="R248" s="301"/>
      <c r="S248" s="301"/>
      <c r="T248" s="301"/>
      <c r="U248" s="301"/>
      <c r="V248" s="302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297"/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315"/>
      <c r="P249" s="300" t="s">
        <v>71</v>
      </c>
      <c r="Q249" s="301"/>
      <c r="R249" s="301"/>
      <c r="S249" s="301"/>
      <c r="T249" s="301"/>
      <c r="U249" s="301"/>
      <c r="V249" s="302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299" t="s">
        <v>121</v>
      </c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82"/>
      <c r="AB250" s="282"/>
      <c r="AC250" s="282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4">
        <v>4607111039361</v>
      </c>
      <c r="E251" s="295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4"/>
      <c r="R251" s="304"/>
      <c r="S251" s="304"/>
      <c r="T251" s="305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4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315"/>
      <c r="P252" s="300" t="s">
        <v>71</v>
      </c>
      <c r="Q252" s="301"/>
      <c r="R252" s="301"/>
      <c r="S252" s="301"/>
      <c r="T252" s="301"/>
      <c r="U252" s="301"/>
      <c r="V252" s="302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7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315"/>
      <c r="P253" s="300" t="s">
        <v>71</v>
      </c>
      <c r="Q253" s="301"/>
      <c r="R253" s="301"/>
      <c r="S253" s="301"/>
      <c r="T253" s="301"/>
      <c r="U253" s="301"/>
      <c r="V253" s="302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31" t="s">
        <v>342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332"/>
      <c r="Z254" s="332"/>
      <c r="AA254" s="48"/>
      <c r="AB254" s="48"/>
      <c r="AC254" s="48"/>
    </row>
    <row r="255" spans="1:68" ht="16.5" hidden="1" customHeight="1" x14ac:dyDescent="0.25">
      <c r="A255" s="311" t="s">
        <v>342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3"/>
      <c r="AB255" s="283"/>
      <c r="AC255" s="283"/>
    </row>
    <row r="256" spans="1:68" ht="14.25" hidden="1" customHeight="1" x14ac:dyDescent="0.25">
      <c r="A256" s="299" t="s">
        <v>62</v>
      </c>
      <c r="B256" s="297"/>
      <c r="C256" s="297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  <c r="Z256" s="297"/>
      <c r="AA256" s="282"/>
      <c r="AB256" s="282"/>
      <c r="AC256" s="282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4">
        <v>4640242181264</v>
      </c>
      <c r="E257" s="295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4"/>
      <c r="R257" s="304"/>
      <c r="S257" s="304"/>
      <c r="T257" s="305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4">
        <v>4640242181325</v>
      </c>
      <c r="E258" s="295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47" t="s">
        <v>349</v>
      </c>
      <c r="Q258" s="304"/>
      <c r="R258" s="304"/>
      <c r="S258" s="304"/>
      <c r="T258" s="305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4">
        <v>4640242180670</v>
      </c>
      <c r="E259" s="295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55" t="s">
        <v>352</v>
      </c>
      <c r="Q259" s="304"/>
      <c r="R259" s="304"/>
      <c r="S259" s="304"/>
      <c r="T259" s="305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14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315"/>
      <c r="P260" s="300" t="s">
        <v>71</v>
      </c>
      <c r="Q260" s="301"/>
      <c r="R260" s="301"/>
      <c r="S260" s="301"/>
      <c r="T260" s="301"/>
      <c r="U260" s="301"/>
      <c r="V260" s="302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297"/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315"/>
      <c r="P261" s="300" t="s">
        <v>71</v>
      </c>
      <c r="Q261" s="301"/>
      <c r="R261" s="301"/>
      <c r="S261" s="301"/>
      <c r="T261" s="301"/>
      <c r="U261" s="301"/>
      <c r="V261" s="302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299" t="s">
        <v>75</v>
      </c>
      <c r="B262" s="297"/>
      <c r="C262" s="297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/>
      <c r="AA262" s="282"/>
      <c r="AB262" s="282"/>
      <c r="AC262" s="282"/>
    </row>
    <row r="263" spans="1:68" ht="27" hidden="1" customHeight="1" x14ac:dyDescent="0.25">
      <c r="A263" s="54" t="s">
        <v>354</v>
      </c>
      <c r="B263" s="54" t="s">
        <v>355</v>
      </c>
      <c r="C263" s="31">
        <v>4301132080</v>
      </c>
      <c r="D263" s="294">
        <v>4640242180397</v>
      </c>
      <c r="E263" s="295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4"/>
      <c r="R263" s="304"/>
      <c r="S263" s="304"/>
      <c r="T263" s="305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4">
        <v>4640242181219</v>
      </c>
      <c r="E264" s="295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35" t="s">
        <v>359</v>
      </c>
      <c r="Q264" s="304"/>
      <c r="R264" s="304"/>
      <c r="S264" s="304"/>
      <c r="T264" s="305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14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315"/>
      <c r="P265" s="300" t="s">
        <v>71</v>
      </c>
      <c r="Q265" s="301"/>
      <c r="R265" s="301"/>
      <c r="S265" s="301"/>
      <c r="T265" s="301"/>
      <c r="U265" s="301"/>
      <c r="V265" s="302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hidden="1" x14ac:dyDescent="0.2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315"/>
      <c r="P266" s="300" t="s">
        <v>71</v>
      </c>
      <c r="Q266" s="301"/>
      <c r="R266" s="301"/>
      <c r="S266" s="301"/>
      <c r="T266" s="301"/>
      <c r="U266" s="301"/>
      <c r="V266" s="302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hidden="1" customHeight="1" x14ac:dyDescent="0.25">
      <c r="A267" s="299" t="s">
        <v>115</v>
      </c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82"/>
      <c r="AB267" s="282"/>
      <c r="AC267" s="282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4">
        <v>4640242180304</v>
      </c>
      <c r="E268" s="295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56" t="s">
        <v>362</v>
      </c>
      <c r="Q268" s="304"/>
      <c r="R268" s="304"/>
      <c r="S268" s="304"/>
      <c r="T268" s="305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4">
        <v>4640242180236</v>
      </c>
      <c r="E269" s="295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4"/>
      <c r="R269" s="304"/>
      <c r="S269" s="304"/>
      <c r="T269" s="305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4">
        <v>4640242180410</v>
      </c>
      <c r="E270" s="295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4"/>
      <c r="R270" s="304"/>
      <c r="S270" s="304"/>
      <c r="T270" s="305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14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315"/>
      <c r="P271" s="300" t="s">
        <v>71</v>
      </c>
      <c r="Q271" s="301"/>
      <c r="R271" s="301"/>
      <c r="S271" s="301"/>
      <c r="T271" s="301"/>
      <c r="U271" s="301"/>
      <c r="V271" s="302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297"/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315"/>
      <c r="P272" s="300" t="s">
        <v>71</v>
      </c>
      <c r="Q272" s="301"/>
      <c r="R272" s="301"/>
      <c r="S272" s="301"/>
      <c r="T272" s="301"/>
      <c r="U272" s="301"/>
      <c r="V272" s="302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299" t="s">
        <v>121</v>
      </c>
      <c r="B273" s="297"/>
      <c r="C273" s="297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  <c r="AA273" s="282"/>
      <c r="AB273" s="282"/>
      <c r="AC273" s="282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4">
        <v>4640242181554</v>
      </c>
      <c r="E274" s="295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4"/>
      <c r="R274" s="304"/>
      <c r="S274" s="304"/>
      <c r="T274" s="305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4">
        <v>4640242181561</v>
      </c>
      <c r="E275" s="295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27" t="s">
        <v>374</v>
      </c>
      <c r="Q275" s="304"/>
      <c r="R275" s="304"/>
      <c r="S275" s="304"/>
      <c r="T275" s="305"/>
      <c r="U275" s="34"/>
      <c r="V275" s="34"/>
      <c r="W275" s="35" t="s">
        <v>68</v>
      </c>
      <c r="X275" s="288">
        <v>98</v>
      </c>
      <c r="Y275" s="289">
        <f t="shared" si="12"/>
        <v>98</v>
      </c>
      <c r="Z275" s="36">
        <f>IFERROR(IF(X275="","",X275*0.00936),"")</f>
        <v>0.91727999999999998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381.416</v>
      </c>
      <c r="BN275" s="67">
        <f t="shared" si="14"/>
        <v>381.416</v>
      </c>
      <c r="BO275" s="67">
        <f t="shared" si="15"/>
        <v>0.77777777777777779</v>
      </c>
      <c r="BP275" s="67">
        <f t="shared" si="16"/>
        <v>0.77777777777777779</v>
      </c>
    </row>
    <row r="276" spans="1:68" ht="27" hidden="1" customHeight="1" x14ac:dyDescent="0.25">
      <c r="A276" s="54" t="s">
        <v>376</v>
      </c>
      <c r="B276" s="54" t="s">
        <v>377</v>
      </c>
      <c r="C276" s="31">
        <v>4301135374</v>
      </c>
      <c r="D276" s="294">
        <v>4640242181424</v>
      </c>
      <c r="E276" s="295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4"/>
      <c r="R276" s="304"/>
      <c r="S276" s="304"/>
      <c r="T276" s="305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4">
        <v>4640242181431</v>
      </c>
      <c r="E277" s="295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06" t="s">
        <v>380</v>
      </c>
      <c r="Q277" s="304"/>
      <c r="R277" s="304"/>
      <c r="S277" s="304"/>
      <c r="T277" s="305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4">
        <v>4640242181523</v>
      </c>
      <c r="E278" s="295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4"/>
      <c r="R278" s="304"/>
      <c r="S278" s="304"/>
      <c r="T278" s="305"/>
      <c r="U278" s="34"/>
      <c r="V278" s="34"/>
      <c r="W278" s="35" t="s">
        <v>68</v>
      </c>
      <c r="X278" s="288">
        <v>126</v>
      </c>
      <c r="Y278" s="289">
        <f t="shared" si="12"/>
        <v>126</v>
      </c>
      <c r="Z278" s="36">
        <f t="shared" si="17"/>
        <v>1.17936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402.19200000000001</v>
      </c>
      <c r="BN278" s="67">
        <f t="shared" si="14"/>
        <v>402.19200000000001</v>
      </c>
      <c r="BO278" s="67">
        <f t="shared" si="15"/>
        <v>1</v>
      </c>
      <c r="BP278" s="67">
        <f t="shared" si="16"/>
        <v>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4">
        <v>4640242181486</v>
      </c>
      <c r="E279" s="295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4"/>
      <c r="R279" s="304"/>
      <c r="S279" s="304"/>
      <c r="T279" s="305"/>
      <c r="U279" s="34"/>
      <c r="V279" s="34"/>
      <c r="W279" s="35" t="s">
        <v>68</v>
      </c>
      <c r="X279" s="288">
        <v>126</v>
      </c>
      <c r="Y279" s="289">
        <f t="shared" si="12"/>
        <v>126</v>
      </c>
      <c r="Z279" s="36">
        <f t="shared" si="17"/>
        <v>1.17936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490.392</v>
      </c>
      <c r="BN279" s="67">
        <f t="shared" si="14"/>
        <v>490.392</v>
      </c>
      <c r="BO279" s="67">
        <f t="shared" si="15"/>
        <v>1</v>
      </c>
      <c r="BP279" s="67">
        <f t="shared" si="16"/>
        <v>1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4">
        <v>4640242181493</v>
      </c>
      <c r="E280" s="295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30" t="s">
        <v>388</v>
      </c>
      <c r="Q280" s="304"/>
      <c r="R280" s="304"/>
      <c r="S280" s="304"/>
      <c r="T280" s="305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4">
        <v>4640242181509</v>
      </c>
      <c r="E281" s="295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4"/>
      <c r="R281" s="304"/>
      <c r="S281" s="304"/>
      <c r="T281" s="305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4">
        <v>4640242181240</v>
      </c>
      <c r="E282" s="295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1" t="s">
        <v>393</v>
      </c>
      <c r="Q282" s="304"/>
      <c r="R282" s="304"/>
      <c r="S282" s="304"/>
      <c r="T282" s="305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4">
        <v>4640242181318</v>
      </c>
      <c r="E283" s="295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36" t="s">
        <v>396</v>
      </c>
      <c r="Q283" s="304"/>
      <c r="R283" s="304"/>
      <c r="S283" s="304"/>
      <c r="T283" s="305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4">
        <v>4640242181387</v>
      </c>
      <c r="E284" s="295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5" t="s">
        <v>399</v>
      </c>
      <c r="Q284" s="304"/>
      <c r="R284" s="304"/>
      <c r="S284" s="304"/>
      <c r="T284" s="305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4">
        <v>4640242181394</v>
      </c>
      <c r="E285" s="295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10" t="s">
        <v>402</v>
      </c>
      <c r="Q285" s="304"/>
      <c r="R285" s="304"/>
      <c r="S285" s="304"/>
      <c r="T285" s="305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4">
        <v>4640242181332</v>
      </c>
      <c r="E286" s="295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46" t="s">
        <v>405</v>
      </c>
      <c r="Q286" s="304"/>
      <c r="R286" s="304"/>
      <c r="S286" s="304"/>
      <c r="T286" s="305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4">
        <v>4640242181349</v>
      </c>
      <c r="E287" s="295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48" t="s">
        <v>408</v>
      </c>
      <c r="Q287" s="304"/>
      <c r="R287" s="304"/>
      <c r="S287" s="304"/>
      <c r="T287" s="305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4">
        <v>4640242181370</v>
      </c>
      <c r="E288" s="295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12" t="s">
        <v>411</v>
      </c>
      <c r="Q288" s="304"/>
      <c r="R288" s="304"/>
      <c r="S288" s="304"/>
      <c r="T288" s="305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14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315"/>
      <c r="P289" s="300" t="s">
        <v>71</v>
      </c>
      <c r="Q289" s="301"/>
      <c r="R289" s="301"/>
      <c r="S289" s="301"/>
      <c r="T289" s="301"/>
      <c r="U289" s="301"/>
      <c r="V289" s="302"/>
      <c r="W289" s="37" t="s">
        <v>68</v>
      </c>
      <c r="X289" s="290">
        <f>IFERROR(SUM(X274:X288),"0")</f>
        <v>350</v>
      </c>
      <c r="Y289" s="290">
        <f>IFERROR(SUM(Y274:Y288),"0")</f>
        <v>350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3.2759999999999998</v>
      </c>
      <c r="AA289" s="291"/>
      <c r="AB289" s="291"/>
      <c r="AC289" s="291"/>
    </row>
    <row r="290" spans="1:32" x14ac:dyDescent="0.2">
      <c r="A290" s="29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315"/>
      <c r="P290" s="300" t="s">
        <v>71</v>
      </c>
      <c r="Q290" s="301"/>
      <c r="R290" s="301"/>
      <c r="S290" s="301"/>
      <c r="T290" s="301"/>
      <c r="U290" s="301"/>
      <c r="V290" s="302"/>
      <c r="W290" s="37" t="s">
        <v>72</v>
      </c>
      <c r="X290" s="290">
        <f>IFERROR(SUMPRODUCT(X274:X288*H274:H288),"0")</f>
        <v>1206.8000000000002</v>
      </c>
      <c r="Y290" s="290">
        <f>IFERROR(SUMPRODUCT(Y274:Y288*H274:H288),"0")</f>
        <v>1206.8000000000002</v>
      </c>
      <c r="Z290" s="37"/>
      <c r="AA290" s="291"/>
      <c r="AB290" s="291"/>
      <c r="AC290" s="291"/>
    </row>
    <row r="291" spans="1:32" ht="15" customHeight="1" x14ac:dyDescent="0.2">
      <c r="A291" s="296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8"/>
      <c r="P291" s="307" t="s">
        <v>413</v>
      </c>
      <c r="Q291" s="308"/>
      <c r="R291" s="308"/>
      <c r="S291" s="308"/>
      <c r="T291" s="308"/>
      <c r="U291" s="308"/>
      <c r="V291" s="309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3986.4800000000005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3986.4800000000005</v>
      </c>
      <c r="Z291" s="37"/>
      <c r="AA291" s="291"/>
      <c r="AB291" s="291"/>
      <c r="AC291" s="291"/>
    </row>
    <row r="292" spans="1:32" x14ac:dyDescent="0.2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8"/>
      <c r="P292" s="307" t="s">
        <v>414</v>
      </c>
      <c r="Q292" s="308"/>
      <c r="R292" s="308"/>
      <c r="S292" s="308"/>
      <c r="T292" s="308"/>
      <c r="U292" s="308"/>
      <c r="V292" s="309"/>
      <c r="W292" s="37" t="s">
        <v>72</v>
      </c>
      <c r="X292" s="290">
        <f>IFERROR(SUM(BM22:BM288),"0")</f>
        <v>4366.586400000001</v>
      </c>
      <c r="Y292" s="290">
        <f>IFERROR(SUM(BN22:BN288),"0")</f>
        <v>4366.586400000001</v>
      </c>
      <c r="Z292" s="37"/>
      <c r="AA292" s="291"/>
      <c r="AB292" s="291"/>
      <c r="AC292" s="291"/>
    </row>
    <row r="293" spans="1:32" x14ac:dyDescent="0.2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8"/>
      <c r="P293" s="307" t="s">
        <v>415</v>
      </c>
      <c r="Q293" s="308"/>
      <c r="R293" s="308"/>
      <c r="S293" s="308"/>
      <c r="T293" s="308"/>
      <c r="U293" s="308"/>
      <c r="V293" s="309"/>
      <c r="W293" s="37" t="s">
        <v>416</v>
      </c>
      <c r="X293" s="38">
        <f>ROUNDUP(SUM(BO22:BO288),0)</f>
        <v>11</v>
      </c>
      <c r="Y293" s="38">
        <f>ROUNDUP(SUM(BP22:BP288),0)</f>
        <v>11</v>
      </c>
      <c r="Z293" s="37"/>
      <c r="AA293" s="291"/>
      <c r="AB293" s="291"/>
      <c r="AC293" s="291"/>
    </row>
    <row r="294" spans="1:32" x14ac:dyDescent="0.2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298"/>
      <c r="P294" s="307" t="s">
        <v>417</v>
      </c>
      <c r="Q294" s="308"/>
      <c r="R294" s="308"/>
      <c r="S294" s="308"/>
      <c r="T294" s="308"/>
      <c r="U294" s="308"/>
      <c r="V294" s="309"/>
      <c r="W294" s="37" t="s">
        <v>72</v>
      </c>
      <c r="X294" s="290">
        <f>GrossWeightTotal+PalletQtyTotal*25</f>
        <v>4641.586400000001</v>
      </c>
      <c r="Y294" s="290">
        <f>GrossWeightTotalR+PalletQtyTotalR*25</f>
        <v>4641.586400000001</v>
      </c>
      <c r="Z294" s="37"/>
      <c r="AA294" s="291"/>
      <c r="AB294" s="291"/>
      <c r="AC294" s="291"/>
    </row>
    <row r="295" spans="1:32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298"/>
      <c r="P295" s="307" t="s">
        <v>418</v>
      </c>
      <c r="Q295" s="308"/>
      <c r="R295" s="308"/>
      <c r="S295" s="308"/>
      <c r="T295" s="308"/>
      <c r="U295" s="308"/>
      <c r="V295" s="309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1042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1042</v>
      </c>
      <c r="Z295" s="37"/>
      <c r="AA295" s="291"/>
      <c r="AB295" s="291"/>
      <c r="AC295" s="291"/>
    </row>
    <row r="296" spans="1:32" ht="14.25" hidden="1" customHeight="1" x14ac:dyDescent="0.2">
      <c r="A296" s="297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298"/>
      <c r="P296" s="307" t="s">
        <v>419</v>
      </c>
      <c r="Q296" s="308"/>
      <c r="R296" s="308"/>
      <c r="S296" s="308"/>
      <c r="T296" s="308"/>
      <c r="U296" s="308"/>
      <c r="V296" s="309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13.353599999999998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292" t="s">
        <v>73</v>
      </c>
      <c r="D298" s="414"/>
      <c r="E298" s="414"/>
      <c r="F298" s="414"/>
      <c r="G298" s="414"/>
      <c r="H298" s="414"/>
      <c r="I298" s="414"/>
      <c r="J298" s="414"/>
      <c r="K298" s="414"/>
      <c r="L298" s="414"/>
      <c r="M298" s="414"/>
      <c r="N298" s="414"/>
      <c r="O298" s="414"/>
      <c r="P298" s="414"/>
      <c r="Q298" s="414"/>
      <c r="R298" s="414"/>
      <c r="S298" s="414"/>
      <c r="T298" s="415"/>
      <c r="U298" s="280" t="s">
        <v>232</v>
      </c>
      <c r="V298" s="280" t="s">
        <v>241</v>
      </c>
      <c r="W298" s="292" t="s">
        <v>260</v>
      </c>
      <c r="X298" s="414"/>
      <c r="Y298" s="414"/>
      <c r="Z298" s="414"/>
      <c r="AA298" s="414"/>
      <c r="AB298" s="415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33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1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334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1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67.199999999999989</v>
      </c>
      <c r="E301" s="46">
        <f>IFERROR(X41*H41,"0")+IFERROR(X42*H42,"0")+IFERROR(X43*H43,"0")+IFERROR(X44*H44,"0")</f>
        <v>168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720</v>
      </c>
      <c r="H301" s="46">
        <f>IFERROR(X79*H79,"0")+IFERROR(X80*H80,"0")</f>
        <v>0</v>
      </c>
      <c r="I301" s="46">
        <f>IFERROR(X85*H85,"0")+IFERROR(X86*H86,"0")</f>
        <v>252</v>
      </c>
      <c r="J301" s="46">
        <f>IFERROR(X91*H91,"0")+IFERROR(X92*H92,"0")+IFERROR(X93*H93,"0")+IFERROR(X94*H94,"0")+IFERROR(X95*H95,"0")+IFERROR(X96*H96,"0")</f>
        <v>161.28</v>
      </c>
      <c r="K301" s="46">
        <f>IFERROR(X101*H101,"0")+IFERROR(X102*H102,"0")</f>
        <v>151.20000000000002</v>
      </c>
      <c r="L301" s="46">
        <f>IFERROR(X107*H107,"0")+IFERROR(X108*H108,"0")+IFERROR(X109*H109,"0")+IFERROR(X110*H110,"0")+IFERROR(X111*H111,"0")+IFERROR(X115*H115,"0")+IFERROR(X119*H119,"0")</f>
        <v>252</v>
      </c>
      <c r="M301" s="46">
        <f>IFERROR(X124*H124,"0")+IFERROR(X125*H125,"0")</f>
        <v>420</v>
      </c>
      <c r="N301" s="281"/>
      <c r="O301" s="46">
        <f>IFERROR(X130*H130,"0")+IFERROR(X131*H131,"0")</f>
        <v>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168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420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1206.8000000000002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1627.2</v>
      </c>
      <c r="B304" s="60">
        <f>SUMPRODUCT(--(BB:BB="ПГП"),--(W:W="кор"),H:H,Y:Y)+SUMPRODUCT(--(BB:BB="ПГП"),--(W:W="кг"),Y:Y)</f>
        <v>2359.2799999999997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2,00"/>
        <filter val="1 206,80"/>
        <filter val="11"/>
        <filter val="12,00"/>
        <filter val="126,00"/>
        <filter val="140,00"/>
        <filter val="144,00"/>
        <filter val="151,20"/>
        <filter val="161,28"/>
        <filter val="168,00"/>
        <filter val="24,00"/>
        <filter val="252,00"/>
        <filter val="28,00"/>
        <filter val="3 986,48"/>
        <filter val="350,00"/>
        <filter val="36,00"/>
        <filter val="4 366,59"/>
        <filter val="4 641,59"/>
        <filter val="420,00"/>
        <filter val="56,00"/>
        <filter val="67,20"/>
        <filter val="70,00"/>
        <filter val="720,00"/>
        <filter val="84,00"/>
        <filter val="98,00"/>
      </filters>
    </filterColumn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9:C9"/>
    <mergeCell ref="A155:Z155"/>
    <mergeCell ref="A220:Z220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P41:T41"/>
    <mergeCell ref="D22:E22"/>
    <mergeCell ref="Q299:Q300"/>
    <mergeCell ref="P34:T34"/>
    <mergeCell ref="P276:T276"/>
    <mergeCell ref="S299:S300"/>
    <mergeCell ref="D86:E86"/>
    <mergeCell ref="H299:H300"/>
    <mergeCell ref="J299:J300"/>
    <mergeCell ref="A40:Z40"/>
    <mergeCell ref="A211:Z211"/>
    <mergeCell ref="P165:V165"/>
    <mergeCell ref="P30:V30"/>
    <mergeCell ref="P96:T96"/>
    <mergeCell ref="B299:B300"/>
    <mergeCell ref="D277:E277"/>
    <mergeCell ref="A143:O144"/>
    <mergeCell ref="P58:V58"/>
    <mergeCell ref="A230:O231"/>
    <mergeCell ref="D61:E61"/>
    <mergeCell ref="P115:T115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P217:T217"/>
    <mergeCell ref="D198:E198"/>
    <mergeCell ref="D269:E269"/>
    <mergeCell ref="P104:V104"/>
    <mergeCell ref="P23:V23"/>
    <mergeCell ref="P272:V272"/>
    <mergeCell ref="A262:Z262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P176:T176"/>
    <mergeCell ref="P247:T247"/>
    <mergeCell ref="P241:T24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H17:H18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A132:O133"/>
    <mergeCell ref="D91:E91"/>
    <mergeCell ref="A69:O70"/>
    <mergeCell ref="D93:E93"/>
    <mergeCell ref="P43:T43"/>
    <mergeCell ref="D157:E157"/>
    <mergeCell ref="A12:M12"/>
    <mergeCell ref="D7:M7"/>
    <mergeCell ref="H9:I9"/>
    <mergeCell ref="P24:V24"/>
    <mergeCell ref="A54:O55"/>
    <mergeCell ref="J9:M9"/>
    <mergeCell ref="P74:T74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P205:T205"/>
    <mergeCell ref="P197:T197"/>
    <mergeCell ref="D283:E283"/>
    <mergeCell ref="P200:V200"/>
    <mergeCell ref="P243:V243"/>
    <mergeCell ref="D182:E182"/>
    <mergeCell ref="P292:V292"/>
    <mergeCell ref="D280:E280"/>
    <mergeCell ref="P206:T206"/>
    <mergeCell ref="D285:E285"/>
    <mergeCell ref="P235:T235"/>
    <mergeCell ref="P213:V213"/>
    <mergeCell ref="P207:T207"/>
    <mergeCell ref="P249:V249"/>
    <mergeCell ref="P231:V231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W17:W18"/>
    <mergeCell ref="Q11:R11"/>
    <mergeCell ref="A19:Z19"/>
    <mergeCell ref="A14:M14"/>
    <mergeCell ref="D109:E109"/>
    <mergeCell ref="P163:T163"/>
    <mergeCell ref="D62:E62"/>
    <mergeCell ref="D176:E176"/>
    <mergeCell ref="Q9:R9"/>
    <mergeCell ref="A32:Z32"/>
    <mergeCell ref="A37:O38"/>
    <mergeCell ref="A146:Z146"/>
    <mergeCell ref="D204:E204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P224:V224"/>
    <mergeCell ref="D299:D300"/>
    <mergeCell ref="F299:F300"/>
    <mergeCell ref="L299:L300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P88:V88"/>
    <mergeCell ref="A78:Z78"/>
    <mergeCell ref="P153:V153"/>
    <mergeCell ref="A65:Z65"/>
    <mergeCell ref="A45:O46"/>
    <mergeCell ref="P86:T86"/>
    <mergeCell ref="P157:T157"/>
    <mergeCell ref="A87:O88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  <mergeCell ref="D281:E281"/>
    <mergeCell ref="P260:V260"/>
    <mergeCell ref="D263:E263"/>
    <mergeCell ref="D205:E205"/>
    <mergeCell ref="P261:V261"/>
    <mergeCell ref="A151:Z151"/>
    <mergeCell ref="M299:M3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