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2EEA4D-7FA2-4660-A18D-5205FF9423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Y201" i="1"/>
  <c r="J9" i="1"/>
  <c r="F9" i="1"/>
  <c r="F10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Z296" i="1" l="1"/>
  <c r="Y295" i="1"/>
  <c r="Y291" i="1"/>
  <c r="Y293" i="1"/>
  <c r="Y292" i="1"/>
  <c r="X294" i="1"/>
  <c r="Y294" i="1" l="1"/>
  <c r="C304" i="1"/>
  <c r="A304" i="1"/>
  <c r="B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<sst xmlns="http://schemas.openxmlformats.org/spreadsheetml/2006/main" count="1382" uniqueCount="463">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</sst>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0" t="s">
        <v>0</v>
      </c>
      <c r="E1" s="322"/>
      <c r="F1" s="322"/>
      <c r="G1" s="12" t="s">
        <v>1</v>
      </c>
      <c r="H1" s="350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321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08"/>
      <c r="C5" s="309"/>
      <c r="D5" s="352"/>
      <c r="E5" s="353"/>
      <c r="F5" s="474" t="s">
        <v>8</v>
      </c>
      <c r="G5" s="309"/>
      <c r="H5" s="352" t="s">
        <v>462</v>
      </c>
      <c r="I5" s="442"/>
      <c r="J5" s="442"/>
      <c r="K5" s="442"/>
      <c r="L5" s="442"/>
      <c r="M5" s="353"/>
      <c r="N5" s="61"/>
      <c r="P5" s="24" t="s">
        <v>9</v>
      </c>
      <c r="Q5" s="480">
        <v>45880</v>
      </c>
      <c r="R5" s="368"/>
      <c r="T5" s="401" t="s">
        <v>10</v>
      </c>
      <c r="U5" s="298"/>
      <c r="V5" s="402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08"/>
      <c r="C6" s="309"/>
      <c r="D6" s="443" t="s">
        <v>13</v>
      </c>
      <c r="E6" s="444"/>
      <c r="F6" s="444"/>
      <c r="G6" s="444"/>
      <c r="H6" s="444"/>
      <c r="I6" s="444"/>
      <c r="J6" s="444"/>
      <c r="K6" s="444"/>
      <c r="L6" s="444"/>
      <c r="M6" s="368"/>
      <c r="N6" s="62"/>
      <c r="P6" s="24" t="s">
        <v>14</v>
      </c>
      <c r="Q6" s="468" t="str">
        <f>IF(Q5=0," ",CHOOSE(WEEKDAY(Q5,2),"Понедельник","Вторник","Среда","Четверг","Пятница","Суббота","Воскресенье"))</f>
        <v>Понедельник</v>
      </c>
      <c r="R6" s="295"/>
      <c r="T6" s="403" t="s">
        <v>15</v>
      </c>
      <c r="U6" s="298"/>
      <c r="V6" s="429" t="s">
        <v>16</v>
      </c>
      <c r="W6" s="313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79" t="str">
        <f>IFERROR(VLOOKUP(DeliveryAddress,Table,3,0),1)</f>
        <v>4</v>
      </c>
      <c r="E7" s="380"/>
      <c r="F7" s="380"/>
      <c r="G7" s="380"/>
      <c r="H7" s="380"/>
      <c r="I7" s="380"/>
      <c r="J7" s="380"/>
      <c r="K7" s="380"/>
      <c r="L7" s="380"/>
      <c r="M7" s="374"/>
      <c r="N7" s="63"/>
      <c r="P7" s="24"/>
      <c r="Q7" s="42"/>
      <c r="R7" s="42"/>
      <c r="T7" s="297"/>
      <c r="U7" s="298"/>
      <c r="V7" s="430"/>
      <c r="W7" s="431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1"/>
      <c r="C8" s="302"/>
      <c r="D8" s="340"/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18</v>
      </c>
      <c r="Q8" s="373">
        <v>0.5</v>
      </c>
      <c r="R8" s="374"/>
      <c r="T8" s="297"/>
      <c r="U8" s="298"/>
      <c r="V8" s="430"/>
      <c r="W8" s="431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6"/>
      <c r="E9" s="382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286"/>
      <c r="P9" s="26" t="s">
        <v>19</v>
      </c>
      <c r="Q9" s="398"/>
      <c r="R9" s="399"/>
      <c r="T9" s="297"/>
      <c r="U9" s="298"/>
      <c r="V9" s="432"/>
      <c r="W9" s="43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6"/>
      <c r="E10" s="382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84"/>
      <c r="P10" s="26" t="s">
        <v>20</v>
      </c>
      <c r="Q10" s="404"/>
      <c r="R10" s="405"/>
      <c r="U10" s="24" t="s">
        <v>21</v>
      </c>
      <c r="V10" s="312" t="s">
        <v>22</v>
      </c>
      <c r="W10" s="313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77" t="s">
        <v>26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78" t="s">
        <v>27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9"/>
      <c r="N12" s="65"/>
      <c r="P12" s="24" t="s">
        <v>28</v>
      </c>
      <c r="Q12" s="373"/>
      <c r="R12" s="374"/>
      <c r="S12" s="23"/>
      <c r="U12" s="24"/>
      <c r="V12" s="322"/>
      <c r="W12" s="297"/>
      <c r="AB12" s="51"/>
      <c r="AC12" s="51"/>
      <c r="AD12" s="51"/>
      <c r="AE12" s="51"/>
    </row>
    <row r="13" spans="1:32" s="285" customFormat="1" ht="23.25" customHeight="1" x14ac:dyDescent="0.2">
      <c r="A13" s="378" t="s">
        <v>29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9"/>
      <c r="N13" s="65"/>
      <c r="O13" s="26"/>
      <c r="P13" s="26" t="s">
        <v>30</v>
      </c>
      <c r="Q13" s="477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78" t="s">
        <v>31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6" t="s">
        <v>32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9"/>
      <c r="N15" s="66"/>
      <c r="P15" s="391" t="s">
        <v>33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8" t="s">
        <v>34</v>
      </c>
      <c r="B17" s="328" t="s">
        <v>35</v>
      </c>
      <c r="C17" s="383" t="s">
        <v>36</v>
      </c>
      <c r="D17" s="328" t="s">
        <v>37</v>
      </c>
      <c r="E17" s="358"/>
      <c r="F17" s="328" t="s">
        <v>38</v>
      </c>
      <c r="G17" s="328" t="s">
        <v>39</v>
      </c>
      <c r="H17" s="328" t="s">
        <v>40</v>
      </c>
      <c r="I17" s="328" t="s">
        <v>41</v>
      </c>
      <c r="J17" s="328" t="s">
        <v>42</v>
      </c>
      <c r="K17" s="328" t="s">
        <v>43</v>
      </c>
      <c r="L17" s="328" t="s">
        <v>44</v>
      </c>
      <c r="M17" s="328" t="s">
        <v>45</v>
      </c>
      <c r="N17" s="328" t="s">
        <v>46</v>
      </c>
      <c r="O17" s="328" t="s">
        <v>47</v>
      </c>
      <c r="P17" s="328" t="s">
        <v>48</v>
      </c>
      <c r="Q17" s="357"/>
      <c r="R17" s="357"/>
      <c r="S17" s="357"/>
      <c r="T17" s="358"/>
      <c r="U17" s="482" t="s">
        <v>49</v>
      </c>
      <c r="V17" s="309"/>
      <c r="W17" s="328" t="s">
        <v>50</v>
      </c>
      <c r="X17" s="328" t="s">
        <v>51</v>
      </c>
      <c r="Y17" s="483" t="s">
        <v>52</v>
      </c>
      <c r="Z17" s="423" t="s">
        <v>53</v>
      </c>
      <c r="AA17" s="417" t="s">
        <v>54</v>
      </c>
      <c r="AB17" s="417" t="s">
        <v>55</v>
      </c>
      <c r="AC17" s="417" t="s">
        <v>56</v>
      </c>
      <c r="AD17" s="417" t="s">
        <v>57</v>
      </c>
      <c r="AE17" s="469"/>
      <c r="AF17" s="470"/>
      <c r="AG17" s="69"/>
      <c r="BD17" s="68" t="s">
        <v>58</v>
      </c>
    </row>
    <row r="18" spans="1:68" ht="14.25" customHeight="1" x14ac:dyDescent="0.2">
      <c r="A18" s="329"/>
      <c r="B18" s="329"/>
      <c r="C18" s="329"/>
      <c r="D18" s="359"/>
      <c r="E18" s="361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59"/>
      <c r="Q18" s="360"/>
      <c r="R18" s="360"/>
      <c r="S18" s="360"/>
      <c r="T18" s="361"/>
      <c r="U18" s="70" t="s">
        <v>59</v>
      </c>
      <c r="V18" s="70" t="s">
        <v>60</v>
      </c>
      <c r="W18" s="329"/>
      <c r="X18" s="329"/>
      <c r="Y18" s="484"/>
      <c r="Z18" s="424"/>
      <c r="AA18" s="418"/>
      <c r="AB18" s="418"/>
      <c r="AC18" s="418"/>
      <c r="AD18" s="471"/>
      <c r="AE18" s="472"/>
      <c r="AF18" s="473"/>
      <c r="AG18" s="69"/>
      <c r="BD18" s="68"/>
    </row>
    <row r="19" spans="1:68" ht="27.75" hidden="1" customHeight="1" x14ac:dyDescent="0.2">
      <c r="A19" s="331" t="s">
        <v>61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11" t="s">
        <v>61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3"/>
      <c r="AB20" s="283"/>
      <c r="AC20" s="283"/>
    </row>
    <row r="21" spans="1:68" ht="14.25" hidden="1" customHeight="1" x14ac:dyDescent="0.25">
      <c r="A21" s="299" t="s">
        <v>62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4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15"/>
      <c r="P23" s="300" t="s">
        <v>71</v>
      </c>
      <c r="Q23" s="301"/>
      <c r="R23" s="301"/>
      <c r="S23" s="301"/>
      <c r="T23" s="301"/>
      <c r="U23" s="301"/>
      <c r="V23" s="302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15"/>
      <c r="P24" s="300" t="s">
        <v>71</v>
      </c>
      <c r="Q24" s="301"/>
      <c r="R24" s="301"/>
      <c r="S24" s="301"/>
      <c r="T24" s="301"/>
      <c r="U24" s="301"/>
      <c r="V24" s="302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1" t="s">
        <v>73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11" t="s">
        <v>74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3"/>
      <c r="AB26" s="283"/>
      <c r="AC26" s="283"/>
    </row>
    <row r="27" spans="1:68" ht="14.25" hidden="1" customHeight="1" x14ac:dyDescent="0.25">
      <c r="A27" s="299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4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15"/>
      <c r="P30" s="300" t="s">
        <v>71</v>
      </c>
      <c r="Q30" s="301"/>
      <c r="R30" s="301"/>
      <c r="S30" s="301"/>
      <c r="T30" s="301"/>
      <c r="U30" s="301"/>
      <c r="V30" s="302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15"/>
      <c r="P31" s="300" t="s">
        <v>71</v>
      </c>
      <c r="Q31" s="301"/>
      <c r="R31" s="301"/>
      <c r="S31" s="301"/>
      <c r="T31" s="301"/>
      <c r="U31" s="301"/>
      <c r="V31" s="302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11" t="s">
        <v>83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3"/>
      <c r="AB32" s="283"/>
      <c r="AC32" s="283"/>
    </row>
    <row r="33" spans="1:68" ht="14.25" hidden="1" customHeight="1" x14ac:dyDescent="0.25">
      <c r="A33" s="299" t="s">
        <v>62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4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15"/>
      <c r="P37" s="300" t="s">
        <v>71</v>
      </c>
      <c r="Q37" s="301"/>
      <c r="R37" s="301"/>
      <c r="S37" s="301"/>
      <c r="T37" s="301"/>
      <c r="U37" s="301"/>
      <c r="V37" s="302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15"/>
      <c r="P38" s="300" t="s">
        <v>71</v>
      </c>
      <c r="Q38" s="301"/>
      <c r="R38" s="301"/>
      <c r="S38" s="301"/>
      <c r="T38" s="301"/>
      <c r="U38" s="301"/>
      <c r="V38" s="302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11" t="s">
        <v>93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3"/>
      <c r="AB39" s="283"/>
      <c r="AC39" s="283"/>
    </row>
    <row r="40" spans="1:68" ht="14.25" hidden="1" customHeight="1" x14ac:dyDescent="0.25">
      <c r="A40" s="299" t="s">
        <v>62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4"/>
      <c r="V41" s="34"/>
      <c r="W41" s="35" t="s">
        <v>68</v>
      </c>
      <c r="X41" s="288">
        <v>84</v>
      </c>
      <c r="Y41" s="289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7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4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15"/>
      <c r="P45" s="300" t="s">
        <v>71</v>
      </c>
      <c r="Q45" s="301"/>
      <c r="R45" s="301"/>
      <c r="S45" s="301"/>
      <c r="T45" s="301"/>
      <c r="U45" s="301"/>
      <c r="V45" s="302"/>
      <c r="W45" s="37" t="s">
        <v>68</v>
      </c>
      <c r="X45" s="290">
        <f>IFERROR(SUM(X41:X44),"0")</f>
        <v>84</v>
      </c>
      <c r="Y45" s="290">
        <f>IFERROR(SUM(Y41:Y44),"0")</f>
        <v>84</v>
      </c>
      <c r="Z45" s="290">
        <f>IFERROR(IF(Z41="",0,Z41),"0")+IFERROR(IF(Z42="",0,Z42),"0")+IFERROR(IF(Z43="",0,Z43),"0")+IFERROR(IF(Z44="",0,Z44),"0")</f>
        <v>1.302</v>
      </c>
      <c r="AA45" s="291"/>
      <c r="AB45" s="291"/>
      <c r="AC45" s="291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15"/>
      <c r="P46" s="300" t="s">
        <v>71</v>
      </c>
      <c r="Q46" s="301"/>
      <c r="R46" s="301"/>
      <c r="S46" s="301"/>
      <c r="T46" s="301"/>
      <c r="U46" s="301"/>
      <c r="V46" s="302"/>
      <c r="W46" s="37" t="s">
        <v>72</v>
      </c>
      <c r="X46" s="290">
        <f>IFERROR(SUMPRODUCT(X41:X44*H41:H44),"0")</f>
        <v>588</v>
      </c>
      <c r="Y46" s="290">
        <f>IFERROR(SUMPRODUCT(Y41:Y44*H41:H44),"0")</f>
        <v>588</v>
      </c>
      <c r="Z46" s="37"/>
      <c r="AA46" s="291"/>
      <c r="AB46" s="291"/>
      <c r="AC46" s="291"/>
    </row>
    <row r="47" spans="1:68" ht="16.5" hidden="1" customHeight="1" x14ac:dyDescent="0.25">
      <c r="A47" s="311" t="s">
        <v>104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3"/>
      <c r="AB47" s="283"/>
      <c r="AC47" s="283"/>
    </row>
    <row r="48" spans="1:68" ht="14.25" hidden="1" customHeight="1" x14ac:dyDescent="0.25">
      <c r="A48" s="299" t="s">
        <v>62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4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15"/>
      <c r="P50" s="300" t="s">
        <v>71</v>
      </c>
      <c r="Q50" s="301"/>
      <c r="R50" s="301"/>
      <c r="S50" s="301"/>
      <c r="T50" s="301"/>
      <c r="U50" s="301"/>
      <c r="V50" s="302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15"/>
      <c r="P51" s="300" t="s">
        <v>71</v>
      </c>
      <c r="Q51" s="301"/>
      <c r="R51" s="301"/>
      <c r="S51" s="301"/>
      <c r="T51" s="301"/>
      <c r="U51" s="301"/>
      <c r="V51" s="302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9" t="s">
        <v>108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4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15"/>
      <c r="P54" s="300" t="s">
        <v>71</v>
      </c>
      <c r="Q54" s="301"/>
      <c r="R54" s="301"/>
      <c r="S54" s="301"/>
      <c r="T54" s="301"/>
      <c r="U54" s="301"/>
      <c r="V54" s="302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15"/>
      <c r="P55" s="300" t="s">
        <v>71</v>
      </c>
      <c r="Q55" s="301"/>
      <c r="R55" s="301"/>
      <c r="S55" s="301"/>
      <c r="T55" s="301"/>
      <c r="U55" s="301"/>
      <c r="V55" s="302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9" t="s">
        <v>75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4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15"/>
      <c r="P58" s="300" t="s">
        <v>71</v>
      </c>
      <c r="Q58" s="301"/>
      <c r="R58" s="301"/>
      <c r="S58" s="301"/>
      <c r="T58" s="301"/>
      <c r="U58" s="301"/>
      <c r="V58" s="302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15"/>
      <c r="P59" s="300" t="s">
        <v>71</v>
      </c>
      <c r="Q59" s="301"/>
      <c r="R59" s="301"/>
      <c r="S59" s="301"/>
      <c r="T59" s="301"/>
      <c r="U59" s="301"/>
      <c r="V59" s="302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9" t="s">
        <v>115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1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4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15"/>
      <c r="P63" s="300" t="s">
        <v>71</v>
      </c>
      <c r="Q63" s="301"/>
      <c r="R63" s="301"/>
      <c r="S63" s="301"/>
      <c r="T63" s="301"/>
      <c r="U63" s="301"/>
      <c r="V63" s="302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15"/>
      <c r="P64" s="300" t="s">
        <v>71</v>
      </c>
      <c r="Q64" s="301"/>
      <c r="R64" s="301"/>
      <c r="S64" s="301"/>
      <c r="T64" s="301"/>
      <c r="U64" s="301"/>
      <c r="V64" s="302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9" t="s">
        <v>121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4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15"/>
      <c r="P69" s="300" t="s">
        <v>71</v>
      </c>
      <c r="Q69" s="301"/>
      <c r="R69" s="301"/>
      <c r="S69" s="301"/>
      <c r="T69" s="301"/>
      <c r="U69" s="301"/>
      <c r="V69" s="302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15"/>
      <c r="P70" s="300" t="s">
        <v>71</v>
      </c>
      <c r="Q70" s="301"/>
      <c r="R70" s="301"/>
      <c r="S70" s="301"/>
      <c r="T70" s="301"/>
      <c r="U70" s="301"/>
      <c r="V70" s="302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1" t="s">
        <v>129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3"/>
      <c r="AB71" s="283"/>
      <c r="AC71" s="283"/>
    </row>
    <row r="72" spans="1:68" ht="14.25" hidden="1" customHeight="1" x14ac:dyDescent="0.25">
      <c r="A72" s="299" t="s">
        <v>62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4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15"/>
      <c r="P75" s="300" t="s">
        <v>71</v>
      </c>
      <c r="Q75" s="301"/>
      <c r="R75" s="301"/>
      <c r="S75" s="301"/>
      <c r="T75" s="301"/>
      <c r="U75" s="301"/>
      <c r="V75" s="302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15"/>
      <c r="P76" s="300" t="s">
        <v>71</v>
      </c>
      <c r="Q76" s="301"/>
      <c r="R76" s="301"/>
      <c r="S76" s="301"/>
      <c r="T76" s="301"/>
      <c r="U76" s="301"/>
      <c r="V76" s="302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1" t="s">
        <v>136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3"/>
      <c r="AB77" s="283"/>
      <c r="AC77" s="283"/>
    </row>
    <row r="78" spans="1:68" ht="14.25" hidden="1" customHeight="1" x14ac:dyDescent="0.25">
      <c r="A78" s="299" t="s">
        <v>121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4">
        <v>4607111033659</v>
      </c>
      <c r="E80" s="295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4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15"/>
      <c r="P81" s="300" t="s">
        <v>71</v>
      </c>
      <c r="Q81" s="301"/>
      <c r="R81" s="301"/>
      <c r="S81" s="301"/>
      <c r="T81" s="301"/>
      <c r="U81" s="301"/>
      <c r="V81" s="302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15"/>
      <c r="P82" s="300" t="s">
        <v>71</v>
      </c>
      <c r="Q82" s="301"/>
      <c r="R82" s="301"/>
      <c r="S82" s="301"/>
      <c r="T82" s="301"/>
      <c r="U82" s="301"/>
      <c r="V82" s="302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1" t="s">
        <v>142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3"/>
      <c r="AB83" s="283"/>
      <c r="AC83" s="283"/>
    </row>
    <row r="84" spans="1:68" ht="14.25" hidden="1" customHeight="1" x14ac:dyDescent="0.25">
      <c r="A84" s="299" t="s">
        <v>143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2"/>
      <c r="AB84" s="282"/>
      <c r="AC84" s="282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4">
        <v>4607111034120</v>
      </c>
      <c r="E85" s="295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4">
        <v>4607111034137</v>
      </c>
      <c r="E86" s="295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4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15"/>
      <c r="P87" s="300" t="s">
        <v>71</v>
      </c>
      <c r="Q87" s="301"/>
      <c r="R87" s="301"/>
      <c r="S87" s="301"/>
      <c r="T87" s="301"/>
      <c r="U87" s="301"/>
      <c r="V87" s="302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15"/>
      <c r="P88" s="300" t="s">
        <v>71</v>
      </c>
      <c r="Q88" s="301"/>
      <c r="R88" s="301"/>
      <c r="S88" s="301"/>
      <c r="T88" s="301"/>
      <c r="U88" s="301"/>
      <c r="V88" s="302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1" t="s">
        <v>150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3"/>
      <c r="AB89" s="283"/>
      <c r="AC89" s="283"/>
    </row>
    <row r="90" spans="1:68" ht="14.25" hidden="1" customHeight="1" x14ac:dyDescent="0.25">
      <c r="A90" s="299" t="s">
        <v>121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2"/>
      <c r="AB90" s="282"/>
      <c r="AC90" s="282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4">
        <v>4620207491027</v>
      </c>
      <c r="E91" s="295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9" t="s">
        <v>153</v>
      </c>
      <c r="Q91" s="304"/>
      <c r="R91" s="304"/>
      <c r="S91" s="304"/>
      <c r="T91" s="305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4301135793</v>
      </c>
      <c r="D92" s="294">
        <v>4620207491003</v>
      </c>
      <c r="E92" s="295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7" t="s">
        <v>156</v>
      </c>
      <c r="Q92" s="304"/>
      <c r="R92" s="304"/>
      <c r="S92" s="304"/>
      <c r="T92" s="305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4">
        <v>4620207491034</v>
      </c>
      <c r="E93" s="295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4"/>
      <c r="R93" s="304"/>
      <c r="S93" s="304"/>
      <c r="T93" s="305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4">
        <v>4620207491010</v>
      </c>
      <c r="E94" s="295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9" t="s">
        <v>163</v>
      </c>
      <c r="Q94" s="304"/>
      <c r="R94" s="304"/>
      <c r="S94" s="304"/>
      <c r="T94" s="305"/>
      <c r="U94" s="34"/>
      <c r="V94" s="34"/>
      <c r="W94" s="35" t="s">
        <v>68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4">
        <v>4607111035028</v>
      </c>
      <c r="E95" s="295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4" t="s">
        <v>166</v>
      </c>
      <c r="Q95" s="304"/>
      <c r="R95" s="304"/>
      <c r="S95" s="304"/>
      <c r="T95" s="305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4">
        <v>4607111036407</v>
      </c>
      <c r="E96" s="295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4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15"/>
      <c r="P97" s="300" t="s">
        <v>71</v>
      </c>
      <c r="Q97" s="301"/>
      <c r="R97" s="301"/>
      <c r="S97" s="301"/>
      <c r="T97" s="301"/>
      <c r="U97" s="301"/>
      <c r="V97" s="302"/>
      <c r="W97" s="37" t="s">
        <v>68</v>
      </c>
      <c r="X97" s="290">
        <f>IFERROR(SUM(X91:X96),"0")</f>
        <v>70</v>
      </c>
      <c r="Y97" s="290">
        <f>IFERROR(SUM(Y91:Y96),"0")</f>
        <v>70</v>
      </c>
      <c r="Z97" s="290">
        <f>IFERROR(IF(Z91="",0,Z91),"0")+IFERROR(IF(Z92="",0,Z92),"0")+IFERROR(IF(Z93="",0,Z93),"0")+IFERROR(IF(Z94="",0,Z94),"0")+IFERROR(IF(Z95="",0,Z95),"0")+IFERROR(IF(Z96="",0,Z96),"0")</f>
        <v>1.2516</v>
      </c>
      <c r="AA97" s="291"/>
      <c r="AB97" s="291"/>
      <c r="AC97" s="291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15"/>
      <c r="P98" s="300" t="s">
        <v>71</v>
      </c>
      <c r="Q98" s="301"/>
      <c r="R98" s="301"/>
      <c r="S98" s="301"/>
      <c r="T98" s="301"/>
      <c r="U98" s="301"/>
      <c r="V98" s="302"/>
      <c r="W98" s="37" t="s">
        <v>72</v>
      </c>
      <c r="X98" s="290">
        <f>IFERROR(SUMPRODUCT(X91:X96*H91:H96),"0")</f>
        <v>201.6</v>
      </c>
      <c r="Y98" s="290">
        <f>IFERROR(SUMPRODUCT(Y91:Y96*H91:H96),"0")</f>
        <v>201.6</v>
      </c>
      <c r="Z98" s="37"/>
      <c r="AA98" s="291"/>
      <c r="AB98" s="291"/>
      <c r="AC98" s="291"/>
    </row>
    <row r="99" spans="1:68" ht="16.5" hidden="1" customHeight="1" x14ac:dyDescent="0.25">
      <c r="A99" s="311" t="s">
        <v>170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3"/>
      <c r="AB99" s="283"/>
      <c r="AC99" s="283"/>
    </row>
    <row r="100" spans="1:68" ht="14.25" hidden="1" customHeight="1" x14ac:dyDescent="0.25">
      <c r="A100" s="299" t="s">
        <v>115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2"/>
      <c r="AB100" s="282"/>
      <c r="AC100" s="282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4">
        <v>4607025784012</v>
      </c>
      <c r="E101" s="295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4">
        <v>4607025784319</v>
      </c>
      <c r="E102" s="295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4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15"/>
      <c r="P103" s="300" t="s">
        <v>71</v>
      </c>
      <c r="Q103" s="301"/>
      <c r="R103" s="301"/>
      <c r="S103" s="301"/>
      <c r="T103" s="301"/>
      <c r="U103" s="301"/>
      <c r="V103" s="302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315"/>
      <c r="P104" s="300" t="s">
        <v>71</v>
      </c>
      <c r="Q104" s="301"/>
      <c r="R104" s="301"/>
      <c r="S104" s="301"/>
      <c r="T104" s="301"/>
      <c r="U104" s="301"/>
      <c r="V104" s="302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1" t="s">
        <v>176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3"/>
      <c r="AB105" s="283"/>
      <c r="AC105" s="283"/>
    </row>
    <row r="106" spans="1:68" ht="14.25" hidden="1" customHeight="1" x14ac:dyDescent="0.25">
      <c r="A106" s="299" t="s">
        <v>62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82"/>
      <c r="AB106" s="282"/>
      <c r="AC106" s="282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4">
        <v>4620207491157</v>
      </c>
      <c r="E107" s="295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4">
        <v>4607111039262</v>
      </c>
      <c r="E108" s="295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4">
        <v>4607111039248</v>
      </c>
      <c r="E109" s="295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4">
        <v>4607111039293</v>
      </c>
      <c r="E110" s="295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4">
        <v>4607111039279</v>
      </c>
      <c r="E111" s="295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14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15"/>
      <c r="P112" s="300" t="s">
        <v>71</v>
      </c>
      <c r="Q112" s="301"/>
      <c r="R112" s="301"/>
      <c r="S112" s="301"/>
      <c r="T112" s="301"/>
      <c r="U112" s="301"/>
      <c r="V112" s="302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hidden="1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15"/>
      <c r="P113" s="300" t="s">
        <v>71</v>
      </c>
      <c r="Q113" s="301"/>
      <c r="R113" s="301"/>
      <c r="S113" s="301"/>
      <c r="T113" s="301"/>
      <c r="U113" s="301"/>
      <c r="V113" s="302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hidden="1" customHeight="1" x14ac:dyDescent="0.25">
      <c r="A114" s="299" t="s">
        <v>121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4">
        <v>4620207490983</v>
      </c>
      <c r="E115" s="295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4"/>
      <c r="R115" s="304"/>
      <c r="S115" s="304"/>
      <c r="T115" s="305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4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15"/>
      <c r="P116" s="300" t="s">
        <v>71</v>
      </c>
      <c r="Q116" s="301"/>
      <c r="R116" s="301"/>
      <c r="S116" s="301"/>
      <c r="T116" s="301"/>
      <c r="U116" s="301"/>
      <c r="V116" s="302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15"/>
      <c r="P117" s="300" t="s">
        <v>71</v>
      </c>
      <c r="Q117" s="301"/>
      <c r="R117" s="301"/>
      <c r="S117" s="301"/>
      <c r="T117" s="301"/>
      <c r="U117" s="301"/>
      <c r="V117" s="302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299" t="s">
        <v>191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4">
        <v>4620207491140</v>
      </c>
      <c r="E119" s="295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304"/>
      <c r="R119" s="304"/>
      <c r="S119" s="304"/>
      <c r="T119" s="305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14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15"/>
      <c r="P120" s="300" t="s">
        <v>71</v>
      </c>
      <c r="Q120" s="301"/>
      <c r="R120" s="301"/>
      <c r="S120" s="301"/>
      <c r="T120" s="301"/>
      <c r="U120" s="301"/>
      <c r="V120" s="302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15"/>
      <c r="P121" s="300" t="s">
        <v>71</v>
      </c>
      <c r="Q121" s="301"/>
      <c r="R121" s="301"/>
      <c r="S121" s="301"/>
      <c r="T121" s="301"/>
      <c r="U121" s="301"/>
      <c r="V121" s="302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1" t="s">
        <v>196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3"/>
      <c r="AB122" s="283"/>
      <c r="AC122" s="283"/>
    </row>
    <row r="123" spans="1:68" ht="14.25" hidden="1" customHeight="1" x14ac:dyDescent="0.25">
      <c r="A123" s="299" t="s">
        <v>121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hidden="1" customHeight="1" x14ac:dyDescent="0.25">
      <c r="A124" s="54" t="s">
        <v>197</v>
      </c>
      <c r="B124" s="54" t="s">
        <v>198</v>
      </c>
      <c r="C124" s="31">
        <v>4301135555</v>
      </c>
      <c r="D124" s="294">
        <v>4607111034014</v>
      </c>
      <c r="E124" s="295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4"/>
      <c r="R124" s="304"/>
      <c r="S124" s="304"/>
      <c r="T124" s="305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294">
        <v>4607111033994</v>
      </c>
      <c r="E125" s="295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4"/>
      <c r="R125" s="304"/>
      <c r="S125" s="304"/>
      <c r="T125" s="305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14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15"/>
      <c r="P126" s="300" t="s">
        <v>71</v>
      </c>
      <c r="Q126" s="301"/>
      <c r="R126" s="301"/>
      <c r="S126" s="301"/>
      <c r="T126" s="301"/>
      <c r="U126" s="301"/>
      <c r="V126" s="302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hidden="1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15"/>
      <c r="P127" s="300" t="s">
        <v>71</v>
      </c>
      <c r="Q127" s="301"/>
      <c r="R127" s="301"/>
      <c r="S127" s="301"/>
      <c r="T127" s="301"/>
      <c r="U127" s="301"/>
      <c r="V127" s="302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11" t="s">
        <v>202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3"/>
      <c r="AB128" s="283"/>
      <c r="AC128" s="283"/>
    </row>
    <row r="129" spans="1:68" ht="14.25" hidden="1" customHeight="1" x14ac:dyDescent="0.25">
      <c r="A129" s="299" t="s">
        <v>121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4">
        <v>4607111039095</v>
      </c>
      <c r="E130" s="295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4"/>
      <c r="R130" s="304"/>
      <c r="S130" s="304"/>
      <c r="T130" s="305"/>
      <c r="U130" s="34"/>
      <c r="V130" s="34"/>
      <c r="W130" s="35" t="s">
        <v>68</v>
      </c>
      <c r="X130" s="288">
        <v>56</v>
      </c>
      <c r="Y130" s="289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4301135550</v>
      </c>
      <c r="D131" s="294">
        <v>4607111034199</v>
      </c>
      <c r="E131" s="295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4"/>
      <c r="R131" s="304"/>
      <c r="S131" s="304"/>
      <c r="T131" s="305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14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15"/>
      <c r="P132" s="300" t="s">
        <v>71</v>
      </c>
      <c r="Q132" s="301"/>
      <c r="R132" s="301"/>
      <c r="S132" s="301"/>
      <c r="T132" s="301"/>
      <c r="U132" s="301"/>
      <c r="V132" s="302"/>
      <c r="W132" s="37" t="s">
        <v>68</v>
      </c>
      <c r="X132" s="290">
        <f>IFERROR(SUM(X130:X131),"0")</f>
        <v>56</v>
      </c>
      <c r="Y132" s="290">
        <f>IFERROR(SUM(Y130:Y131),"0")</f>
        <v>56</v>
      </c>
      <c r="Z132" s="290">
        <f>IFERROR(IF(Z130="",0,Z130),"0")+IFERROR(IF(Z131="",0,Z131),"0")</f>
        <v>1.0012799999999999</v>
      </c>
      <c r="AA132" s="291"/>
      <c r="AB132" s="291"/>
      <c r="AC132" s="291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15"/>
      <c r="P133" s="300" t="s">
        <v>71</v>
      </c>
      <c r="Q133" s="301"/>
      <c r="R133" s="301"/>
      <c r="S133" s="301"/>
      <c r="T133" s="301"/>
      <c r="U133" s="301"/>
      <c r="V133" s="302"/>
      <c r="W133" s="37" t="s">
        <v>72</v>
      </c>
      <c r="X133" s="290">
        <f>IFERROR(SUMPRODUCT(X130:X131*H130:H131),"0")</f>
        <v>168</v>
      </c>
      <c r="Y133" s="290">
        <f>IFERROR(SUMPRODUCT(Y130:Y131*H130:H131),"0")</f>
        <v>168</v>
      </c>
      <c r="Z133" s="37"/>
      <c r="AA133" s="291"/>
      <c r="AB133" s="291"/>
      <c r="AC133" s="291"/>
    </row>
    <row r="134" spans="1:68" ht="16.5" hidden="1" customHeight="1" x14ac:dyDescent="0.25">
      <c r="A134" s="311" t="s">
        <v>209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3"/>
      <c r="AB134" s="283"/>
      <c r="AC134" s="283"/>
    </row>
    <row r="135" spans="1:68" ht="14.25" hidden="1" customHeight="1" x14ac:dyDescent="0.25">
      <c r="A135" s="299" t="s">
        <v>121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4">
        <v>4620207490914</v>
      </c>
      <c r="E136" s="295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66" t="s">
        <v>212</v>
      </c>
      <c r="Q136" s="304"/>
      <c r="R136" s="304"/>
      <c r="S136" s="304"/>
      <c r="T136" s="305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4">
        <v>4620207490853</v>
      </c>
      <c r="E137" s="295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7" t="s">
        <v>215</v>
      </c>
      <c r="Q137" s="304"/>
      <c r="R137" s="304"/>
      <c r="S137" s="304"/>
      <c r="T137" s="305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14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15"/>
      <c r="P138" s="300" t="s">
        <v>71</v>
      </c>
      <c r="Q138" s="301"/>
      <c r="R138" s="301"/>
      <c r="S138" s="301"/>
      <c r="T138" s="301"/>
      <c r="U138" s="301"/>
      <c r="V138" s="302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15"/>
      <c r="P139" s="300" t="s">
        <v>71</v>
      </c>
      <c r="Q139" s="301"/>
      <c r="R139" s="301"/>
      <c r="S139" s="301"/>
      <c r="T139" s="301"/>
      <c r="U139" s="301"/>
      <c r="V139" s="302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1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3"/>
      <c r="AB140" s="283"/>
      <c r="AC140" s="283"/>
    </row>
    <row r="141" spans="1:68" ht="14.25" hidden="1" customHeight="1" x14ac:dyDescent="0.25">
      <c r="A141" s="299" t="s">
        <v>121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4"/>
      <c r="R142" s="304"/>
      <c r="S142" s="304"/>
      <c r="T142" s="305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14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15"/>
      <c r="P143" s="300" t="s">
        <v>71</v>
      </c>
      <c r="Q143" s="301"/>
      <c r="R143" s="301"/>
      <c r="S143" s="301"/>
      <c r="T143" s="301"/>
      <c r="U143" s="301"/>
      <c r="V143" s="302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15"/>
      <c r="P144" s="300" t="s">
        <v>71</v>
      </c>
      <c r="Q144" s="301"/>
      <c r="R144" s="301"/>
      <c r="S144" s="301"/>
      <c r="T144" s="301"/>
      <c r="U144" s="301"/>
      <c r="V144" s="302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1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3"/>
      <c r="AB145" s="283"/>
      <c r="AC145" s="283"/>
    </row>
    <row r="146" spans="1:68" ht="14.25" hidden="1" customHeight="1" x14ac:dyDescent="0.25">
      <c r="A146" s="299" t="s">
        <v>121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4"/>
      <c r="R147" s="304"/>
      <c r="S147" s="304"/>
      <c r="T147" s="305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14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15"/>
      <c r="P148" s="300" t="s">
        <v>71</v>
      </c>
      <c r="Q148" s="301"/>
      <c r="R148" s="301"/>
      <c r="S148" s="301"/>
      <c r="T148" s="301"/>
      <c r="U148" s="301"/>
      <c r="V148" s="302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15"/>
      <c r="P149" s="300" t="s">
        <v>71</v>
      </c>
      <c r="Q149" s="301"/>
      <c r="R149" s="301"/>
      <c r="S149" s="301"/>
      <c r="T149" s="301"/>
      <c r="U149" s="301"/>
      <c r="V149" s="302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1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3"/>
      <c r="AB150" s="283"/>
      <c r="AC150" s="283"/>
    </row>
    <row r="151" spans="1:68" ht="14.25" hidden="1" customHeight="1" x14ac:dyDescent="0.25">
      <c r="A151" s="299" t="s">
        <v>191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4"/>
      <c r="R152" s="304"/>
      <c r="S152" s="304"/>
      <c r="T152" s="305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4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15"/>
      <c r="P153" s="300" t="s">
        <v>71</v>
      </c>
      <c r="Q153" s="301"/>
      <c r="R153" s="301"/>
      <c r="S153" s="301"/>
      <c r="T153" s="301"/>
      <c r="U153" s="301"/>
      <c r="V153" s="302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15"/>
      <c r="P154" s="300" t="s">
        <v>71</v>
      </c>
      <c r="Q154" s="301"/>
      <c r="R154" s="301"/>
      <c r="S154" s="301"/>
      <c r="T154" s="301"/>
      <c r="U154" s="301"/>
      <c r="V154" s="302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1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3"/>
      <c r="AB155" s="283"/>
      <c r="AC155" s="283"/>
    </row>
    <row r="156" spans="1:68" ht="14.25" hidden="1" customHeight="1" x14ac:dyDescent="0.25">
      <c r="A156" s="299" t="s">
        <v>121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4"/>
      <c r="R157" s="304"/>
      <c r="S157" s="304"/>
      <c r="T157" s="305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4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15"/>
      <c r="P158" s="300" t="s">
        <v>71</v>
      </c>
      <c r="Q158" s="301"/>
      <c r="R158" s="301"/>
      <c r="S158" s="301"/>
      <c r="T158" s="301"/>
      <c r="U158" s="301"/>
      <c r="V158" s="302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15"/>
      <c r="P159" s="300" t="s">
        <v>71</v>
      </c>
      <c r="Q159" s="301"/>
      <c r="R159" s="301"/>
      <c r="S159" s="301"/>
      <c r="T159" s="301"/>
      <c r="U159" s="301"/>
      <c r="V159" s="302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31" t="s">
        <v>232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11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3"/>
      <c r="AB161" s="283"/>
      <c r="AC161" s="283"/>
    </row>
    <row r="162" spans="1:68" ht="14.25" hidden="1" customHeight="1" x14ac:dyDescent="0.25">
      <c r="A162" s="299" t="s">
        <v>62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4" t="s">
        <v>236</v>
      </c>
      <c r="Q163" s="304"/>
      <c r="R163" s="304"/>
      <c r="S163" s="304"/>
      <c r="T163" s="305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4"/>
      <c r="R164" s="304"/>
      <c r="S164" s="304"/>
      <c r="T164" s="305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14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15"/>
      <c r="P165" s="300" t="s">
        <v>71</v>
      </c>
      <c r="Q165" s="301"/>
      <c r="R165" s="301"/>
      <c r="S165" s="301"/>
      <c r="T165" s="301"/>
      <c r="U165" s="301"/>
      <c r="V165" s="302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15"/>
      <c r="P166" s="300" t="s">
        <v>71</v>
      </c>
      <c r="Q166" s="301"/>
      <c r="R166" s="301"/>
      <c r="S166" s="301"/>
      <c r="T166" s="301"/>
      <c r="U166" s="301"/>
      <c r="V166" s="302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31" t="s">
        <v>241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11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3"/>
      <c r="AB168" s="283"/>
      <c r="AC168" s="283"/>
    </row>
    <row r="169" spans="1:68" ht="14.25" hidden="1" customHeight="1" x14ac:dyDescent="0.25">
      <c r="A169" s="299" t="s">
        <v>75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hidden="1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4"/>
      <c r="R170" s="304"/>
      <c r="S170" s="304"/>
      <c r="T170" s="305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4"/>
      <c r="R171" s="304"/>
      <c r="S171" s="304"/>
      <c r="T171" s="305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4"/>
      <c r="R172" s="304"/>
      <c r="S172" s="304"/>
      <c r="T172" s="305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14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15"/>
      <c r="P173" s="300" t="s">
        <v>71</v>
      </c>
      <c r="Q173" s="301"/>
      <c r="R173" s="301"/>
      <c r="S173" s="301"/>
      <c r="T173" s="301"/>
      <c r="U173" s="301"/>
      <c r="V173" s="302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hidden="1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15"/>
      <c r="P174" s="300" t="s">
        <v>71</v>
      </c>
      <c r="Q174" s="301"/>
      <c r="R174" s="301"/>
      <c r="S174" s="301"/>
      <c r="T174" s="301"/>
      <c r="U174" s="301"/>
      <c r="V174" s="302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hidden="1" customHeight="1" x14ac:dyDescent="0.25">
      <c r="A175" s="299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5" t="s">
        <v>257</v>
      </c>
      <c r="Q176" s="304"/>
      <c r="R176" s="304"/>
      <c r="S176" s="304"/>
      <c r="T176" s="305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4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15"/>
      <c r="P177" s="300" t="s">
        <v>71</v>
      </c>
      <c r="Q177" s="301"/>
      <c r="R177" s="301"/>
      <c r="S177" s="301"/>
      <c r="T177" s="301"/>
      <c r="U177" s="301"/>
      <c r="V177" s="302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15"/>
      <c r="P178" s="300" t="s">
        <v>71</v>
      </c>
      <c r="Q178" s="301"/>
      <c r="R178" s="301"/>
      <c r="S178" s="301"/>
      <c r="T178" s="301"/>
      <c r="U178" s="301"/>
      <c r="V178" s="302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31" t="s">
        <v>260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11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3"/>
      <c r="AB180" s="283"/>
      <c r="AC180" s="283"/>
    </row>
    <row r="181" spans="1:68" ht="14.25" hidden="1" customHeight="1" x14ac:dyDescent="0.25">
      <c r="A181" s="299" t="s">
        <v>75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304"/>
      <c r="R182" s="304"/>
      <c r="S182" s="304"/>
      <c r="T182" s="305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14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15"/>
      <c r="P183" s="300" t="s">
        <v>71</v>
      </c>
      <c r="Q183" s="301"/>
      <c r="R183" s="301"/>
      <c r="S183" s="301"/>
      <c r="T183" s="301"/>
      <c r="U183" s="301"/>
      <c r="V183" s="302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15"/>
      <c r="P184" s="300" t="s">
        <v>71</v>
      </c>
      <c r="Q184" s="301"/>
      <c r="R184" s="301"/>
      <c r="S184" s="301"/>
      <c r="T184" s="301"/>
      <c r="U184" s="301"/>
      <c r="V184" s="302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299" t="s">
        <v>121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4"/>
      <c r="R186" s="304"/>
      <c r="S186" s="304"/>
      <c r="T186" s="305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4"/>
      <c r="R187" s="304"/>
      <c r="S187" s="304"/>
      <c r="T187" s="305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4"/>
      <c r="R188" s="304"/>
      <c r="S188" s="304"/>
      <c r="T188" s="305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4"/>
      <c r="R189" s="304"/>
      <c r="S189" s="304"/>
      <c r="T189" s="305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14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15"/>
      <c r="P190" s="300" t="s">
        <v>71</v>
      </c>
      <c r="Q190" s="301"/>
      <c r="R190" s="301"/>
      <c r="S190" s="301"/>
      <c r="T190" s="301"/>
      <c r="U190" s="301"/>
      <c r="V190" s="302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15"/>
      <c r="P191" s="300" t="s">
        <v>71</v>
      </c>
      <c r="Q191" s="301"/>
      <c r="R191" s="301"/>
      <c r="S191" s="301"/>
      <c r="T191" s="301"/>
      <c r="U191" s="301"/>
      <c r="V191" s="302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1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3"/>
      <c r="AB192" s="283"/>
      <c r="AC192" s="283"/>
    </row>
    <row r="193" spans="1:68" ht="14.25" hidden="1" customHeight="1" x14ac:dyDescent="0.25">
      <c r="A193" s="299" t="s">
        <v>62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4"/>
      <c r="R194" s="304"/>
      <c r="S194" s="304"/>
      <c r="T194" s="305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4"/>
      <c r="R195" s="304"/>
      <c r="S195" s="304"/>
      <c r="T195" s="305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4"/>
      <c r="R196" s="304"/>
      <c r="S196" s="304"/>
      <c r="T196" s="305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4"/>
      <c r="R197" s="304"/>
      <c r="S197" s="304"/>
      <c r="T197" s="305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4"/>
      <c r="R198" s="304"/>
      <c r="S198" s="304"/>
      <c r="T198" s="305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4">
        <v>4607111038623</v>
      </c>
      <c r="E199" s="295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4"/>
      <c r="R199" s="304"/>
      <c r="S199" s="304"/>
      <c r="T199" s="305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14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15"/>
      <c r="P200" s="300" t="s">
        <v>71</v>
      </c>
      <c r="Q200" s="301"/>
      <c r="R200" s="301"/>
      <c r="S200" s="301"/>
      <c r="T200" s="301"/>
      <c r="U200" s="301"/>
      <c r="V200" s="302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315"/>
      <c r="P201" s="300" t="s">
        <v>71</v>
      </c>
      <c r="Q201" s="301"/>
      <c r="R201" s="301"/>
      <c r="S201" s="301"/>
      <c r="T201" s="301"/>
      <c r="U201" s="301"/>
      <c r="V201" s="302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1" t="s">
        <v>292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3"/>
      <c r="AB202" s="283"/>
      <c r="AC202" s="283"/>
    </row>
    <row r="203" spans="1:68" ht="14.25" hidden="1" customHeight="1" x14ac:dyDescent="0.25">
      <c r="A203" s="299" t="s">
        <v>62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82"/>
      <c r="AB203" s="282"/>
      <c r="AC203" s="282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4">
        <v>4607111035912</v>
      </c>
      <c r="E204" s="295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4"/>
      <c r="R204" s="304"/>
      <c r="S204" s="304"/>
      <c r="T204" s="305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4">
        <v>4607111035929</v>
      </c>
      <c r="E205" s="295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4"/>
      <c r="R205" s="304"/>
      <c r="S205" s="304"/>
      <c r="T205" s="305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4">
        <v>4607111035882</v>
      </c>
      <c r="E206" s="295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4"/>
      <c r="R206" s="304"/>
      <c r="S206" s="304"/>
      <c r="T206" s="305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4">
        <v>4607111035905</v>
      </c>
      <c r="E207" s="295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4"/>
      <c r="R207" s="304"/>
      <c r="S207" s="304"/>
      <c r="T207" s="305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14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15"/>
      <c r="P208" s="300" t="s">
        <v>71</v>
      </c>
      <c r="Q208" s="301"/>
      <c r="R208" s="301"/>
      <c r="S208" s="301"/>
      <c r="T208" s="301"/>
      <c r="U208" s="301"/>
      <c r="V208" s="302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315"/>
      <c r="P209" s="300" t="s">
        <v>71</v>
      </c>
      <c r="Q209" s="301"/>
      <c r="R209" s="301"/>
      <c r="S209" s="301"/>
      <c r="T209" s="301"/>
      <c r="U209" s="301"/>
      <c r="V209" s="302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1" t="s">
        <v>303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3"/>
      <c r="AB210" s="283"/>
      <c r="AC210" s="283"/>
    </row>
    <row r="211" spans="1:68" ht="14.25" hidden="1" customHeight="1" x14ac:dyDescent="0.25">
      <c r="A211" s="299" t="s">
        <v>62</v>
      </c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82"/>
      <c r="AB211" s="282"/>
      <c r="AC211" s="282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4">
        <v>4620207491096</v>
      </c>
      <c r="E212" s="295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9" t="s">
        <v>306</v>
      </c>
      <c r="Q212" s="304"/>
      <c r="R212" s="304"/>
      <c r="S212" s="304"/>
      <c r="T212" s="305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14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15"/>
      <c r="P213" s="300" t="s">
        <v>71</v>
      </c>
      <c r="Q213" s="301"/>
      <c r="R213" s="301"/>
      <c r="S213" s="301"/>
      <c r="T213" s="301"/>
      <c r="U213" s="301"/>
      <c r="V213" s="302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15"/>
      <c r="P214" s="300" t="s">
        <v>71</v>
      </c>
      <c r="Q214" s="301"/>
      <c r="R214" s="301"/>
      <c r="S214" s="301"/>
      <c r="T214" s="301"/>
      <c r="U214" s="301"/>
      <c r="V214" s="302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1" t="s">
        <v>308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3"/>
      <c r="AB215" s="283"/>
      <c r="AC215" s="283"/>
    </row>
    <row r="216" spans="1:68" ht="14.25" hidden="1" customHeight="1" x14ac:dyDescent="0.25">
      <c r="A216" s="299" t="s">
        <v>62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2"/>
      <c r="AB216" s="282"/>
      <c r="AC216" s="282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4">
        <v>4620207490709</v>
      </c>
      <c r="E217" s="295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4"/>
      <c r="R217" s="304"/>
      <c r="S217" s="304"/>
      <c r="T217" s="305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14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15"/>
      <c r="P218" s="300" t="s">
        <v>71</v>
      </c>
      <c r="Q218" s="301"/>
      <c r="R218" s="301"/>
      <c r="S218" s="301"/>
      <c r="T218" s="301"/>
      <c r="U218" s="301"/>
      <c r="V218" s="302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15"/>
      <c r="P219" s="300" t="s">
        <v>71</v>
      </c>
      <c r="Q219" s="301"/>
      <c r="R219" s="301"/>
      <c r="S219" s="301"/>
      <c r="T219" s="301"/>
      <c r="U219" s="301"/>
      <c r="V219" s="302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299" t="s">
        <v>121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4">
        <v>4620207490570</v>
      </c>
      <c r="E221" s="295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4"/>
      <c r="R221" s="304"/>
      <c r="S221" s="304"/>
      <c r="T221" s="305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4">
        <v>4620207490549</v>
      </c>
      <c r="E222" s="295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4"/>
      <c r="R222" s="304"/>
      <c r="S222" s="304"/>
      <c r="T222" s="305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4">
        <v>4620207490501</v>
      </c>
      <c r="E223" s="295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4"/>
      <c r="R223" s="304"/>
      <c r="S223" s="304"/>
      <c r="T223" s="305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14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15"/>
      <c r="P224" s="300" t="s">
        <v>71</v>
      </c>
      <c r="Q224" s="301"/>
      <c r="R224" s="301"/>
      <c r="S224" s="301"/>
      <c r="T224" s="301"/>
      <c r="U224" s="301"/>
      <c r="V224" s="302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315"/>
      <c r="P225" s="300" t="s">
        <v>71</v>
      </c>
      <c r="Q225" s="301"/>
      <c r="R225" s="301"/>
      <c r="S225" s="301"/>
      <c r="T225" s="301"/>
      <c r="U225" s="301"/>
      <c r="V225" s="302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1" t="s">
        <v>319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3"/>
      <c r="AB226" s="283"/>
      <c r="AC226" s="283"/>
    </row>
    <row r="227" spans="1:68" ht="14.25" hidden="1" customHeight="1" x14ac:dyDescent="0.25">
      <c r="A227" s="299" t="s">
        <v>62</v>
      </c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82"/>
      <c r="AB227" s="282"/>
      <c r="AC227" s="282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4">
        <v>4607111039019</v>
      </c>
      <c r="E228" s="295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4"/>
      <c r="R228" s="304"/>
      <c r="S228" s="304"/>
      <c r="T228" s="305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4">
        <v>4607111038708</v>
      </c>
      <c r="E229" s="295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4"/>
      <c r="R229" s="304"/>
      <c r="S229" s="304"/>
      <c r="T229" s="305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14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15"/>
      <c r="P230" s="300" t="s">
        <v>71</v>
      </c>
      <c r="Q230" s="301"/>
      <c r="R230" s="301"/>
      <c r="S230" s="301"/>
      <c r="T230" s="301"/>
      <c r="U230" s="301"/>
      <c r="V230" s="302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315"/>
      <c r="P231" s="300" t="s">
        <v>71</v>
      </c>
      <c r="Q231" s="301"/>
      <c r="R231" s="301"/>
      <c r="S231" s="301"/>
      <c r="T231" s="301"/>
      <c r="U231" s="301"/>
      <c r="V231" s="302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31" t="s">
        <v>325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48"/>
      <c r="AB232" s="48"/>
      <c r="AC232" s="48"/>
    </row>
    <row r="233" spans="1:68" ht="16.5" hidden="1" customHeight="1" x14ac:dyDescent="0.25">
      <c r="A233" s="311" t="s">
        <v>326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3"/>
      <c r="AB233" s="283"/>
      <c r="AC233" s="283"/>
    </row>
    <row r="234" spans="1:68" ht="14.25" hidden="1" customHeight="1" x14ac:dyDescent="0.25">
      <c r="A234" s="299" t="s">
        <v>62</v>
      </c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82"/>
      <c r="AB234" s="282"/>
      <c r="AC234" s="282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4">
        <v>4607111036162</v>
      </c>
      <c r="E235" s="295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4"/>
      <c r="R235" s="304"/>
      <c r="S235" s="304"/>
      <c r="T235" s="305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14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15"/>
      <c r="P236" s="300" t="s">
        <v>71</v>
      </c>
      <c r="Q236" s="301"/>
      <c r="R236" s="301"/>
      <c r="S236" s="301"/>
      <c r="T236" s="301"/>
      <c r="U236" s="301"/>
      <c r="V236" s="302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315"/>
      <c r="P237" s="300" t="s">
        <v>71</v>
      </c>
      <c r="Q237" s="301"/>
      <c r="R237" s="301"/>
      <c r="S237" s="301"/>
      <c r="T237" s="301"/>
      <c r="U237" s="301"/>
      <c r="V237" s="302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31" t="s">
        <v>330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48"/>
      <c r="AB238" s="48"/>
      <c r="AC238" s="48"/>
    </row>
    <row r="239" spans="1:68" ht="16.5" hidden="1" customHeight="1" x14ac:dyDescent="0.25">
      <c r="A239" s="311" t="s">
        <v>331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3"/>
      <c r="AB239" s="283"/>
      <c r="AC239" s="283"/>
    </row>
    <row r="240" spans="1:68" ht="14.25" hidden="1" customHeight="1" x14ac:dyDescent="0.25">
      <c r="A240" s="299" t="s">
        <v>62</v>
      </c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82"/>
      <c r="AB240" s="282"/>
      <c r="AC240" s="282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4">
        <v>4607111035899</v>
      </c>
      <c r="E241" s="295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4"/>
      <c r="R241" s="304"/>
      <c r="S241" s="304"/>
      <c r="T241" s="305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14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15"/>
      <c r="P242" s="300" t="s">
        <v>71</v>
      </c>
      <c r="Q242" s="301"/>
      <c r="R242" s="301"/>
      <c r="S242" s="301"/>
      <c r="T242" s="301"/>
      <c r="U242" s="301"/>
      <c r="V242" s="302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15"/>
      <c r="P243" s="300" t="s">
        <v>71</v>
      </c>
      <c r="Q243" s="301"/>
      <c r="R243" s="301"/>
      <c r="S243" s="301"/>
      <c r="T243" s="301"/>
      <c r="U243" s="301"/>
      <c r="V243" s="302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31" t="s">
        <v>334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11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3"/>
      <c r="AB245" s="283"/>
      <c r="AC245" s="283"/>
    </row>
    <row r="246" spans="1:68" ht="14.25" hidden="1" customHeight="1" x14ac:dyDescent="0.25">
      <c r="A246" s="299" t="s">
        <v>336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82"/>
      <c r="AB246" s="282"/>
      <c r="AC246" s="282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4">
        <v>4607111039774</v>
      </c>
      <c r="E247" s="295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4"/>
      <c r="R247" s="304"/>
      <c r="S247" s="304"/>
      <c r="T247" s="305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14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15"/>
      <c r="P248" s="300" t="s">
        <v>71</v>
      </c>
      <c r="Q248" s="301"/>
      <c r="R248" s="301"/>
      <c r="S248" s="301"/>
      <c r="T248" s="301"/>
      <c r="U248" s="301"/>
      <c r="V248" s="302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15"/>
      <c r="P249" s="300" t="s">
        <v>71</v>
      </c>
      <c r="Q249" s="301"/>
      <c r="R249" s="301"/>
      <c r="S249" s="301"/>
      <c r="T249" s="301"/>
      <c r="U249" s="301"/>
      <c r="V249" s="302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299" t="s">
        <v>121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2"/>
      <c r="AB250" s="282"/>
      <c r="AC250" s="282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4">
        <v>4607111039361</v>
      </c>
      <c r="E251" s="295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4"/>
      <c r="R251" s="304"/>
      <c r="S251" s="304"/>
      <c r="T251" s="305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4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15"/>
      <c r="P252" s="300" t="s">
        <v>71</v>
      </c>
      <c r="Q252" s="301"/>
      <c r="R252" s="301"/>
      <c r="S252" s="301"/>
      <c r="T252" s="301"/>
      <c r="U252" s="301"/>
      <c r="V252" s="302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15"/>
      <c r="P253" s="300" t="s">
        <v>71</v>
      </c>
      <c r="Q253" s="301"/>
      <c r="R253" s="301"/>
      <c r="S253" s="301"/>
      <c r="T253" s="301"/>
      <c r="U253" s="301"/>
      <c r="V253" s="302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31" t="s">
        <v>342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48"/>
      <c r="AB254" s="48"/>
      <c r="AC254" s="48"/>
    </row>
    <row r="255" spans="1:68" ht="16.5" hidden="1" customHeight="1" x14ac:dyDescent="0.25">
      <c r="A255" s="311" t="s">
        <v>342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3"/>
      <c r="AB255" s="283"/>
      <c r="AC255" s="283"/>
    </row>
    <row r="256" spans="1:68" ht="14.25" hidden="1" customHeight="1" x14ac:dyDescent="0.25">
      <c r="A256" s="299" t="s">
        <v>62</v>
      </c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82"/>
      <c r="AB256" s="282"/>
      <c r="AC256" s="282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4">
        <v>4640242181264</v>
      </c>
      <c r="E257" s="295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4"/>
      <c r="R257" s="304"/>
      <c r="S257" s="304"/>
      <c r="T257" s="305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4">
        <v>4640242181325</v>
      </c>
      <c r="E258" s="295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47" t="s">
        <v>349</v>
      </c>
      <c r="Q258" s="304"/>
      <c r="R258" s="304"/>
      <c r="S258" s="304"/>
      <c r="T258" s="305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4">
        <v>4640242180670</v>
      </c>
      <c r="E259" s="295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55" t="s">
        <v>352</v>
      </c>
      <c r="Q259" s="304"/>
      <c r="R259" s="304"/>
      <c r="S259" s="304"/>
      <c r="T259" s="305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4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15"/>
      <c r="P260" s="300" t="s">
        <v>71</v>
      </c>
      <c r="Q260" s="301"/>
      <c r="R260" s="301"/>
      <c r="S260" s="301"/>
      <c r="T260" s="301"/>
      <c r="U260" s="301"/>
      <c r="V260" s="302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315"/>
      <c r="P261" s="300" t="s">
        <v>71</v>
      </c>
      <c r="Q261" s="301"/>
      <c r="R261" s="301"/>
      <c r="S261" s="301"/>
      <c r="T261" s="301"/>
      <c r="U261" s="301"/>
      <c r="V261" s="302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299" t="s">
        <v>75</v>
      </c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82"/>
      <c r="AB262" s="282"/>
      <c r="AC262" s="282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4">
        <v>4640242180397</v>
      </c>
      <c r="E263" s="295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4"/>
      <c r="R263" s="304"/>
      <c r="S263" s="304"/>
      <c r="T263" s="305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4">
        <v>4640242181219</v>
      </c>
      <c r="E264" s="295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35" t="s">
        <v>359</v>
      </c>
      <c r="Q264" s="304"/>
      <c r="R264" s="304"/>
      <c r="S264" s="304"/>
      <c r="T264" s="305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14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15"/>
      <c r="P265" s="300" t="s">
        <v>71</v>
      </c>
      <c r="Q265" s="301"/>
      <c r="R265" s="301"/>
      <c r="S265" s="301"/>
      <c r="T265" s="301"/>
      <c r="U265" s="301"/>
      <c r="V265" s="302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15"/>
      <c r="P266" s="300" t="s">
        <v>71</v>
      </c>
      <c r="Q266" s="301"/>
      <c r="R266" s="301"/>
      <c r="S266" s="301"/>
      <c r="T266" s="301"/>
      <c r="U266" s="301"/>
      <c r="V266" s="302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299" t="s">
        <v>115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2"/>
      <c r="AB267" s="282"/>
      <c r="AC267" s="282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4">
        <v>4640242180304</v>
      </c>
      <c r="E268" s="295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56" t="s">
        <v>362</v>
      </c>
      <c r="Q268" s="304"/>
      <c r="R268" s="304"/>
      <c r="S268" s="304"/>
      <c r="T268" s="305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4">
        <v>4640242180236</v>
      </c>
      <c r="E269" s="295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4"/>
      <c r="R269" s="304"/>
      <c r="S269" s="304"/>
      <c r="T269" s="305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4">
        <v>4640242180410</v>
      </c>
      <c r="E270" s="295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4"/>
      <c r="R270" s="304"/>
      <c r="S270" s="304"/>
      <c r="T270" s="305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14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15"/>
      <c r="P271" s="300" t="s">
        <v>71</v>
      </c>
      <c r="Q271" s="301"/>
      <c r="R271" s="301"/>
      <c r="S271" s="301"/>
      <c r="T271" s="301"/>
      <c r="U271" s="301"/>
      <c r="V271" s="302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315"/>
      <c r="P272" s="300" t="s">
        <v>71</v>
      </c>
      <c r="Q272" s="301"/>
      <c r="R272" s="301"/>
      <c r="S272" s="301"/>
      <c r="T272" s="301"/>
      <c r="U272" s="301"/>
      <c r="V272" s="302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299" t="s">
        <v>121</v>
      </c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82"/>
      <c r="AB273" s="282"/>
      <c r="AC273" s="282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4">
        <v>4640242181554</v>
      </c>
      <c r="E274" s="295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4"/>
      <c r="R274" s="304"/>
      <c r="S274" s="304"/>
      <c r="T274" s="305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hidden="1" customHeight="1" x14ac:dyDescent="0.25">
      <c r="A275" s="54" t="s">
        <v>372</v>
      </c>
      <c r="B275" s="54" t="s">
        <v>373</v>
      </c>
      <c r="C275" s="31">
        <v>4301135518</v>
      </c>
      <c r="D275" s="294">
        <v>4640242181561</v>
      </c>
      <c r="E275" s="295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27" t="s">
        <v>374</v>
      </c>
      <c r="Q275" s="304"/>
      <c r="R275" s="304"/>
      <c r="S275" s="304"/>
      <c r="T275" s="305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4">
        <v>4640242181424</v>
      </c>
      <c r="E276" s="295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4"/>
      <c r="R276" s="304"/>
      <c r="S276" s="304"/>
      <c r="T276" s="305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4">
        <v>4640242181431</v>
      </c>
      <c r="E277" s="295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06" t="s">
        <v>380</v>
      </c>
      <c r="Q277" s="304"/>
      <c r="R277" s="304"/>
      <c r="S277" s="304"/>
      <c r="T277" s="305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4">
        <v>4640242181523</v>
      </c>
      <c r="E278" s="295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4"/>
      <c r="R278" s="304"/>
      <c r="S278" s="304"/>
      <c r="T278" s="305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4">
        <v>4640242181486</v>
      </c>
      <c r="E279" s="295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4"/>
      <c r="R279" s="304"/>
      <c r="S279" s="304"/>
      <c r="T279" s="305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4">
        <v>4640242181493</v>
      </c>
      <c r="E280" s="295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30" t="s">
        <v>388</v>
      </c>
      <c r="Q280" s="304"/>
      <c r="R280" s="304"/>
      <c r="S280" s="304"/>
      <c r="T280" s="305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4">
        <v>4640242181509</v>
      </c>
      <c r="E281" s="295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4"/>
      <c r="R281" s="304"/>
      <c r="S281" s="304"/>
      <c r="T281" s="305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4">
        <v>4640242181240</v>
      </c>
      <c r="E282" s="295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1" t="s">
        <v>393</v>
      </c>
      <c r="Q282" s="304"/>
      <c r="R282" s="304"/>
      <c r="S282" s="304"/>
      <c r="T282" s="305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4">
        <v>4640242181318</v>
      </c>
      <c r="E283" s="295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36" t="s">
        <v>396</v>
      </c>
      <c r="Q283" s="304"/>
      <c r="R283" s="304"/>
      <c r="S283" s="304"/>
      <c r="T283" s="305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4">
        <v>4640242181387</v>
      </c>
      <c r="E284" s="295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5" t="s">
        <v>399</v>
      </c>
      <c r="Q284" s="304"/>
      <c r="R284" s="304"/>
      <c r="S284" s="304"/>
      <c r="T284" s="305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4">
        <v>4640242181394</v>
      </c>
      <c r="E285" s="295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10" t="s">
        <v>402</v>
      </c>
      <c r="Q285" s="304"/>
      <c r="R285" s="304"/>
      <c r="S285" s="304"/>
      <c r="T285" s="305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4">
        <v>4640242181332</v>
      </c>
      <c r="E286" s="295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46" t="s">
        <v>405</v>
      </c>
      <c r="Q286" s="304"/>
      <c r="R286" s="304"/>
      <c r="S286" s="304"/>
      <c r="T286" s="305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4">
        <v>4640242181349</v>
      </c>
      <c r="E287" s="295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48" t="s">
        <v>408</v>
      </c>
      <c r="Q287" s="304"/>
      <c r="R287" s="304"/>
      <c r="S287" s="304"/>
      <c r="T287" s="305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4">
        <v>4640242181370</v>
      </c>
      <c r="E288" s="295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12" t="s">
        <v>411</v>
      </c>
      <c r="Q288" s="304"/>
      <c r="R288" s="304"/>
      <c r="S288" s="304"/>
      <c r="T288" s="305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hidden="1" x14ac:dyDescent="0.2">
      <c r="A289" s="314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15"/>
      <c r="P289" s="300" t="s">
        <v>71</v>
      </c>
      <c r="Q289" s="301"/>
      <c r="R289" s="301"/>
      <c r="S289" s="301"/>
      <c r="T289" s="301"/>
      <c r="U289" s="301"/>
      <c r="V289" s="302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hidden="1" x14ac:dyDescent="0.2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15"/>
      <c r="P290" s="300" t="s">
        <v>71</v>
      </c>
      <c r="Q290" s="301"/>
      <c r="R290" s="301"/>
      <c r="S290" s="301"/>
      <c r="T290" s="301"/>
      <c r="U290" s="301"/>
      <c r="V290" s="302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29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8"/>
      <c r="P291" s="307" t="s">
        <v>413</v>
      </c>
      <c r="Q291" s="308"/>
      <c r="R291" s="308"/>
      <c r="S291" s="308"/>
      <c r="T291" s="308"/>
      <c r="U291" s="308"/>
      <c r="V291" s="309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957.6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957.6</v>
      </c>
      <c r="Z291" s="37"/>
      <c r="AA291" s="291"/>
      <c r="AB291" s="291"/>
      <c r="AC291" s="291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8"/>
      <c r="P292" s="307" t="s">
        <v>414</v>
      </c>
      <c r="Q292" s="308"/>
      <c r="R292" s="308"/>
      <c r="S292" s="308"/>
      <c r="T292" s="308"/>
      <c r="U292" s="308"/>
      <c r="V292" s="309"/>
      <c r="W292" s="37" t="s">
        <v>72</v>
      </c>
      <c r="X292" s="290">
        <f>IFERROR(SUM(BM22:BM288),"0")</f>
        <v>1073.9399999999998</v>
      </c>
      <c r="Y292" s="290">
        <f>IFERROR(SUM(BN22:BN288),"0")</f>
        <v>1073.9399999999998</v>
      </c>
      <c r="Z292" s="37"/>
      <c r="AA292" s="291"/>
      <c r="AB292" s="291"/>
      <c r="AC292" s="291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8"/>
      <c r="P293" s="307" t="s">
        <v>415</v>
      </c>
      <c r="Q293" s="308"/>
      <c r="R293" s="308"/>
      <c r="S293" s="308"/>
      <c r="T293" s="308"/>
      <c r="U293" s="308"/>
      <c r="V293" s="309"/>
      <c r="W293" s="37" t="s">
        <v>416</v>
      </c>
      <c r="X293" s="38">
        <f>ROUNDUP(SUM(BO22:BO288),0)</f>
        <v>3</v>
      </c>
      <c r="Y293" s="38">
        <f>ROUNDUP(SUM(BP22:BP288),0)</f>
        <v>3</v>
      </c>
      <c r="Z293" s="37"/>
      <c r="AA293" s="291"/>
      <c r="AB293" s="291"/>
      <c r="AC293" s="291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8"/>
      <c r="P294" s="307" t="s">
        <v>417</v>
      </c>
      <c r="Q294" s="308"/>
      <c r="R294" s="308"/>
      <c r="S294" s="308"/>
      <c r="T294" s="308"/>
      <c r="U294" s="308"/>
      <c r="V294" s="309"/>
      <c r="W294" s="37" t="s">
        <v>72</v>
      </c>
      <c r="X294" s="290">
        <f>GrossWeightTotal+PalletQtyTotal*25</f>
        <v>1148.9399999999998</v>
      </c>
      <c r="Y294" s="290">
        <f>GrossWeightTotalR+PalletQtyTotalR*25</f>
        <v>1148.9399999999998</v>
      </c>
      <c r="Z294" s="37"/>
      <c r="AA294" s="291"/>
      <c r="AB294" s="291"/>
      <c r="AC294" s="291"/>
    </row>
    <row r="295" spans="1:32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8"/>
      <c r="P295" s="307" t="s">
        <v>418</v>
      </c>
      <c r="Q295" s="308"/>
      <c r="R295" s="308"/>
      <c r="S295" s="308"/>
      <c r="T295" s="308"/>
      <c r="U295" s="308"/>
      <c r="V295" s="309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210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210</v>
      </c>
      <c r="Z295" s="37"/>
      <c r="AA295" s="291"/>
      <c r="AB295" s="291"/>
      <c r="AC295" s="291"/>
    </row>
    <row r="296" spans="1:32" ht="14.25" hidden="1" customHeight="1" x14ac:dyDescent="0.2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8"/>
      <c r="P296" s="307" t="s">
        <v>419</v>
      </c>
      <c r="Q296" s="308"/>
      <c r="R296" s="308"/>
      <c r="S296" s="308"/>
      <c r="T296" s="308"/>
      <c r="U296" s="308"/>
      <c r="V296" s="309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3.5548800000000003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292" t="s">
        <v>73</v>
      </c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5"/>
      <c r="U298" s="280" t="s">
        <v>232</v>
      </c>
      <c r="V298" s="280" t="s">
        <v>241</v>
      </c>
      <c r="W298" s="292" t="s">
        <v>260</v>
      </c>
      <c r="X298" s="414"/>
      <c r="Y298" s="414"/>
      <c r="Z298" s="414"/>
      <c r="AA298" s="414"/>
      <c r="AB298" s="415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33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1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334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1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588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201.6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1"/>
      <c r="O301" s="46">
        <f>IFERROR(X130*H130,"0")+IFERROR(X131*H131,"0")</f>
        <v>168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588</v>
      </c>
      <c r="B304" s="60">
        <f>SUMPRODUCT(--(BB:BB="ПГП"),--(W:W="кор"),H:H,Y:Y)+SUMPRODUCT(--(BB:BB="ПГП"),--(W:W="кг"),Y:Y)</f>
        <v>369.6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3,94"/>
        <filter val="1 148,94"/>
        <filter val="168,00"/>
        <filter val="201,60"/>
        <filter val="210,00"/>
        <filter val="3"/>
        <filter val="56,00"/>
        <filter val="588,00"/>
        <filter val="70,00"/>
        <filter val="84,00"/>
        <filter val="957,60"/>
      </filters>
    </filterColumn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P217:T217"/>
    <mergeCell ref="D198:E198"/>
    <mergeCell ref="D269:E269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D205:E205"/>
    <mergeCell ref="P261:V261"/>
    <mergeCell ref="A151:Z151"/>
    <mergeCell ref="M299:M3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2025-08-08T11:40:05Z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