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8D48E6-24EC-4E64-AE11-B1D5764C5E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Y340" i="1" s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9" i="1" s="1"/>
  <c r="BO22" i="1"/>
  <c r="BM22" i="1"/>
  <c r="X506" i="1" s="1"/>
  <c r="Y22" i="1"/>
  <c r="H10" i="1"/>
  <c r="A9" i="1"/>
  <c r="F10" i="1" s="1"/>
  <c r="D7" i="1"/>
  <c r="Q6" i="1"/>
  <c r="P2" i="1"/>
  <c r="BP198" i="1" l="1"/>
  <c r="BN198" i="1"/>
  <c r="Z198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31" i="1"/>
  <c r="BN31" i="1"/>
  <c r="Z54" i="1"/>
  <c r="BN54" i="1"/>
  <c r="Z68" i="1"/>
  <c r="BN68" i="1"/>
  <c r="Y71" i="1"/>
  <c r="Z78" i="1"/>
  <c r="BN78" i="1"/>
  <c r="Z105" i="1"/>
  <c r="BN105" i="1"/>
  <c r="Z119" i="1"/>
  <c r="BN119" i="1"/>
  <c r="Z151" i="1"/>
  <c r="BN151" i="1"/>
  <c r="Z169" i="1"/>
  <c r="BN169" i="1"/>
  <c r="BP208" i="1"/>
  <c r="BN208" i="1"/>
  <c r="Z208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Y265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B515" i="1"/>
  <c r="X507" i="1"/>
  <c r="X508" i="1" s="1"/>
  <c r="X505" i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Z56" i="1"/>
  <c r="BN56" i="1"/>
  <c r="Y65" i="1"/>
  <c r="Z64" i="1"/>
  <c r="BN64" i="1"/>
  <c r="Z70" i="1"/>
  <c r="BN70" i="1"/>
  <c r="Y80" i="1"/>
  <c r="Z76" i="1"/>
  <c r="BN76" i="1"/>
  <c r="Z84" i="1"/>
  <c r="BN84" i="1"/>
  <c r="Z89" i="1"/>
  <c r="BN89" i="1"/>
  <c r="Y92" i="1"/>
  <c r="Z98" i="1"/>
  <c r="BN98" i="1"/>
  <c r="Z107" i="1"/>
  <c r="BN107" i="1"/>
  <c r="Y115" i="1"/>
  <c r="Z113" i="1"/>
  <c r="BN113" i="1"/>
  <c r="Y114" i="1"/>
  <c r="Z117" i="1"/>
  <c r="BN117" i="1"/>
  <c r="Y122" i="1"/>
  <c r="Z125" i="1"/>
  <c r="BN125" i="1"/>
  <c r="Z130" i="1"/>
  <c r="BN130" i="1"/>
  <c r="Z140" i="1"/>
  <c r="BN140" i="1"/>
  <c r="BP140" i="1"/>
  <c r="Z163" i="1"/>
  <c r="BN163" i="1"/>
  <c r="Z167" i="1"/>
  <c r="BN167" i="1"/>
  <c r="Z175" i="1"/>
  <c r="BN175" i="1"/>
  <c r="Z196" i="1"/>
  <c r="BN196" i="1"/>
  <c r="Z200" i="1"/>
  <c r="BN200" i="1"/>
  <c r="Z206" i="1"/>
  <c r="BN206" i="1"/>
  <c r="Z210" i="1"/>
  <c r="BN210" i="1"/>
  <c r="Z211" i="1"/>
  <c r="BN211" i="1"/>
  <c r="Z219" i="1"/>
  <c r="BN219" i="1"/>
  <c r="Z224" i="1"/>
  <c r="BN224" i="1"/>
  <c r="Y231" i="1"/>
  <c r="Z228" i="1"/>
  <c r="BN228" i="1"/>
  <c r="Z234" i="1"/>
  <c r="Z235" i="1" s="1"/>
  <c r="BN234" i="1"/>
  <c r="BP234" i="1"/>
  <c r="Y235" i="1"/>
  <c r="Z244" i="1"/>
  <c r="BN244" i="1"/>
  <c r="BP251" i="1"/>
  <c r="BN251" i="1"/>
  <c r="Z251" i="1"/>
  <c r="Y295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Z498" i="1" s="1"/>
  <c r="Y306" i="1"/>
  <c r="Y319" i="1"/>
  <c r="Y381" i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Y66" i="1"/>
  <c r="Y72" i="1"/>
  <c r="Z69" i="1"/>
  <c r="BN69" i="1"/>
  <c r="BP69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F9" i="1"/>
  <c r="J9" i="1"/>
  <c r="Y24" i="1"/>
  <c r="Y59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Y372" i="1"/>
  <c r="O515" i="1"/>
  <c r="BP212" i="1"/>
  <c r="BN212" i="1"/>
  <c r="Z212" i="1"/>
  <c r="Z215" i="1" s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Y256" i="1"/>
  <c r="BP262" i="1"/>
  <c r="BN262" i="1"/>
  <c r="Z262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BP293" i="1"/>
  <c r="BN293" i="1"/>
  <c r="Z293" i="1"/>
  <c r="BP301" i="1"/>
  <c r="BN301" i="1"/>
  <c r="Z301" i="1"/>
  <c r="Y305" i="1"/>
  <c r="BP309" i="1"/>
  <c r="BN309" i="1"/>
  <c r="Z309" i="1"/>
  <c r="Y313" i="1"/>
  <c r="BP317" i="1"/>
  <c r="BN317" i="1"/>
  <c r="Z317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77" i="1" l="1"/>
  <c r="Z339" i="1"/>
  <c r="Z319" i="1"/>
  <c r="Z313" i="1"/>
  <c r="Z305" i="1"/>
  <c r="Z264" i="1"/>
  <c r="Z256" i="1"/>
  <c r="Z361" i="1"/>
  <c r="Z80" i="1"/>
  <c r="Z446" i="1"/>
  <c r="Z231" i="1"/>
  <c r="Z372" i="1"/>
  <c r="Z121" i="1"/>
  <c r="Z71" i="1"/>
  <c r="Z58" i="1"/>
  <c r="Z32" i="1"/>
  <c r="Z400" i="1"/>
  <c r="Z295" i="1"/>
  <c r="Z351" i="1"/>
  <c r="Z332" i="1"/>
  <c r="Z326" i="1"/>
  <c r="Z247" i="1"/>
  <c r="Z203" i="1"/>
  <c r="Y505" i="1"/>
  <c r="Z153" i="1"/>
  <c r="Z100" i="1"/>
  <c r="Z65" i="1"/>
  <c r="Y509" i="1"/>
  <c r="Y506" i="1"/>
  <c r="Z483" i="1"/>
  <c r="Z462" i="1"/>
  <c r="Z468" i="1"/>
  <c r="Z452" i="1"/>
  <c r="Z417" i="1"/>
  <c r="Z271" i="1"/>
  <c r="Z171" i="1"/>
  <c r="Z108" i="1"/>
  <c r="Y507" i="1"/>
  <c r="Z510" i="1" l="1"/>
  <c r="Y508" i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<sst xmlns="http://schemas.openxmlformats.org/spreadsheetml/2006/main" count="2246" uniqueCount="809">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</sst>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45880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50</v>
      </c>
      <c r="Y41" s="55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260</v>
      </c>
      <c r="Y42" s="558">
        <f>IFERROR(IF(X42="",0,CEILING((X42/$H42),1)*$H42),"")</f>
        <v>260</v>
      </c>
      <c r="Z42" s="36">
        <f>IFERROR(IF(Y42=0,"",ROUNDUP(Y42/H42,0)*0.00902),"")</f>
        <v>0.58630000000000004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273.64999999999998</v>
      </c>
      <c r="BN42" s="64">
        <f>IFERROR(Y42*I42/H42,"0")</f>
        <v>273.64999999999998</v>
      </c>
      <c r="BO42" s="64">
        <f>IFERROR(1/J42*(X42/H42),"0")</f>
        <v>0.49242424242424243</v>
      </c>
      <c r="BP42" s="64">
        <f>IFERROR(1/J42*(Y42/H42),"0")</f>
        <v>0.49242424242424243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69.629629629629633</v>
      </c>
      <c r="Y44" s="559">
        <f>IFERROR(Y41/H41,"0")+IFERROR(Y42/H42,"0")+IFERROR(Y43/H43,"0")</f>
        <v>70</v>
      </c>
      <c r="Z44" s="559">
        <f>IFERROR(IF(Z41="",0,Z41),"0")+IFERROR(IF(Z42="",0,Z42),"0")+IFERROR(IF(Z43="",0,Z43),"0")</f>
        <v>0.68120000000000003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310</v>
      </c>
      <c r="Y45" s="559">
        <f>IFERROR(SUM(Y41:Y43),"0")</f>
        <v>314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100</v>
      </c>
      <c r="Y53" s="558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495</v>
      </c>
      <c r="Y57" s="558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119.25925925925927</v>
      </c>
      <c r="Y58" s="559">
        <f>IFERROR(Y52/H52,"0")+IFERROR(Y53/H53,"0")+IFERROR(Y54/H54,"0")+IFERROR(Y55/H55,"0")+IFERROR(Y56/H56,"0")+IFERROR(Y57/H57,"0")</f>
        <v>120</v>
      </c>
      <c r="Z58" s="559">
        <f>IFERROR(IF(Z52="",0,Z52),"0")+IFERROR(IF(Z53="",0,Z53),"0")+IFERROR(IF(Z54="",0,Z54),"0")+IFERROR(IF(Z55="",0,Z55),"0")+IFERROR(IF(Z56="",0,Z56),"0")+IFERROR(IF(Z57="",0,Z57),"0")</f>
        <v>1.1819999999999999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595</v>
      </c>
      <c r="Y59" s="559">
        <f>IFERROR(SUM(Y52:Y57),"0")</f>
        <v>603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600</v>
      </c>
      <c r="Y89" s="558">
        <f>IFERROR(IF(X89="",0,CEILING((X89/$H89),1)*$H89),"")</f>
        <v>604.80000000000007</v>
      </c>
      <c r="Z89" s="36">
        <f>IFERROR(IF(Y89=0,"",ROUNDUP(Y89/H89,0)*0.01898),"")</f>
        <v>1.06288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624.16666666666663</v>
      </c>
      <c r="BN89" s="64">
        <f>IFERROR(Y89*I89/H89,"0")</f>
        <v>629.16000000000008</v>
      </c>
      <c r="BO89" s="64">
        <f>IFERROR(1/J89*(X89/H89),"0")</f>
        <v>0.86805555555555547</v>
      </c>
      <c r="BP89" s="64">
        <f>IFERROR(1/J89*(Y89/H89),"0")</f>
        <v>0.875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225</v>
      </c>
      <c r="Y91" s="55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105.55555555555554</v>
      </c>
      <c r="Y92" s="559">
        <f>IFERROR(Y89/H89,"0")+IFERROR(Y90/H90,"0")+IFERROR(Y91/H91,"0")</f>
        <v>106</v>
      </c>
      <c r="Z92" s="559">
        <f>IFERROR(IF(Z89="",0,Z89),"0")+IFERROR(IF(Z90="",0,Z90),"0")+IFERROR(IF(Z91="",0,Z91),"0")</f>
        <v>1.5138800000000001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825</v>
      </c>
      <c r="Y93" s="559">
        <f>IFERROR(SUM(Y89:Y91),"0")</f>
        <v>829.80000000000007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400</v>
      </c>
      <c r="Y95" s="558">
        <f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425.62962962962962</v>
      </c>
      <c r="BN95" s="64">
        <f>IFERROR(Y95*I95/H95,"0")</f>
        <v>430.95</v>
      </c>
      <c r="BO95" s="64">
        <f>IFERROR(1/J95*(X95/H95),"0")</f>
        <v>0.77160493827160492</v>
      </c>
      <c r="BP95" s="64">
        <f>IFERROR(1/J95*(Y95/H95),"0")</f>
        <v>0.78125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742.5</v>
      </c>
      <c r="Y98" s="558">
        <f>IFERROR(IF(X98="",0,CEILING((X98/$H98),1)*$H98),"")</f>
        <v>742.5</v>
      </c>
      <c r="Z98" s="36">
        <f>IFERROR(IF(Y98=0,"",ROUNDUP(Y98/H98,0)*0.00651),"")</f>
        <v>1.7902500000000001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811.8</v>
      </c>
      <c r="BN98" s="64">
        <f>IFERROR(Y98*I98/H98,"0")</f>
        <v>811.8</v>
      </c>
      <c r="BO98" s="64">
        <f>IFERROR(1/J98*(X98/H98),"0")</f>
        <v>1.5109890109890112</v>
      </c>
      <c r="BP98" s="64">
        <f>IFERROR(1/J98*(Y98/H98),"0")</f>
        <v>1.5109890109890112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324.38271604938274</v>
      </c>
      <c r="Y100" s="559">
        <f>IFERROR(Y95/H95,"0")+IFERROR(Y96/H96,"0")+IFERROR(Y97/H97,"0")+IFERROR(Y98/H98,"0")+IFERROR(Y99/H99,"0")</f>
        <v>325</v>
      </c>
      <c r="Z100" s="559">
        <f>IFERROR(IF(Z95="",0,Z95),"0")+IFERROR(IF(Z96="",0,Z96),"0")+IFERROR(IF(Z97="",0,Z97),"0")+IFERROR(IF(Z98="",0,Z98),"0")+IFERROR(IF(Z99="",0,Z99),"0")</f>
        <v>2.7392500000000002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1142.5</v>
      </c>
      <c r="Y101" s="559">
        <f>IFERROR(SUM(Y95:Y99),"0")</f>
        <v>1147.5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800</v>
      </c>
      <c r="Y117" s="558">
        <f>IFERROR(IF(X117="",0,CEILING((X117/$H117),1)*$H117),"")</f>
        <v>801.9</v>
      </c>
      <c r="Z117" s="36">
        <f>IFERROR(IF(Y117=0,"",ROUNDUP(Y117/H117,0)*0.01898),"")</f>
        <v>1.8790200000000001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850.66666666666663</v>
      </c>
      <c r="BN117" s="64">
        <f>IFERROR(Y117*I117/H117,"0")</f>
        <v>852.68700000000001</v>
      </c>
      <c r="BO117" s="64">
        <f>IFERROR(1/J117*(X117/H117),"0")</f>
        <v>1.5432098765432098</v>
      </c>
      <c r="BP117" s="64">
        <f>IFERROR(1/J117*(Y117/H117),"0")</f>
        <v>1.546875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180</v>
      </c>
      <c r="Y119" s="558">
        <f>IFERROR(IF(X119="",0,CEILING((X119/$H119),1)*$H119),"")</f>
        <v>180.9</v>
      </c>
      <c r="Z119" s="36">
        <f>IFERROR(IF(Y119=0,"",ROUNDUP(Y119/H119,0)*0.00651),"")</f>
        <v>0.43617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196.79999999999998</v>
      </c>
      <c r="BN119" s="64">
        <f>IFERROR(Y119*I119/H119,"0")</f>
        <v>197.78399999999999</v>
      </c>
      <c r="BO119" s="64">
        <f>IFERROR(1/J119*(X119/H119),"0")</f>
        <v>0.36630036630036628</v>
      </c>
      <c r="BP119" s="64">
        <f>IFERROR(1/J119*(Y119/H119),"0")</f>
        <v>0.36813186813186816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12</v>
      </c>
      <c r="Y120" s="558">
        <f>IFERROR(IF(X120="",0,CEILING((X120/$H120),1)*$H120),"")</f>
        <v>12.6</v>
      </c>
      <c r="Z120" s="36">
        <f>IFERROR(IF(Y120=0,"",ROUNDUP(Y120/H120,0)*0.00651),"")</f>
        <v>4.5569999999999999E-2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13.2</v>
      </c>
      <c r="BN120" s="64">
        <f>IFERROR(Y120*I120/H120,"0")</f>
        <v>13.86</v>
      </c>
      <c r="BO120" s="64">
        <f>IFERROR(1/J120*(X120/H120),"0")</f>
        <v>3.6630036630036632E-2</v>
      </c>
      <c r="BP120" s="64">
        <f>IFERROR(1/J120*(Y120/H120),"0")</f>
        <v>3.8461538461538464E-2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172.09876543209876</v>
      </c>
      <c r="Y121" s="559">
        <f>IFERROR(Y117/H117,"0")+IFERROR(Y118/H118,"0")+IFERROR(Y119/H119,"0")+IFERROR(Y120/H120,"0")</f>
        <v>173</v>
      </c>
      <c r="Z121" s="559">
        <f>IFERROR(IF(Z117="",0,Z117),"0")+IFERROR(IF(Z118="",0,Z118),"0")+IFERROR(IF(Z119="",0,Z119),"0")+IFERROR(IF(Z120="",0,Z120),"0")</f>
        <v>2.3607600000000004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992</v>
      </c>
      <c r="Y122" s="559">
        <f>IFERROR(SUM(Y117:Y120),"0")</f>
        <v>995.4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56.1</v>
      </c>
      <c r="Y125" s="558">
        <f>IFERROR(IF(X125="",0,CEILING((X125/$H125),1)*$H125),"")</f>
        <v>57.42</v>
      </c>
      <c r="Z125" s="36">
        <f>IFERROR(IF(Y125=0,"",ROUNDUP(Y125/H125,0)*0.00651),"")</f>
        <v>0.18879000000000001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63.410000000000004</v>
      </c>
      <c r="BN125" s="64">
        <f>IFERROR(Y125*I125/H125,"0")</f>
        <v>64.902000000000015</v>
      </c>
      <c r="BO125" s="64">
        <f>IFERROR(1/J125*(X125/H125),"0")</f>
        <v>0.15567765567765571</v>
      </c>
      <c r="BP125" s="64">
        <f>IFERROR(1/J125*(Y125/H125),"0")</f>
        <v>0.15934065934065936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28.333333333333336</v>
      </c>
      <c r="Y126" s="559">
        <f>IFERROR(Y124/H124,"0")+IFERROR(Y125/H125,"0")</f>
        <v>29</v>
      </c>
      <c r="Z126" s="559">
        <f>IFERROR(IF(Z124="",0,Z124),"0")+IFERROR(IF(Z125="",0,Z125),"0")</f>
        <v>0.18879000000000001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56.1</v>
      </c>
      <c r="Y127" s="559">
        <f>IFERROR(SUM(Y124:Y125),"0")</f>
        <v>57.42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40</v>
      </c>
      <c r="Y131" s="558">
        <f>IFERROR(IF(X131="",0,CEILING((X131/$H131),1)*$H131),"")</f>
        <v>41.6</v>
      </c>
      <c r="Z131" s="36">
        <f>IFERROR(IF(Y131=0,"",ROUNDUP(Y131/H131,0)*0.00651),"")</f>
        <v>8.4629999999999997E-2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42.249999999999993</v>
      </c>
      <c r="BN131" s="64">
        <f>IFERROR(Y131*I131/H131,"0")</f>
        <v>43.94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12.5</v>
      </c>
      <c r="Y132" s="559">
        <f>IFERROR(Y130/H130,"0")+IFERROR(Y131/H131,"0")</f>
        <v>13</v>
      </c>
      <c r="Z132" s="559">
        <f>IFERROR(IF(Z130="",0,Z130),"0")+IFERROR(IF(Z131="",0,Z131),"0")</f>
        <v>8.4629999999999997E-2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40</v>
      </c>
      <c r="Y133" s="559">
        <f>IFERROR(SUM(Y130:Y131),"0")</f>
        <v>41.6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239</v>
      </c>
      <c r="B135" s="54" t="s">
        <v>240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33</v>
      </c>
      <c r="Y141" s="558">
        <f>IFERROR(IF(X141="",0,CEILING((X141/$H141),1)*$H141),"")</f>
        <v>34.32</v>
      </c>
      <c r="Z141" s="36">
        <f>IFERROR(IF(Y141=0,"",ROUNDUP(Y141/H141,0)*0.00651),"")</f>
        <v>8.4629999999999997E-2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36.349999999999994</v>
      </c>
      <c r="BN141" s="64">
        <f>IFERROR(Y141*I141/H141,"0")</f>
        <v>37.803999999999995</v>
      </c>
      <c r="BO141" s="64">
        <f>IFERROR(1/J141*(X141/H141),"0")</f>
        <v>6.8681318681318687E-2</v>
      </c>
      <c r="BP141" s="64">
        <f>IFERROR(1/J141*(Y141/H141),"0")</f>
        <v>7.1428571428571438E-2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12.5</v>
      </c>
      <c r="Y142" s="559">
        <f>IFERROR(Y140/H140,"0")+IFERROR(Y141/H141,"0")</f>
        <v>13</v>
      </c>
      <c r="Z142" s="559">
        <f>IFERROR(IF(Z140="",0,Z140),"0")+IFERROR(IF(Z141="",0,Z141),"0")</f>
        <v>8.4629999999999997E-2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33</v>
      </c>
      <c r="Y143" s="559">
        <f>IFERROR(SUM(Y140:Y141),"0")</f>
        <v>34.32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150</v>
      </c>
      <c r="Y162" s="558">
        <f t="shared" ref="Y162:Y170" si="16">IFERROR(IF(X162="",0,CEILING((X162/$H162),1)*$H162),"")</f>
        <v>151.20000000000002</v>
      </c>
      <c r="Z162" s="36">
        <f>IFERROR(IF(Y162=0,"",ROUNDUP(Y162/H162,0)*0.00902),"")</f>
        <v>0.32472000000000001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159.64285714285714</v>
      </c>
      <c r="BN162" s="64">
        <f t="shared" ref="BN162:BN170" si="18">IFERROR(Y162*I162/H162,"0")</f>
        <v>160.91999999999999</v>
      </c>
      <c r="BO162" s="64">
        <f t="shared" ref="BO162:BO170" si="19">IFERROR(1/J162*(X162/H162),"0")</f>
        <v>0.27056277056277056</v>
      </c>
      <c r="BP162" s="64">
        <f t="shared" ref="BP162:BP170" si="20">IFERROR(1/J162*(Y162/H162),"0")</f>
        <v>0.27272727272727271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300</v>
      </c>
      <c r="Y164" s="558">
        <f t="shared" si="16"/>
        <v>302.40000000000003</v>
      </c>
      <c r="Z164" s="36">
        <f>IFERROR(IF(Y164=0,"",ROUNDUP(Y164/H164,0)*0.00902),"")</f>
        <v>0.64944000000000002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315</v>
      </c>
      <c r="BN164" s="64">
        <f t="shared" si="18"/>
        <v>317.52000000000004</v>
      </c>
      <c r="BO164" s="64">
        <f t="shared" si="19"/>
        <v>0.54112554112554112</v>
      </c>
      <c r="BP164" s="64">
        <f t="shared" si="20"/>
        <v>0.54545454545454541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70</v>
      </c>
      <c r="Y166" s="558">
        <f t="shared" si="16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74.333333333333329</v>
      </c>
      <c r="BN166" s="64">
        <f t="shared" si="18"/>
        <v>75.820000000000007</v>
      </c>
      <c r="BO166" s="64">
        <f t="shared" si="19"/>
        <v>0.14245014245014245</v>
      </c>
      <c r="BP166" s="64">
        <f t="shared" si="20"/>
        <v>0.14529914529914531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240.47619047619048</v>
      </c>
      <c r="Y171" s="559">
        <f>IFERROR(Y162/H162,"0")+IFERROR(Y163/H163,"0")+IFERROR(Y164/H164,"0")+IFERROR(Y165/H165,"0")+IFERROR(Y166/H166,"0")+IFERROR(Y167/H167,"0")+IFERROR(Y168/H168,"0")+IFERROR(Y169/H169,"0")+IFERROR(Y170/H170,"0")</f>
        <v>242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1.6468400000000001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730</v>
      </c>
      <c r="Y172" s="559">
        <f>IFERROR(SUM(Y162:Y170),"0")</f>
        <v>735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4.9000000000000004</v>
      </c>
      <c r="Y180" s="558">
        <f>IFERROR(IF(X180="",0,CEILING((X180/$H180),1)*$H180),"")</f>
        <v>5.04</v>
      </c>
      <c r="Z180" s="36">
        <f>IFERROR(IF(Y180=0,"",ROUNDUP(Y180/H180,0)*0.0059),"")</f>
        <v>2.3599999999999999E-2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5.6388888888888893</v>
      </c>
      <c r="BN180" s="64">
        <f>IFERROR(Y180*I180/H180,"0")</f>
        <v>5.8</v>
      </c>
      <c r="BO180" s="64">
        <f>IFERROR(1/J180*(X180/H180),"0")</f>
        <v>1.800411522633745E-2</v>
      </c>
      <c r="BP180" s="64">
        <f>IFERROR(1/J180*(Y180/H180),"0")</f>
        <v>1.8518518518518517E-2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3.8888888888888893</v>
      </c>
      <c r="Y181" s="559">
        <f>IFERROR(Y180/H180,"0")</f>
        <v>4</v>
      </c>
      <c r="Z181" s="559">
        <f>IFERROR(IF(Z180="",0,Z180),"0")</f>
        <v>2.3599999999999999E-2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4.9000000000000004</v>
      </c>
      <c r="Y182" s="559">
        <f>IFERROR(SUM(Y180:Y180),"0")</f>
        <v>5.04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100</v>
      </c>
      <c r="Y195" s="558">
        <f t="shared" ref="Y195:Y202" si="21">IFERROR(IF(X195="",0,CEILING((X195/$H195),1)*$H195),"")</f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103.88888888888889</v>
      </c>
      <c r="BN195" s="64">
        <f t="shared" ref="BN195:BN202" si="23">IFERROR(Y195*I195/H195,"0")</f>
        <v>106.59000000000002</v>
      </c>
      <c r="BO195" s="64">
        <f t="shared" ref="BO195:BO202" si="24">IFERROR(1/J195*(X195/H195),"0")</f>
        <v>0.14029180695847362</v>
      </c>
      <c r="BP195" s="64">
        <f t="shared" ref="BP195:BP202" si="25">IFERROR(1/J195*(Y195/H195),"0")</f>
        <v>0.14393939393939395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120</v>
      </c>
      <c r="Y197" s="558">
        <f t="shared" si="21"/>
        <v>124.2</v>
      </c>
      <c r="Z197" s="36">
        <f>IFERROR(IF(Y197=0,"",ROUNDUP(Y197/H197,0)*0.00902),"")</f>
        <v>0.20746000000000001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124.66666666666667</v>
      </c>
      <c r="BN197" s="64">
        <f t="shared" si="23"/>
        <v>129.03</v>
      </c>
      <c r="BO197" s="64">
        <f t="shared" si="24"/>
        <v>0.16835016835016836</v>
      </c>
      <c r="BP197" s="64">
        <f t="shared" si="25"/>
        <v>0.17424242424242425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70</v>
      </c>
      <c r="Y198" s="558">
        <f t="shared" si="21"/>
        <v>70.2</v>
      </c>
      <c r="Z198" s="36">
        <f>IFERROR(IF(Y198=0,"",ROUNDUP(Y198/H198,0)*0.00902),"")</f>
        <v>0.11726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72.722222222222229</v>
      </c>
      <c r="BN198" s="64">
        <f t="shared" si="23"/>
        <v>72.930000000000007</v>
      </c>
      <c r="BO198" s="64">
        <f t="shared" si="24"/>
        <v>9.8204264870931535E-2</v>
      </c>
      <c r="BP198" s="64">
        <f t="shared" si="25"/>
        <v>9.8484848484848481E-2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75</v>
      </c>
      <c r="Y199" s="558">
        <f t="shared" si="21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80.416666666666671</v>
      </c>
      <c r="BN199" s="64">
        <f t="shared" si="23"/>
        <v>81.06</v>
      </c>
      <c r="BO199" s="64">
        <f t="shared" si="24"/>
        <v>0.17806267806267806</v>
      </c>
      <c r="BP199" s="64">
        <f t="shared" si="25"/>
        <v>0.17948717948717954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60</v>
      </c>
      <c r="Y200" s="558">
        <f t="shared" si="21"/>
        <v>61.2</v>
      </c>
      <c r="Z200" s="36">
        <f>IFERROR(IF(Y200=0,"",ROUNDUP(Y200/H200,0)*0.00502),"")</f>
        <v>0.17068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63.333333333333329</v>
      </c>
      <c r="BN200" s="64">
        <f t="shared" si="23"/>
        <v>64.599999999999994</v>
      </c>
      <c r="BO200" s="64">
        <f t="shared" si="24"/>
        <v>0.14245014245014248</v>
      </c>
      <c r="BP200" s="64">
        <f t="shared" si="25"/>
        <v>0.14529914529914531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60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63.333333333333329</v>
      </c>
      <c r="BN201" s="64">
        <f t="shared" si="23"/>
        <v>64.599999999999994</v>
      </c>
      <c r="BO201" s="64">
        <f t="shared" si="24"/>
        <v>0.14245014245014248</v>
      </c>
      <c r="BP201" s="64">
        <f t="shared" si="25"/>
        <v>0.14529914529914531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178.7037037037037</v>
      </c>
      <c r="Y203" s="559">
        <f>IFERROR(Y195/H195,"0")+IFERROR(Y196/H196,"0")+IFERROR(Y197/H197,"0")+IFERROR(Y198/H198,"0")+IFERROR(Y199/H199,"0")+IFERROR(Y200/H200,"0")+IFERROR(Y201/H201,"0")+IFERROR(Y202/H202,"0")</f>
        <v>182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1.13364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515</v>
      </c>
      <c r="Y204" s="559">
        <f>IFERROR(SUM(Y195:Y202),"0")</f>
        <v>525.6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240</v>
      </c>
      <c r="Y211" s="558">
        <f t="shared" si="26"/>
        <v>240</v>
      </c>
      <c r="Z211" s="36">
        <f t="shared" si="31"/>
        <v>0.65100000000000002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140</v>
      </c>
      <c r="Y213" s="558">
        <f t="shared" si="26"/>
        <v>141.6</v>
      </c>
      <c r="Z213" s="36">
        <f t="shared" si="31"/>
        <v>0.38408999999999999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154.70000000000002</v>
      </c>
      <c r="BN213" s="64">
        <f t="shared" si="28"/>
        <v>156.46800000000002</v>
      </c>
      <c r="BO213" s="64">
        <f t="shared" si="29"/>
        <v>0.32051282051282054</v>
      </c>
      <c r="BP213" s="64">
        <f t="shared" si="30"/>
        <v>0.32417582417582419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200</v>
      </c>
      <c r="Y214" s="558">
        <f t="shared" si="26"/>
        <v>201.6</v>
      </c>
      <c r="Z214" s="36">
        <f t="shared" si="31"/>
        <v>0.54683999999999999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221.50000000000003</v>
      </c>
      <c r="BN214" s="64">
        <f t="shared" si="28"/>
        <v>223.27200000000002</v>
      </c>
      <c r="BO214" s="64">
        <f t="shared" si="29"/>
        <v>0.45787545787545797</v>
      </c>
      <c r="BP214" s="64">
        <f t="shared" si="30"/>
        <v>0.46153846153846156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375</v>
      </c>
      <c r="Y215" s="559">
        <f>IFERROR(Y206/H206,"0")+IFERROR(Y207/H207,"0")+IFERROR(Y208/H208,"0")+IFERROR(Y209/H209,"0")+IFERROR(Y210/H210,"0")+IFERROR(Y211/H211,"0")+IFERROR(Y212/H212,"0")+IFERROR(Y213/H213,"0")+IFERROR(Y214/H214,"0")</f>
        <v>377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2.4542700000000002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900</v>
      </c>
      <c r="Y216" s="559">
        <f>IFERROR(SUM(Y206:Y214),"0")</f>
        <v>904.8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16.666666666666668</v>
      </c>
      <c r="Y220" s="559">
        <f>IFERROR(Y218/H218,"0")+IFERROR(Y219/H219,"0")</f>
        <v>17</v>
      </c>
      <c r="Z220" s="559">
        <f>IFERROR(IF(Z218="",0,Z218),"0")+IFERROR(IF(Z219="",0,Z219),"0")</f>
        <v>0.11067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40</v>
      </c>
      <c r="Y221" s="559">
        <f>IFERROR(SUM(Y218:Y219),"0")</f>
        <v>40.799999999999997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60</v>
      </c>
      <c r="Y230" s="558">
        <f t="shared" si="32"/>
        <v>60</v>
      </c>
      <c r="Z230" s="36">
        <f>IFERROR(IF(Y230=0,"",ROUNDUP(Y230/H230,0)*0.00902),"")</f>
        <v>0.1353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63.15</v>
      </c>
      <c r="BN230" s="64">
        <f t="shared" si="34"/>
        <v>63.15</v>
      </c>
      <c r="BO230" s="64">
        <f t="shared" si="35"/>
        <v>0.11363636363636365</v>
      </c>
      <c r="BP230" s="64">
        <f t="shared" si="36"/>
        <v>0.11363636363636365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26.724137931034484</v>
      </c>
      <c r="Y231" s="559">
        <f>IFERROR(Y224/H224,"0")+IFERROR(Y225/H225,"0")+IFERROR(Y226/H226,"0")+IFERROR(Y227/H227,"0")+IFERROR(Y228/H228,"0")+IFERROR(Y229/H229,"0")+IFERROR(Y230/H230,"0")</f>
        <v>27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0.26346000000000003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120</v>
      </c>
      <c r="Y232" s="559">
        <f>IFERROR(SUM(Y224:Y230),"0")</f>
        <v>123.2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2.75</v>
      </c>
      <c r="Y244" s="55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2.75</v>
      </c>
      <c r="Y245" s="55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5.833333333333333</v>
      </c>
      <c r="Y247" s="559">
        <f>IFERROR(Y242/H242,"0")+IFERROR(Y243/H243,"0")+IFERROR(Y244/H244,"0")+IFERROR(Y245/H245,"0")+IFERROR(Y246/H246,"0")</f>
        <v>7</v>
      </c>
      <c r="Z247" s="559">
        <f>IFERROR(IF(Z242="",0,Z242),"0")+IFERROR(IF(Z243="",0,Z243),"0")+IFERROR(IF(Z244="",0,Z244),"0")+IFERROR(IF(Z245="",0,Z245),"0")+IFERROR(IF(Z246="",0,Z246),"0")</f>
        <v>4.1300000000000003E-2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5.5</v>
      </c>
      <c r="Y248" s="559">
        <f>IFERROR(SUM(Y242:Y246),"0")</f>
        <v>6.57</v>
      </c>
      <c r="Z248" s="37"/>
      <c r="AA248" s="560"/>
      <c r="AB248" s="560"/>
      <c r="AC248" s="560"/>
    </row>
    <row r="249" spans="1:68" ht="16.5" hidden="1" customHeight="1" x14ac:dyDescent="0.25">
      <c r="A249" s="576" t="s">
        <v>400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416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423</v>
      </c>
      <c r="B262" s="54" t="s">
        <v>424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430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431</v>
      </c>
      <c r="B268" s="54" t="s">
        <v>432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80</v>
      </c>
      <c r="Y269" s="55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150</v>
      </c>
      <c r="Y271" s="559">
        <f>IFERROR(Y268/H268,"0")+IFERROR(Y269/H269,"0")+IFERROR(Y270/H270,"0")</f>
        <v>151</v>
      </c>
      <c r="Z271" s="559">
        <f>IFERROR(IF(Z268="",0,Z268),"0")+IFERROR(IF(Z269="",0,Z269),"0")+IFERROR(IF(Z270="",0,Z270),"0")</f>
        <v>0.98301000000000005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360</v>
      </c>
      <c r="Y272" s="559">
        <f>IFERROR(SUM(Y268:Y270),"0")</f>
        <v>362.4</v>
      </c>
      <c r="Z272" s="37"/>
      <c r="AA272" s="560"/>
      <c r="AB272" s="560"/>
      <c r="AC272" s="560"/>
    </row>
    <row r="273" spans="1:68" ht="16.5" hidden="1" customHeight="1" x14ac:dyDescent="0.25">
      <c r="A273" s="576" t="s">
        <v>440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441</v>
      </c>
      <c r="B275" s="54" t="s">
        <v>442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444</v>
      </c>
      <c r="B279" s="54" t="s">
        <v>445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447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448</v>
      </c>
      <c r="B284" s="54" t="s">
        <v>449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452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456</v>
      </c>
      <c r="B291" s="54" t="s">
        <v>461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464</v>
      </c>
      <c r="B292" s="54" t="s">
        <v>465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472</v>
      </c>
      <c r="B298" s="54" t="s">
        <v>473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15</v>
      </c>
      <c r="Y304" s="558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8.3333333333333339</v>
      </c>
      <c r="Y305" s="559">
        <f>IFERROR(Y298/H298,"0")+IFERROR(Y299/H299,"0")+IFERROR(Y300/H300,"0")+IFERROR(Y301/H301,"0")+IFERROR(Y302/H302,"0")+IFERROR(Y303/H303,"0")+IFERROR(Y304/H304,"0")</f>
        <v>9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5.8590000000000003E-2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15</v>
      </c>
      <c r="Y306" s="559">
        <f>IFERROR(SUM(Y298:Y304),"0")</f>
        <v>16.2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491</v>
      </c>
      <c r="B308" s="54" t="s">
        <v>492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250</v>
      </c>
      <c r="Y317" s="558">
        <f>IFERROR(IF(X317="",0,CEILING((X317/$H317),1)*$H317),"")</f>
        <v>257.39999999999998</v>
      </c>
      <c r="Z317" s="36">
        <f>IFERROR(IF(Y317=0,"",ROUNDUP(Y317/H317,0)*0.01898),"")</f>
        <v>0.62634000000000001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266.63461538461542</v>
      </c>
      <c r="BN317" s="64">
        <f>IFERROR(Y317*I317/H317,"0")</f>
        <v>274.52700000000004</v>
      </c>
      <c r="BO317" s="64">
        <f>IFERROR(1/J317*(X317/H317),"0")</f>
        <v>0.50080128205128205</v>
      </c>
      <c r="BP317" s="64">
        <f>IFERROR(1/J317*(Y317/H317),"0")</f>
        <v>0.515625</v>
      </c>
    </row>
    <row r="318" spans="1:68" ht="16.5" hidden="1" customHeight="1" x14ac:dyDescent="0.25">
      <c r="A318" s="54" t="s">
        <v>512</v>
      </c>
      <c r="B318" s="54" t="s">
        <v>513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35.62271062271062</v>
      </c>
      <c r="Y319" s="559">
        <f>IFERROR(Y316/H316,"0")+IFERROR(Y317/H317,"0")+IFERROR(Y318/H318,"0")</f>
        <v>37</v>
      </c>
      <c r="Z319" s="559">
        <f>IFERROR(IF(Z316="",0,Z316),"0")+IFERROR(IF(Z317="",0,Z317),"0")+IFERROR(IF(Z318="",0,Z318),"0")</f>
        <v>0.70226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280</v>
      </c>
      <c r="Y320" s="559">
        <f>IFERROR(SUM(Y316:Y318),"0")</f>
        <v>291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515</v>
      </c>
      <c r="B322" s="54" t="s">
        <v>516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527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528</v>
      </c>
      <c r="B329" s="54" t="s">
        <v>529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536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537</v>
      </c>
      <c r="B336" s="54" t="s">
        <v>538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735</v>
      </c>
      <c r="Y337" s="558">
        <f>IFERROR(IF(X337="",0,CEILING((X337/$H337),1)*$H337),"")</f>
        <v>735</v>
      </c>
      <c r="Z337" s="36">
        <f>IFERROR(IF(Y337=0,"",ROUNDUP(Y337/H337,0)*0.00651),"")</f>
        <v>2.2785000000000002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823.19999999999982</v>
      </c>
      <c r="BN337" s="64">
        <f>IFERROR(Y337*I337/H337,"0")</f>
        <v>823.19999999999982</v>
      </c>
      <c r="BO337" s="64">
        <f>IFERROR(1/J337*(X337/H337),"0")</f>
        <v>1.9230769230769231</v>
      </c>
      <c r="BP337" s="64">
        <f>IFERROR(1/J337*(Y337/H337),"0")</f>
        <v>1.9230769230769231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175</v>
      </c>
      <c r="Y338" s="558">
        <f>IFERROR(IF(X338="",0,CEILING((X338/$H338),1)*$H338),"")</f>
        <v>176.4</v>
      </c>
      <c r="Z338" s="36">
        <f>IFERROR(IF(Y338=0,"",ROUNDUP(Y338/H338,0)*0.00651),"")</f>
        <v>0.54683999999999999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195</v>
      </c>
      <c r="BN338" s="64">
        <f>IFERROR(Y338*I338/H338,"0")</f>
        <v>196.56</v>
      </c>
      <c r="BO338" s="64">
        <f>IFERROR(1/J338*(X338/H338),"0")</f>
        <v>0.45787545787545786</v>
      </c>
      <c r="BP338" s="64">
        <f>IFERROR(1/J338*(Y338/H338),"0")</f>
        <v>0.46153846153846156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433.33333333333331</v>
      </c>
      <c r="Y339" s="559">
        <f>IFERROR(Y336/H336,"0")+IFERROR(Y337/H337,"0")+IFERROR(Y338/H338,"0")</f>
        <v>434</v>
      </c>
      <c r="Z339" s="559">
        <f>IFERROR(IF(Z336="",0,Z336),"0")+IFERROR(IF(Z337="",0,Z337),"0")+IFERROR(IF(Z338="",0,Z338),"0")</f>
        <v>2.8253400000000002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910</v>
      </c>
      <c r="Y340" s="559">
        <f>IFERROR(SUM(Y336:Y338),"0")</f>
        <v>911.4</v>
      </c>
      <c r="Z340" s="37"/>
      <c r="AA340" s="560"/>
      <c r="AB340" s="560"/>
      <c r="AC340" s="560"/>
    </row>
    <row r="341" spans="1:68" ht="27.75" hidden="1" customHeight="1" x14ac:dyDescent="0.2">
      <c r="A341" s="626" t="s">
        <v>546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547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1900</v>
      </c>
      <c r="Y344" s="558">
        <f t="shared" ref="Y344:Y350" si="47">IFERROR(IF(X344="",0,CEILING((X344/$H344),1)*$H344),"")</f>
        <v>1905</v>
      </c>
      <c r="Z344" s="36">
        <f>IFERROR(IF(Y344=0,"",ROUNDUP(Y344/H344,0)*0.02175),"")</f>
        <v>2.7622499999999999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1960.8</v>
      </c>
      <c r="BN344" s="64">
        <f t="shared" ref="BN344:BN350" si="49">IFERROR(Y344*I344/H344,"0")</f>
        <v>1965.96</v>
      </c>
      <c r="BO344" s="64">
        <f t="shared" ref="BO344:BO350" si="50">IFERROR(1/J344*(X344/H344),"0")</f>
        <v>2.6388888888888888</v>
      </c>
      <c r="BP344" s="64">
        <f t="shared" ref="BP344:BP350" si="51">IFERROR(1/J344*(Y344/H344),"0")</f>
        <v>2.645833333333333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1100</v>
      </c>
      <c r="Y345" s="558">
        <f t="shared" si="47"/>
        <v>1110</v>
      </c>
      <c r="Z345" s="36">
        <f>IFERROR(IF(Y345=0,"",ROUNDUP(Y345/H345,0)*0.02175),"")</f>
        <v>1.6094999999999999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1135.2</v>
      </c>
      <c r="BN345" s="64">
        <f t="shared" si="49"/>
        <v>1145.52</v>
      </c>
      <c r="BO345" s="64">
        <f t="shared" si="50"/>
        <v>1.5277777777777777</v>
      </c>
      <c r="BP345" s="64">
        <f t="shared" si="51"/>
        <v>1.5416666666666665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90</v>
      </c>
      <c r="Y346" s="558">
        <f t="shared" si="47"/>
        <v>90</v>
      </c>
      <c r="Z346" s="36">
        <f>IFERROR(IF(Y346=0,"",ROUNDUP(Y346/H346,0)*0.02175),"")</f>
        <v>0.1305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92.88000000000001</v>
      </c>
      <c r="BN346" s="64">
        <f t="shared" si="49"/>
        <v>92.88000000000001</v>
      </c>
      <c r="BO346" s="64">
        <f t="shared" si="50"/>
        <v>0.125</v>
      </c>
      <c r="BP346" s="64">
        <f t="shared" si="51"/>
        <v>0.125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565</v>
      </c>
      <c r="B350" s="54" t="s">
        <v>566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272.66666666666669</v>
      </c>
      <c r="Y351" s="559">
        <f>IFERROR(Y344/H344,"0")+IFERROR(Y345/H345,"0")+IFERROR(Y346/H346,"0")+IFERROR(Y347/H347,"0")+IFERROR(Y348/H348,"0")+IFERROR(Y349/H349,"0")+IFERROR(Y350/H350,"0")</f>
        <v>274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5.9594999999999994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4090</v>
      </c>
      <c r="Y352" s="559">
        <f>IFERROR(SUM(Y344:Y350),"0")</f>
        <v>4110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1300</v>
      </c>
      <c r="Y354" s="558">
        <f>IFERROR(IF(X354="",0,CEILING((X354/$H354),1)*$H354),"")</f>
        <v>1305</v>
      </c>
      <c r="Z354" s="36">
        <f>IFERROR(IF(Y354=0,"",ROUNDUP(Y354/H354,0)*0.02175),"")</f>
        <v>1.8922499999999998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1341.6</v>
      </c>
      <c r="BN354" s="64">
        <f>IFERROR(Y354*I354/H354,"0")</f>
        <v>1346.76</v>
      </c>
      <c r="BO354" s="64">
        <f>IFERROR(1/J354*(X354/H354),"0")</f>
        <v>1.8055555555555556</v>
      </c>
      <c r="BP354" s="64">
        <f>IFERROR(1/J354*(Y354/H354),"0")</f>
        <v>1.8125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88.666666666666671</v>
      </c>
      <c r="Y356" s="559">
        <f>IFERROR(Y354/H354,"0")+IFERROR(Y355/H355,"0")</f>
        <v>89</v>
      </c>
      <c r="Z356" s="559">
        <f>IFERROR(IF(Z354="",0,Z354),"0")+IFERROR(IF(Z355="",0,Z355),"0")</f>
        <v>1.9102899999999998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1308</v>
      </c>
      <c r="Y357" s="559">
        <f>IFERROR(SUM(Y354:Y355),"0")</f>
        <v>1313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572</v>
      </c>
      <c r="B359" s="54" t="s">
        <v>573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100</v>
      </c>
      <c r="Y364" s="558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105.76666666666667</v>
      </c>
      <c r="BN364" s="64">
        <f>IFERROR(Y364*I364/H364,"0")</f>
        <v>114.22799999999999</v>
      </c>
      <c r="BO364" s="64">
        <f>IFERROR(1/J364*(X364/H364),"0")</f>
        <v>0.1736111111111111</v>
      </c>
      <c r="BP364" s="64">
        <f>IFERROR(1/J364*(Y364/H364),"0")</f>
        <v>0.1875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11.111111111111111</v>
      </c>
      <c r="Y365" s="559">
        <f>IFERROR(Y364/H364,"0")</f>
        <v>12</v>
      </c>
      <c r="Z365" s="559">
        <f>IFERROR(IF(Z364="",0,Z364),"0")</f>
        <v>0.22776000000000002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100</v>
      </c>
      <c r="Y366" s="559">
        <f>IFERROR(SUM(Y364:Y364),"0")</f>
        <v>108</v>
      </c>
      <c r="Z366" s="37"/>
      <c r="AA366" s="560"/>
      <c r="AB366" s="560"/>
      <c r="AC366" s="560"/>
    </row>
    <row r="367" spans="1:68" ht="16.5" hidden="1" customHeight="1" x14ac:dyDescent="0.25">
      <c r="A367" s="576" t="s">
        <v>581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582</v>
      </c>
      <c r="B369" s="54" t="s">
        <v>583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590</v>
      </c>
      <c r="B375" s="54" t="s">
        <v>591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90</v>
      </c>
      <c r="Y379" s="558">
        <f>IFERROR(IF(X379="",0,CEILING((X379/$H379),1)*$H379),"")</f>
        <v>90</v>
      </c>
      <c r="Z379" s="36">
        <f>IFERROR(IF(Y379=0,"",ROUNDUP(Y379/H379,0)*0.01898),"")</f>
        <v>0.1898</v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95.19</v>
      </c>
      <c r="BN379" s="64">
        <f>IFERROR(Y379*I379/H379,"0")</f>
        <v>95.19</v>
      </c>
      <c r="BO379" s="64">
        <f>IFERROR(1/J379*(X379/H379),"0")</f>
        <v>0.15625</v>
      </c>
      <c r="BP379" s="64">
        <f>IFERROR(1/J379*(Y379/H379),"0")</f>
        <v>0.15625</v>
      </c>
    </row>
    <row r="380" spans="1:68" ht="27" hidden="1" customHeight="1" x14ac:dyDescent="0.25">
      <c r="A380" s="54" t="s">
        <v>596</v>
      </c>
      <c r="B380" s="54" t="s">
        <v>597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10</v>
      </c>
      <c r="Y381" s="559">
        <f>IFERROR(Y379/H379,"0")+IFERROR(Y380/H380,"0")</f>
        <v>10</v>
      </c>
      <c r="Z381" s="559">
        <f>IFERROR(IF(Z379="",0,Z379),"0")+IFERROR(IF(Z380="",0,Z380),"0")</f>
        <v>0.1898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90</v>
      </c>
      <c r="Y382" s="559">
        <f>IFERROR(SUM(Y379:Y380),"0")</f>
        <v>90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598</v>
      </c>
      <c r="B384" s="54" t="s">
        <v>599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601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602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603</v>
      </c>
      <c r="B390" s="54" t="s">
        <v>604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606</v>
      </c>
      <c r="B392" s="54" t="s">
        <v>609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17.5</v>
      </c>
      <c r="Y395" s="558">
        <f t="shared" si="52"/>
        <v>18.900000000000002</v>
      </c>
      <c r="Z395" s="36">
        <f t="shared" si="57"/>
        <v>4.5179999999999998E-2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18.583333333333332</v>
      </c>
      <c r="BN395" s="64">
        <f t="shared" si="54"/>
        <v>20.07</v>
      </c>
      <c r="BO395" s="64">
        <f t="shared" si="55"/>
        <v>3.5612535612535613E-2</v>
      </c>
      <c r="BP395" s="64">
        <f t="shared" si="56"/>
        <v>3.8461538461538464E-2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hidden="1" customHeight="1" x14ac:dyDescent="0.25">
      <c r="A397" s="54" t="s">
        <v>620</v>
      </c>
      <c r="B397" s="54" t="s">
        <v>621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52.5</v>
      </c>
      <c r="Y398" s="558">
        <f t="shared" si="52"/>
        <v>52.5</v>
      </c>
      <c r="Z398" s="36">
        <f t="shared" si="57"/>
        <v>0.1255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55.75</v>
      </c>
      <c r="BN398" s="64">
        <f t="shared" si="54"/>
        <v>55.75</v>
      </c>
      <c r="BO398" s="64">
        <f t="shared" si="55"/>
        <v>0.10683760683760685</v>
      </c>
      <c r="BP398" s="64">
        <f t="shared" si="56"/>
        <v>0.10683760683760685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58.333333333333329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59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0.29618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122.5</v>
      </c>
      <c r="Y401" s="559">
        <f>IFERROR(SUM(Y390:Y399),"0")</f>
        <v>123.9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628</v>
      </c>
      <c r="B403" s="54" t="s">
        <v>629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634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635</v>
      </c>
      <c r="B409" s="54" t="s">
        <v>636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638</v>
      </c>
      <c r="B413" s="54" t="s">
        <v>639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17.5</v>
      </c>
      <c r="Y416" s="558">
        <f>IFERROR(IF(X416="",0,CEILING((X416/$H416),1)*$H416),"")</f>
        <v>18.900000000000002</v>
      </c>
      <c r="Z416" s="36">
        <f>IFERROR(IF(Y416=0,"",ROUNDUP(Y416/H416,0)*0.00502),"")</f>
        <v>4.5179999999999998E-2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18.583333333333332</v>
      </c>
      <c r="BN416" s="64">
        <f>IFERROR(Y416*I416/H416,"0")</f>
        <v>20.07</v>
      </c>
      <c r="BO416" s="64">
        <f>IFERROR(1/J416*(X416/H416),"0")</f>
        <v>3.5612535612535613E-2</v>
      </c>
      <c r="BP416" s="64">
        <f>IFERROR(1/J416*(Y416/H416),"0")</f>
        <v>3.8461538461538464E-2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8.3333333333333321</v>
      </c>
      <c r="Y417" s="559">
        <f>IFERROR(Y413/H413,"0")+IFERROR(Y414/H414,"0")+IFERROR(Y415/H415,"0")+IFERROR(Y416/H416,"0")</f>
        <v>9</v>
      </c>
      <c r="Z417" s="559">
        <f>IFERROR(IF(Z413="",0,Z413),"0")+IFERROR(IF(Z414="",0,Z414),"0")+IFERROR(IF(Z415="",0,Z415),"0")+IFERROR(IF(Z416="",0,Z416),"0")</f>
        <v>4.5179999999999998E-2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17.5</v>
      </c>
      <c r="Y418" s="559">
        <f>IFERROR(SUM(Y413:Y416),"0")</f>
        <v>18.900000000000002</v>
      </c>
      <c r="Z418" s="37"/>
      <c r="AA418" s="560"/>
      <c r="AB418" s="560"/>
      <c r="AC418" s="560"/>
    </row>
    <row r="419" spans="1:68" ht="16.5" hidden="1" customHeight="1" x14ac:dyDescent="0.25">
      <c r="A419" s="576" t="s">
        <v>649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30</v>
      </c>
      <c r="Y421" s="558">
        <f>IFERROR(IF(X421="",0,CEILING((X421/$H421),1)*$H421),"")</f>
        <v>30</v>
      </c>
      <c r="Z421" s="36">
        <f>IFERROR(IF(Y421=0,"",ROUNDUP(Y421/H421,0)*0.00651),"")</f>
        <v>0.16275000000000001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52.5</v>
      </c>
      <c r="BN421" s="64">
        <f>IFERROR(Y421*I421/H421,"0")</f>
        <v>52.5</v>
      </c>
      <c r="BO421" s="64">
        <f>IFERROR(1/J421*(X421/H421),"0")</f>
        <v>0.13736263736263737</v>
      </c>
      <c r="BP421" s="64">
        <f>IFERROR(1/J421*(Y421/H421),"0")</f>
        <v>0.13736263736263737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25</v>
      </c>
      <c r="Y422" s="559">
        <f>IFERROR(Y421/H421,"0")</f>
        <v>25</v>
      </c>
      <c r="Z422" s="559">
        <f>IFERROR(IF(Z421="",0,Z421),"0")</f>
        <v>0.16275000000000001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30</v>
      </c>
      <c r="Y423" s="559">
        <f>IFERROR(SUM(Y421:Y421),"0")</f>
        <v>30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653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654</v>
      </c>
      <c r="B426" s="54" t="s">
        <v>655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657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657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30</v>
      </c>
      <c r="Y432" s="558">
        <f t="shared" ref="Y432:Y445" si="58">IFERROR(IF(X432="",0,CEILING((X432/$H432),1)*$H432),"")</f>
        <v>31.68</v>
      </c>
      <c r="Z432" s="36">
        <f t="shared" ref="Z432:Z438" si="59">IFERROR(IF(Y432=0,"",ROUNDUP(Y432/H432,0)*0.01196),"")</f>
        <v>7.1760000000000004E-2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32.04545454545454</v>
      </c>
      <c r="BN432" s="64">
        <f t="shared" ref="BN432:BN445" si="61">IFERROR(Y432*I432/H432,"0")</f>
        <v>33.839999999999996</v>
      </c>
      <c r="BO432" s="64">
        <f t="shared" ref="BO432:BO445" si="62">IFERROR(1/J432*(X432/H432),"0")</f>
        <v>5.4632867132867136E-2</v>
      </c>
      <c r="BP432" s="64">
        <f t="shared" ref="BP432:BP445" si="63">IFERROR(1/J432*(Y432/H432),"0")</f>
        <v>5.7692307692307696E-2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671</v>
      </c>
      <c r="B436" s="54" t="s">
        <v>672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hidden="1" customHeight="1" x14ac:dyDescent="0.25">
      <c r="A438" s="54" t="s">
        <v>677</v>
      </c>
      <c r="B438" s="54" t="s">
        <v>678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156</v>
      </c>
      <c r="Y440" s="558">
        <f t="shared" si="58"/>
        <v>158.4</v>
      </c>
      <c r="Z440" s="36">
        <f>IFERROR(IF(Y440=0,"",ROUNDUP(Y440/H440,0)*0.00902),"")</f>
        <v>0.29766000000000004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225.22499999999999</v>
      </c>
      <c r="BN440" s="64">
        <f t="shared" si="61"/>
        <v>228.69</v>
      </c>
      <c r="BO440" s="64">
        <f t="shared" si="62"/>
        <v>0.24621212121212122</v>
      </c>
      <c r="BP440" s="64">
        <f t="shared" si="63"/>
        <v>0.25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96</v>
      </c>
      <c r="Y444" s="558">
        <f t="shared" si="58"/>
        <v>97.2</v>
      </c>
      <c r="Z444" s="36">
        <f>IFERROR(IF(Y444=0,"",ROUNDUP(Y444/H444,0)*0.00902),"")</f>
        <v>0.24354000000000001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101.6</v>
      </c>
      <c r="BN444" s="64">
        <f t="shared" si="61"/>
        <v>102.86999999999999</v>
      </c>
      <c r="BO444" s="64">
        <f t="shared" si="62"/>
        <v>0.20202020202020202</v>
      </c>
      <c r="BP444" s="64">
        <f t="shared" si="63"/>
        <v>0.20454545454545456</v>
      </c>
    </row>
    <row r="445" spans="1:68" ht="27" hidden="1" customHeight="1" x14ac:dyDescent="0.25">
      <c r="A445" s="54" t="s">
        <v>691</v>
      </c>
      <c r="B445" s="54" t="s">
        <v>693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93.257575757575751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95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0.95979999999999999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432</v>
      </c>
      <c r="Y447" s="559">
        <f>IFERROR(SUM(Y432:Y445),"0")</f>
        <v>440.40000000000003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hidden="1" customHeight="1" x14ac:dyDescent="0.25">
      <c r="A450" s="54" t="s">
        <v>697</v>
      </c>
      <c r="B450" s="54" t="s">
        <v>698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30</v>
      </c>
      <c r="Y455" s="558">
        <f t="shared" ref="Y455:Y461" si="64"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32.04545454545454</v>
      </c>
      <c r="BN455" s="64">
        <f t="shared" ref="BN455:BN461" si="66">IFERROR(Y455*I455/H455,"0")</f>
        <v>33.839999999999996</v>
      </c>
      <c r="BO455" s="64">
        <f t="shared" ref="BO455:BO461" si="67">IFERROR(1/J455*(X455/H455),"0")</f>
        <v>5.4632867132867136E-2</v>
      </c>
      <c r="BP455" s="64">
        <f t="shared" ref="BP455:BP461" si="68">IFERROR(1/J455*(Y455/H455),"0")</f>
        <v>5.7692307692307696E-2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60</v>
      </c>
      <c r="Y456" s="558">
        <f t="shared" si="64"/>
        <v>63.36</v>
      </c>
      <c r="Z456" s="36">
        <f>IFERROR(IF(Y456=0,"",ROUNDUP(Y456/H456,0)*0.01196),"")</f>
        <v>0.14352000000000001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64.090909090909079</v>
      </c>
      <c r="BN456" s="64">
        <f t="shared" si="66"/>
        <v>67.679999999999993</v>
      </c>
      <c r="BO456" s="64">
        <f t="shared" si="67"/>
        <v>0.10926573426573427</v>
      </c>
      <c r="BP456" s="64">
        <f t="shared" si="68"/>
        <v>0.11538461538461539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150</v>
      </c>
      <c r="Y457" s="558">
        <f t="shared" si="64"/>
        <v>153.12</v>
      </c>
      <c r="Z457" s="36">
        <f>IFERROR(IF(Y457=0,"",ROUNDUP(Y457/H457,0)*0.01196),"")</f>
        <v>0.34683999999999998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160.22727272727272</v>
      </c>
      <c r="BN457" s="64">
        <f t="shared" si="66"/>
        <v>163.56</v>
      </c>
      <c r="BO457" s="64">
        <f t="shared" si="67"/>
        <v>0.27316433566433568</v>
      </c>
      <c r="BP457" s="64">
        <f t="shared" si="68"/>
        <v>0.27884615384615385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30</v>
      </c>
      <c r="Y459" s="558">
        <f t="shared" si="64"/>
        <v>33.6</v>
      </c>
      <c r="Z459" s="36">
        <f>IFERROR(IF(Y459=0,"",ROUNDUP(Y459/H459,0)*0.00902),"")</f>
        <v>6.3140000000000002E-2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43.3125</v>
      </c>
      <c r="BN459" s="64">
        <f t="shared" si="66"/>
        <v>48.510000000000005</v>
      </c>
      <c r="BO459" s="64">
        <f t="shared" si="67"/>
        <v>4.7348484848484848E-2</v>
      </c>
      <c r="BP459" s="64">
        <f t="shared" si="68"/>
        <v>5.3030303030303039E-2</v>
      </c>
    </row>
    <row r="460" spans="1:68" ht="27" hidden="1" customHeight="1" x14ac:dyDescent="0.25">
      <c r="A460" s="54" t="s">
        <v>713</v>
      </c>
      <c r="B460" s="54" t="s">
        <v>714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60</v>
      </c>
      <c r="Y461" s="558">
        <f t="shared" si="64"/>
        <v>62.4</v>
      </c>
      <c r="Z461" s="36">
        <f>IFERROR(IF(Y461=0,"",ROUNDUP(Y461/H461,0)*0.00902),"")</f>
        <v>0.11726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83.625000000000014</v>
      </c>
      <c r="BN461" s="64">
        <f t="shared" si="66"/>
        <v>86.970000000000013</v>
      </c>
      <c r="BO461" s="64">
        <f t="shared" si="67"/>
        <v>9.4696969696969696E-2</v>
      </c>
      <c r="BP461" s="64">
        <f t="shared" si="68"/>
        <v>9.8484848484848481E-2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64.204545454545453</v>
      </c>
      <c r="Y462" s="559">
        <f>IFERROR(Y455/H455,"0")+IFERROR(Y456/H456,"0")+IFERROR(Y457/H457,"0")+IFERROR(Y458/H458,"0")+IFERROR(Y459/H459,"0")+IFERROR(Y460/H460,"0")+IFERROR(Y461/H461,"0")</f>
        <v>67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0.74251999999999996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330</v>
      </c>
      <c r="Y463" s="559">
        <f>IFERROR(SUM(Y455:Y461),"0")</f>
        <v>344.15999999999997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717</v>
      </c>
      <c r="B465" s="54" t="s">
        <v>718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720</v>
      </c>
      <c r="B466" s="54" t="s">
        <v>721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723</v>
      </c>
      <c r="B467" s="54" t="s">
        <v>724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726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726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727</v>
      </c>
      <c r="B473" s="54" t="s">
        <v>728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2400</v>
      </c>
      <c r="Y491" s="558">
        <f>IFERROR(IF(X491="",0,CEILING((X491/$H491),1)*$H491),"")</f>
        <v>2403</v>
      </c>
      <c r="Z491" s="36">
        <f>IFERROR(IF(Y491=0,"",ROUNDUP(Y491/H491,0)*0.01898),"")</f>
        <v>5.0676600000000001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2538.3999999999996</v>
      </c>
      <c r="BN491" s="64">
        <f>IFERROR(Y491*I491/H491,"0")</f>
        <v>2541.5729999999999</v>
      </c>
      <c r="BO491" s="64">
        <f>IFERROR(1/J491*(X491/H491),"0")</f>
        <v>4.166666666666667</v>
      </c>
      <c r="BP491" s="64">
        <f>IFERROR(1/J491*(Y491/H491),"0")</f>
        <v>4.171875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266.66666666666669</v>
      </c>
      <c r="Y493" s="559">
        <f>IFERROR(Y491/H491,"0")+IFERROR(Y492/H492,"0")</f>
        <v>267</v>
      </c>
      <c r="Z493" s="559">
        <f>IFERROR(IF(Z491="",0,Z491),"0")+IFERROR(IF(Z492="",0,Z492),"0")</f>
        <v>5.0676600000000001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2400</v>
      </c>
      <c r="Y494" s="559">
        <f>IFERROR(SUM(Y491:Y492),"0")</f>
        <v>2403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17529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17664.53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18645.753476615973</v>
      </c>
      <c r="Y506" s="559">
        <f>IFERROR(SUM(BN22:BN502),"0")</f>
        <v>18792.309999999998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31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19420.753476615973</v>
      </c>
      <c r="Y508" s="559">
        <f>GrossWeightTotalR+PalletQtyTotalR*25</f>
        <v>19592.309999999998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3375.4905474474444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3402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36.158999999999999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546</v>
      </c>
      <c r="U512" s="604"/>
      <c r="V512" s="579" t="s">
        <v>601</v>
      </c>
      <c r="W512" s="713"/>
      <c r="X512" s="713"/>
      <c r="Y512" s="604"/>
      <c r="Z512" s="554" t="s">
        <v>657</v>
      </c>
      <c r="AA512" s="579" t="s">
        <v>726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400</v>
      </c>
      <c r="M513" s="579" t="s">
        <v>416</v>
      </c>
      <c r="N513" s="555"/>
      <c r="O513" s="579" t="s">
        <v>430</v>
      </c>
      <c r="P513" s="579" t="s">
        <v>440</v>
      </c>
      <c r="Q513" s="579" t="s">
        <v>447</v>
      </c>
      <c r="R513" s="579" t="s">
        <v>452</v>
      </c>
      <c r="S513" s="579" t="s">
        <v>536</v>
      </c>
      <c r="T513" s="579" t="s">
        <v>547</v>
      </c>
      <c r="U513" s="579" t="s">
        <v>581</v>
      </c>
      <c r="V513" s="579" t="s">
        <v>602</v>
      </c>
      <c r="W513" s="579" t="s">
        <v>634</v>
      </c>
      <c r="X513" s="579" t="s">
        <v>649</v>
      </c>
      <c r="Y513" s="579" t="s">
        <v>653</v>
      </c>
      <c r="Z513" s="579" t="s">
        <v>657</v>
      </c>
      <c r="AA513" s="579" t="s">
        <v>726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314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603</v>
      </c>
      <c r="E515" s="46">
        <f>IFERROR(Y89*1,"0")+IFERROR(Y90*1,"0")+IFERROR(Y91*1,"0")+IFERROR(Y95*1,"0")+IFERROR(Y96*1,"0")+IFERROR(Y97*1,"0")+IFERROR(Y98*1,"0")+IFERROR(Y99*1,"0")</f>
        <v>1977.3000000000002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1637.8200000000002</v>
      </c>
      <c r="G515" s="46">
        <f>IFERROR(Y130*1,"0")+IFERROR(Y131*1,"0")+IFERROR(Y135*1,"0")+IFERROR(Y136*1,"0")+IFERROR(Y140*1,"0")+IFERROR(Y141*1,"0")</f>
        <v>75.92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740.04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1471.1999999999998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129.77000000000001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362.4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307.2</v>
      </c>
      <c r="S515" s="46">
        <f>IFERROR(Y336*1,"0")+IFERROR(Y337*1,"0")+IFERROR(Y338*1,"0")</f>
        <v>911.4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5531</v>
      </c>
      <c r="U515" s="46">
        <f>IFERROR(Y369*1,"0")+IFERROR(Y370*1,"0")+IFERROR(Y371*1,"0")+IFERROR(Y375*1,"0")+IFERROR(Y379*1,"0")+IFERROR(Y380*1,"0")+IFERROR(Y384*1,"0")</f>
        <v>90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123.9</v>
      </c>
      <c r="W515" s="46">
        <f>IFERROR(Y409*1,"0")+IFERROR(Y413*1,"0")+IFERROR(Y414*1,"0")+IFERROR(Y415*1,"0")+IFERROR(Y416*1,"0")</f>
        <v>18.900000000000002</v>
      </c>
      <c r="X515" s="46">
        <f>IFERROR(Y421*1,"0")</f>
        <v>30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937.68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2403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42,50"/>
        <filter val="1 300,00"/>
        <filter val="1 308,00"/>
        <filter val="1 900,00"/>
        <filter val="10,00"/>
        <filter val="100,00"/>
        <filter val="105,56"/>
        <filter val="11,11"/>
        <filter val="119,26"/>
        <filter val="12,00"/>
        <filter val="12,50"/>
        <filter val="120,00"/>
        <filter val="122,50"/>
        <filter val="130,00"/>
        <filter val="140,00"/>
        <filter val="15,00"/>
        <filter val="150,00"/>
        <filter val="156,00"/>
        <filter val="16,67"/>
        <filter val="17 529,00"/>
        <filter val="17,50"/>
        <filter val="172,10"/>
        <filter val="175,00"/>
        <filter val="178,70"/>
        <filter val="18 645,75"/>
        <filter val="180,00"/>
        <filter val="19 420,75"/>
        <filter val="2 400,00"/>
        <filter val="2,75"/>
        <filter val="20,00"/>
        <filter val="200,00"/>
        <filter val="210,00"/>
        <filter val="225,00"/>
        <filter val="240,00"/>
        <filter val="240,48"/>
        <filter val="25,00"/>
        <filter val="250,00"/>
        <filter val="26,72"/>
        <filter val="260,00"/>
        <filter val="266,67"/>
        <filter val="272,67"/>
        <filter val="28,33"/>
        <filter val="28,41"/>
        <filter val="280,00"/>
        <filter val="3 375,49"/>
        <filter val="3,89"/>
        <filter val="30,00"/>
        <filter val="300,00"/>
        <filter val="31"/>
        <filter val="310,00"/>
        <filter val="320,00"/>
        <filter val="324,38"/>
        <filter val="33,00"/>
        <filter val="330,00"/>
        <filter val="35,62"/>
        <filter val="360,00"/>
        <filter val="375,00"/>
        <filter val="4 090,00"/>
        <filter val="4,90"/>
        <filter val="40,00"/>
        <filter val="400,00"/>
        <filter val="432,00"/>
        <filter val="433,33"/>
        <filter val="495,00"/>
        <filter val="5,50"/>
        <filter val="5,83"/>
        <filter val="50,00"/>
        <filter val="515,00"/>
        <filter val="52,50"/>
        <filter val="56,10"/>
        <filter val="58,33"/>
        <filter val="585,00"/>
        <filter val="595,00"/>
        <filter val="60,00"/>
        <filter val="600,00"/>
        <filter val="64,20"/>
        <filter val="69,63"/>
        <filter val="70,00"/>
        <filter val="730,00"/>
        <filter val="735,00"/>
        <filter val="742,50"/>
        <filter val="75,00"/>
        <filter val="8,00"/>
        <filter val="8,33"/>
        <filter val="80,00"/>
        <filter val="800,00"/>
        <filter val="825,00"/>
        <filter val="88,67"/>
        <filter val="90,00"/>
        <filter val="900,00"/>
        <filter val="910,00"/>
        <filter val="93,26"/>
        <filter val="96,00"/>
        <filter val="992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