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3FFAF34-A7E4-48F4-B690-7B6852DF1A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91" i="1" s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4" i="1" l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<sst xmlns="http://schemas.openxmlformats.org/spreadsheetml/2006/main" count="1381" uniqueCount="462">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</sst>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7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84</v>
      </c>
      <c r="Y157" s="289">
        <f>IFERROR(IF(X157="","",X157),"")</f>
        <v>84</v>
      </c>
      <c r="Z157" s="36">
        <f>IFERROR(IF(X157="","",X157*0.00941),"")</f>
        <v>0.79044000000000003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176.55119999999999</v>
      </c>
      <c r="BN157" s="67">
        <f>IFERROR(Y157*I157,"0")</f>
        <v>176.55119999999999</v>
      </c>
      <c r="BO157" s="67">
        <f>IFERROR(X157/J157,"0")</f>
        <v>0.6</v>
      </c>
      <c r="BP157" s="67">
        <f>IFERROR(Y157/J157,"0")</f>
        <v>0.6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84</v>
      </c>
      <c r="Y158" s="290">
        <f>IFERROR(SUM(Y157:Y157),"0")</f>
        <v>84</v>
      </c>
      <c r="Z158" s="290">
        <f>IFERROR(IF(Z157="",0,Z157),"0")</f>
        <v>0.79044000000000003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141.12</v>
      </c>
      <c r="Y159" s="290">
        <f>IFERROR(SUMPRODUCT(Y157:Y157*H157:H157),"0")</f>
        <v>141.12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154</v>
      </c>
      <c r="Y170" s="289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26</v>
      </c>
      <c r="Y171" s="289">
        <f>IFERROR(IF(X171="","",X171),"")</f>
        <v>26</v>
      </c>
      <c r="Z171" s="36">
        <f>IFERROR(IF(X171="","",X171*0.01788),"")</f>
        <v>0.46488000000000002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88.087999999999994</v>
      </c>
      <c r="BN171" s="67">
        <f>IFERROR(Y171*I171,"0")</f>
        <v>88.087999999999994</v>
      </c>
      <c r="BO171" s="67">
        <f>IFERROR(X171/J171,"0")</f>
        <v>0.37142857142857144</v>
      </c>
      <c r="BP171" s="67">
        <f>IFERROR(Y171/J171,"0")</f>
        <v>0.37142857142857144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180</v>
      </c>
      <c r="Y173" s="290">
        <f>IFERROR(SUM(Y170:Y172),"0")</f>
        <v>180</v>
      </c>
      <c r="Z173" s="290">
        <f>IFERROR(IF(Z170="",0,Z170),"0")+IFERROR(IF(Z171="",0,Z171),"0")+IFERROR(IF(Z172="",0,Z172),"0")</f>
        <v>3.2183999999999999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540</v>
      </c>
      <c r="Y174" s="290">
        <f>IFERROR(SUMPRODUCT(Y170:Y172*H170:H172),"0")</f>
        <v>540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204</v>
      </c>
      <c r="Y263" s="289">
        <f>IFERROR(IF(X263="","",X263),"")</f>
        <v>204</v>
      </c>
      <c r="Z263" s="36">
        <f>IFERROR(IF(X263="","",X263*0.0155),"")</f>
        <v>3.1619999999999999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1277.04</v>
      </c>
      <c r="BN263" s="67">
        <f>IFERROR(Y263*I263,"0")</f>
        <v>1277.04</v>
      </c>
      <c r="BO263" s="67">
        <f>IFERROR(X263/J263,"0")</f>
        <v>2.4285714285714284</v>
      </c>
      <c r="BP263" s="67">
        <f>IFERROR(Y263/J263,"0")</f>
        <v>2.4285714285714284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204</v>
      </c>
      <c r="Y265" s="290">
        <f>IFERROR(SUM(Y263:Y264),"0")</f>
        <v>204</v>
      </c>
      <c r="Z265" s="290">
        <f>IFERROR(IF(Z263="",0,Z263),"0")+IFERROR(IF(Z264="",0,Z264),"0")</f>
        <v>3.1619999999999999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1224</v>
      </c>
      <c r="Y266" s="290">
        <f>IFERROR(SUMPRODUCT(Y263:Y264*H263:H264),"0")</f>
        <v>1224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378</v>
      </c>
      <c r="Y275" s="289">
        <f t="shared" si="12"/>
        <v>378</v>
      </c>
      <c r="Z275" s="36">
        <f>IFERROR(IF(X275="","",X275*0.00936),"")</f>
        <v>3.5380799999999999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1471.1759999999999</v>
      </c>
      <c r="BN275" s="67">
        <f t="shared" si="14"/>
        <v>1471.1759999999999</v>
      </c>
      <c r="BO275" s="67">
        <f t="shared" si="15"/>
        <v>3</v>
      </c>
      <c r="BP275" s="67">
        <f t="shared" si="16"/>
        <v>3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84</v>
      </c>
      <c r="Y276" s="289">
        <f t="shared" si="12"/>
        <v>84</v>
      </c>
      <c r="Z276" s="36">
        <f>IFERROR(IF(X276="","",X276*0.0155),"")</f>
        <v>1.302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481.74</v>
      </c>
      <c r="BN276" s="67">
        <f t="shared" si="14"/>
        <v>481.74</v>
      </c>
      <c r="BO276" s="67">
        <f t="shared" si="15"/>
        <v>1</v>
      </c>
      <c r="BP276" s="67">
        <f t="shared" si="16"/>
        <v>1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70</v>
      </c>
      <c r="Y278" s="289">
        <f t="shared" si="12"/>
        <v>70</v>
      </c>
      <c r="Z278" s="36">
        <f t="shared" si="17"/>
        <v>0.6552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223.44</v>
      </c>
      <c r="BN278" s="67">
        <f t="shared" si="14"/>
        <v>223.44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252</v>
      </c>
      <c r="Y279" s="289">
        <f t="shared" si="12"/>
        <v>252</v>
      </c>
      <c r="Z279" s="36">
        <f t="shared" si="17"/>
        <v>2.3587199999999999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980.78399999999999</v>
      </c>
      <c r="BN279" s="67">
        <f t="shared" si="14"/>
        <v>980.78399999999999</v>
      </c>
      <c r="BO279" s="67">
        <f t="shared" si="15"/>
        <v>2</v>
      </c>
      <c r="BP279" s="67">
        <f t="shared" si="16"/>
        <v>2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784</v>
      </c>
      <c r="Y289" s="290">
        <f>IFERROR(SUM(Y274:Y288),"0")</f>
        <v>784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7.8540000000000001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3003.0000000000005</v>
      </c>
      <c r="Y290" s="290">
        <f>IFERROR(SUMPRODUCT(Y274:Y288*H274:H288),"0")</f>
        <v>3003.0000000000005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4908.1200000000008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4908.1200000000008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5220.5711999999994</v>
      </c>
      <c r="Y292" s="290">
        <f>IFERROR(SUM(BN22:BN288),"0")</f>
        <v>5220.5711999999994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13</v>
      </c>
      <c r="Y293" s="38">
        <f>ROUNDUP(SUM(BP22:BP288),0)</f>
        <v>13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5545.5711999999994</v>
      </c>
      <c r="Y294" s="290">
        <f>GrossWeightTotalR+PalletQtyTotalR*25</f>
        <v>5545.5711999999994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1252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1252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15.024840000000001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141.12</v>
      </c>
      <c r="U301" s="46">
        <f>IFERROR(X163*H163,"0")+IFERROR(X164*H164,"0")</f>
        <v>0</v>
      </c>
      <c r="V301" s="46">
        <f>IFERROR(X170*H170,"0")+IFERROR(X171*H171,"0")+IFERROR(X172*H172,"0")+IFERROR(X176*H176,"0")</f>
        <v>540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4227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0</v>
      </c>
      <c r="B304" s="60">
        <f>SUMPRODUCT(--(BB:BB="ПГП"),--(W:W="кор"),H:H,Y:Y)+SUMPRODUCT(--(BB:BB="ПГП"),--(W:W="кг"),Y:Y)</f>
        <v>4908.1200000000008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