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7B439635-858B-4203-942C-F902167418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X225" i="1"/>
  <c r="Z224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Z218" i="1"/>
  <c r="X218" i="1"/>
  <c r="BO217" i="1"/>
  <c r="BM217" i="1"/>
  <c r="Z217" i="1"/>
  <c r="Y217" i="1"/>
  <c r="Y219" i="1" s="1"/>
  <c r="P217" i="1"/>
  <c r="Y214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Z208" i="1" s="1"/>
  <c r="Y204" i="1"/>
  <c r="P204" i="1"/>
  <c r="X201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201" i="1" s="1"/>
  <c r="P195" i="1"/>
  <c r="BP194" i="1"/>
  <c r="BO194" i="1"/>
  <c r="BN194" i="1"/>
  <c r="BM194" i="1"/>
  <c r="Z194" i="1"/>
  <c r="Z200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N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Y173" i="1" s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5" i="1" s="1"/>
  <c r="BO22" i="1"/>
  <c r="X293" i="1" s="1"/>
  <c r="BM22" i="1"/>
  <c r="X292" i="1" s="1"/>
  <c r="X294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1" i="1"/>
  <c r="BN28" i="1"/>
  <c r="BP28" i="1"/>
  <c r="Y31" i="1"/>
  <c r="Y291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BP171" i="1"/>
  <c r="BN176" i="1"/>
  <c r="BP176" i="1"/>
  <c r="Y177" i="1"/>
  <c r="Y191" i="1"/>
  <c r="BN187" i="1"/>
  <c r="Y200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Z230" i="1"/>
  <c r="Y265" i="1"/>
  <c r="BP263" i="1"/>
  <c r="BN263" i="1"/>
  <c r="BP264" i="1"/>
  <c r="BN264" i="1"/>
  <c r="H9" i="1"/>
  <c r="Z296" i="1"/>
  <c r="Y190" i="1"/>
  <c r="BP195" i="1"/>
  <c r="BN195" i="1"/>
  <c r="BP197" i="1"/>
  <c r="BN197" i="1"/>
  <c r="BP199" i="1"/>
  <c r="BN199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A304" i="1" l="1"/>
  <c r="Y293" i="1"/>
  <c r="Y295" i="1"/>
  <c r="Y292" i="1"/>
  <c r="Y294" i="1" s="1"/>
  <c r="B304" i="1" l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<sst xmlns="http://schemas.openxmlformats.org/spreadsheetml/2006/main" count="1381" uniqueCount="462">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</sst>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4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8" t="s">
        <v>0</v>
      </c>
      <c r="E1" s="313"/>
      <c r="F1" s="313"/>
      <c r="G1" s="12" t="s">
        <v>1</v>
      </c>
      <c r="H1" s="338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5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3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5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1"/>
      <c r="E9" s="308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6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1"/>
      <c r="E10" s="308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2" t="str">
        <f>IFERROR(VLOOKUP($D$10,Proxy,2,FALSE),"")</f>
        <v/>
      </c>
      <c r="I10" s="299"/>
      <c r="J10" s="299"/>
      <c r="K10" s="299"/>
      <c r="L10" s="299"/>
      <c r="M10" s="299"/>
      <c r="N10" s="284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3"/>
      <c r="R12" s="329"/>
      <c r="S12" s="23"/>
      <c r="U12" s="24"/>
      <c r="V12" s="313"/>
      <c r="W12" s="299"/>
      <c r="AB12" s="51"/>
      <c r="AC12" s="51"/>
      <c r="AD12" s="51"/>
      <c r="AE12" s="51"/>
    </row>
    <row r="13" spans="1:32" s="285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6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2"/>
      <c r="AB21" s="282"/>
      <c r="AC21" s="282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2"/>
      <c r="AB27" s="282"/>
      <c r="AC27" s="282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14</v>
      </c>
      <c r="Y29" s="28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14</v>
      </c>
      <c r="Y30" s="290">
        <f>IFERROR(SUM(Y28:Y29),"0")</f>
        <v>14</v>
      </c>
      <c r="Z30" s="290">
        <f>IFERROR(IF(Z28="",0,Z28),"0")+IFERROR(IF(Z29="",0,Z29),"0")</f>
        <v>0.13174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21</v>
      </c>
      <c r="Y31" s="290">
        <f>IFERROR(SUMPRODUCT(Y28:Y29*H28:H29),"0")</f>
        <v>21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12</v>
      </c>
      <c r="Y37" s="290">
        <f>IFERROR(SUM(Y34:Y36),"0")</f>
        <v>12</v>
      </c>
      <c r="Z37" s="290">
        <f>IFERROR(IF(Z34="",0,Z34),"0")+IFERROR(IF(Z35="",0,Z35),"0")+IFERROR(IF(Z36="",0,Z36),"0")</f>
        <v>0.186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67.199999999999989</v>
      </c>
      <c r="Y38" s="290">
        <f>IFERROR(SUMPRODUCT(Y34:Y36*H34:H36),"0")</f>
        <v>67.199999999999989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96</v>
      </c>
      <c r="Y41" s="289">
        <f>IFERROR(IF(X41="","",X41),"")</f>
        <v>96</v>
      </c>
      <c r="Z41" s="36">
        <f>IFERROR(IF(X41="","",X41*0.0155),"")</f>
        <v>1.488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700.8</v>
      </c>
      <c r="BN41" s="67">
        <f>IFERROR(Y41*I41,"0")</f>
        <v>700.8</v>
      </c>
      <c r="BO41" s="67">
        <f>IFERROR(X41/J41,"0")</f>
        <v>1.1428571428571428</v>
      </c>
      <c r="BP41" s="67">
        <f>IFERROR(Y41/J41,"0")</f>
        <v>1.1428571428571428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24</v>
      </c>
      <c r="Y42" s="28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120</v>
      </c>
      <c r="Y45" s="290">
        <f>IFERROR(SUM(Y41:Y44),"0")</f>
        <v>120</v>
      </c>
      <c r="Z45" s="290">
        <f>IFERROR(IF(Z41="",0,Z41),"0")+IFERROR(IF(Z42="",0,Z42),"0")+IFERROR(IF(Z43="",0,Z43),"0")+IFERROR(IF(Z44="",0,Z44),"0")</f>
        <v>1.8599999999999999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840</v>
      </c>
      <c r="Y46" s="290">
        <f>IFERROR(SUMPRODUCT(Y41:Y44*H41:H44),"0")</f>
        <v>840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2"/>
      <c r="AB48" s="282"/>
      <c r="AC48" s="282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2"/>
      <c r="AB52" s="282"/>
      <c r="AC52" s="282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2"/>
      <c r="AB56" s="282"/>
      <c r="AC56" s="282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2"/>
      <c r="AB60" s="282"/>
      <c r="AC60" s="282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2"/>
      <c r="AB65" s="282"/>
      <c r="AC65" s="282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2"/>
      <c r="AB72" s="282"/>
      <c r="AC72" s="282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12</v>
      </c>
      <c r="Y74" s="289">
        <f>IFERROR(IF(X74="","",X74),"")</f>
        <v>12</v>
      </c>
      <c r="Z74" s="36">
        <f>IFERROR(IF(X74="","",X74*0.00866),"")</f>
        <v>0.10391999999999998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62.558399999999992</v>
      </c>
      <c r="BN74" s="67">
        <f>IFERROR(Y74*I74,"0")</f>
        <v>62.558399999999992</v>
      </c>
      <c r="BO74" s="67">
        <f>IFERROR(X74/J74,"0")</f>
        <v>8.3333333333333329E-2</v>
      </c>
      <c r="BP74" s="67">
        <f>IFERROR(Y74/J74,"0")</f>
        <v>8.3333333333333329E-2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12</v>
      </c>
      <c r="Y75" s="290">
        <f>IFERROR(SUM(Y73:Y74),"0")</f>
        <v>12</v>
      </c>
      <c r="Z75" s="290">
        <f>IFERROR(IF(Z73="",0,Z73),"0")+IFERROR(IF(Z74="",0,Z74),"0")</f>
        <v>0.10391999999999998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60</v>
      </c>
      <c r="Y76" s="290">
        <f>IFERROR(SUMPRODUCT(Y73:Y74*H73:H74),"0")</f>
        <v>60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2"/>
      <c r="AB78" s="282"/>
      <c r="AC78" s="282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84</v>
      </c>
      <c r="Y85" s="289">
        <f>IFERROR(IF(X85="","",X85),"")</f>
        <v>84</v>
      </c>
      <c r="Z85" s="36">
        <f>IFERROR(IF(X85="","",X85*0.01788),"")</f>
        <v>1.5019199999999999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361.50240000000002</v>
      </c>
      <c r="BN85" s="67">
        <f>IFERROR(Y85*I85,"0")</f>
        <v>361.50240000000002</v>
      </c>
      <c r="BO85" s="67">
        <f>IFERROR(X85/J85,"0")</f>
        <v>1.2</v>
      </c>
      <c r="BP85" s="67">
        <f>IFERROR(Y85/J85,"0")</f>
        <v>1.2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84</v>
      </c>
      <c r="Y86" s="289">
        <f>IFERROR(IF(X86="","",X86),"")</f>
        <v>84</v>
      </c>
      <c r="Z86" s="36">
        <f>IFERROR(IF(X86="","",X86*0.01788),"")</f>
        <v>1.5019199999999999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361.50240000000002</v>
      </c>
      <c r="BN86" s="67">
        <f>IFERROR(Y86*I86,"0")</f>
        <v>361.50240000000002</v>
      </c>
      <c r="BO86" s="67">
        <f>IFERROR(X86/J86,"0")</f>
        <v>1.2</v>
      </c>
      <c r="BP86" s="67">
        <f>IFERROR(Y86/J86,"0")</f>
        <v>1.2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168</v>
      </c>
      <c r="Y87" s="290">
        <f>IFERROR(SUM(Y85:Y86),"0")</f>
        <v>168</v>
      </c>
      <c r="Z87" s="290">
        <f>IFERROR(IF(Z85="",0,Z85),"0")+IFERROR(IF(Z86="",0,Z86),"0")</f>
        <v>3.0038399999999998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604.80000000000007</v>
      </c>
      <c r="Y88" s="290">
        <f>IFERROR(SUMPRODUCT(Y85:Y86*H85:H86),"0")</f>
        <v>604.80000000000007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2"/>
      <c r="AB90" s="282"/>
      <c r="AC90" s="282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42</v>
      </c>
      <c r="Y92" s="289">
        <f t="shared" si="0"/>
        <v>42</v>
      </c>
      <c r="Z92" s="36">
        <f t="shared" si="1"/>
        <v>0.75095999999999996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42</v>
      </c>
      <c r="Y97" s="290">
        <f>IFERROR(SUM(Y91:Y96),"0")</f>
        <v>42</v>
      </c>
      <c r="Z97" s="290">
        <f>IFERROR(IF(Z91="",0,Z91),"0")+IFERROR(IF(Z92="",0,Z92),"0")+IFERROR(IF(Z93="",0,Z93),"0")+IFERROR(IF(Z94="",0,Z94),"0")+IFERROR(IF(Z95="",0,Z95),"0")+IFERROR(IF(Z96="",0,Z96),"0")</f>
        <v>0.75095999999999996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120.96</v>
      </c>
      <c r="Y98" s="290">
        <f>IFERROR(SUMPRODUCT(Y91:Y96*H91:H96),"0")</f>
        <v>120.96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2"/>
      <c r="AB100" s="282"/>
      <c r="AC100" s="282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2"/>
      <c r="AB106" s="282"/>
      <c r="AC106" s="282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12</v>
      </c>
      <c r="Y107" s="28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24</v>
      </c>
      <c r="Y109" s="28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175.2</v>
      </c>
      <c r="BN109" s="67">
        <f>IFERROR(Y109*I109,"0")</f>
        <v>175.2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12</v>
      </c>
      <c r="Y111" s="289">
        <f>IFERROR(IF(X111="","",X111),"")</f>
        <v>12</v>
      </c>
      <c r="Z111" s="36">
        <f>IFERROR(IF(X111="","",X111*0.0155),"")</f>
        <v>0.186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87.6</v>
      </c>
      <c r="BN111" s="67">
        <f>IFERROR(Y111*I111,"0")</f>
        <v>87.6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48</v>
      </c>
      <c r="Y112" s="290">
        <f>IFERROR(SUM(Y107:Y111),"0")</f>
        <v>48</v>
      </c>
      <c r="Z112" s="290">
        <f>IFERROR(IF(Z107="",0,Z107),"0")+IFERROR(IF(Z108="",0,Z108),"0")+IFERROR(IF(Z109="",0,Z109),"0")+IFERROR(IF(Z110="",0,Z110),"0")+IFERROR(IF(Z111="",0,Z111),"0")</f>
        <v>0.74399999999999999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336</v>
      </c>
      <c r="Y113" s="290">
        <f>IFERROR(SUMPRODUCT(Y107:Y111*H107:H111),"0")</f>
        <v>336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2"/>
      <c r="AB114" s="282"/>
      <c r="AC114" s="282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2"/>
      <c r="AB118" s="282"/>
      <c r="AC118" s="282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2"/>
      <c r="AB129" s="282"/>
      <c r="AC129" s="282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14</v>
      </c>
      <c r="Y130" s="28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14</v>
      </c>
      <c r="Y131" s="289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28</v>
      </c>
      <c r="Y132" s="290">
        <f>IFERROR(SUM(Y130:Y131),"0")</f>
        <v>28</v>
      </c>
      <c r="Z132" s="290">
        <f>IFERROR(IF(Z130="",0,Z130),"0")+IFERROR(IF(Z131="",0,Z131),"0")</f>
        <v>0.50063999999999997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84</v>
      </c>
      <c r="Y133" s="290">
        <f>IFERROR(SUMPRODUCT(Y130:Y131*H130:H131),"0")</f>
        <v>84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2"/>
      <c r="AB135" s="282"/>
      <c r="AC135" s="282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2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2"/>
      <c r="AB151" s="282"/>
      <c r="AC151" s="282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2"/>
      <c r="AB156" s="282"/>
      <c r="AC156" s="282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2"/>
      <c r="AB162" s="282"/>
      <c r="AC162" s="282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12</v>
      </c>
      <c r="Y164" s="289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62.558399999999992</v>
      </c>
      <c r="BN164" s="67">
        <f>IFERROR(Y164*I164,"0")</f>
        <v>62.558399999999992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12</v>
      </c>
      <c r="Y165" s="290">
        <f>IFERROR(SUM(Y163:Y164),"0")</f>
        <v>12</v>
      </c>
      <c r="Z165" s="290">
        <f>IFERROR(IF(Z163="",0,Z163),"0")+IFERROR(IF(Z164="",0,Z164),"0")</f>
        <v>0.10391999999999998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60</v>
      </c>
      <c r="Y166" s="290">
        <f>IFERROR(SUMPRODUCT(Y163:Y164*H163:H164),"0")</f>
        <v>60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56</v>
      </c>
      <c r="Y170" s="28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84</v>
      </c>
      <c r="Y171" s="289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42</v>
      </c>
      <c r="Y172" s="289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156.91200000000001</v>
      </c>
      <c r="BN172" s="67">
        <f>IFERROR(Y172*I172,"0")</f>
        <v>156.91200000000001</v>
      </c>
      <c r="BO172" s="67">
        <f>IFERROR(X172/J172,"0")</f>
        <v>0.6</v>
      </c>
      <c r="BP172" s="67">
        <f>IFERROR(Y172/J172,"0")</f>
        <v>0.6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182</v>
      </c>
      <c r="Y173" s="290">
        <f>IFERROR(SUM(Y170:Y172),"0")</f>
        <v>182</v>
      </c>
      <c r="Z173" s="290">
        <f>IFERROR(IF(Z170="",0,Z170),"0")+IFERROR(IF(Z171="",0,Z171),"0")+IFERROR(IF(Z172="",0,Z172),"0")</f>
        <v>3.2541599999999997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546</v>
      </c>
      <c r="Y174" s="290">
        <f>IFERROR(SUMPRODUCT(Y170:Y172*H170:H172),"0")</f>
        <v>546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2"/>
      <c r="AB175" s="282"/>
      <c r="AC175" s="282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2"/>
      <c r="AB185" s="282"/>
      <c r="AC185" s="282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2"/>
      <c r="AB193" s="282"/>
      <c r="AC193" s="282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2"/>
      <c r="AB203" s="282"/>
      <c r="AC203" s="282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5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48</v>
      </c>
      <c r="Y212" s="289">
        <f>IFERROR(IF(X212="","",X212),"")</f>
        <v>48</v>
      </c>
      <c r="Z212" s="36">
        <f>IFERROR(IF(X212="","",X212*0.0155),"")</f>
        <v>0.74399999999999999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251.04000000000002</v>
      </c>
      <c r="BN212" s="67">
        <f>IFERROR(Y212*I212,"0")</f>
        <v>251.04000000000002</v>
      </c>
      <c r="BO212" s="67">
        <f>IFERROR(X212/J212,"0")</f>
        <v>0.5714285714285714</v>
      </c>
      <c r="BP212" s="67">
        <f>IFERROR(Y212/J212,"0")</f>
        <v>0.5714285714285714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48</v>
      </c>
      <c r="Y213" s="290">
        <f>IFERROR(SUM(Y212:Y212),"0")</f>
        <v>48</v>
      </c>
      <c r="Z213" s="290">
        <f>IFERROR(IF(Z212="",0,Z212),"0")</f>
        <v>0.74399999999999999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240</v>
      </c>
      <c r="Y214" s="290">
        <f>IFERROR(SUMPRODUCT(Y212:Y212*H212:H212),"0")</f>
        <v>240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2"/>
      <c r="AB216" s="282"/>
      <c r="AC216" s="282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2"/>
      <c r="AB227" s="282"/>
      <c r="AC227" s="282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2"/>
      <c r="AB234" s="282"/>
      <c r="AC234" s="282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2"/>
      <c r="AB240" s="282"/>
      <c r="AC240" s="282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2"/>
      <c r="AB246" s="282"/>
      <c r="AC246" s="282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2"/>
      <c r="AB250" s="282"/>
      <c r="AC250" s="282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2"/>
      <c r="AB256" s="282"/>
      <c r="AC256" s="282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2"/>
      <c r="AB262" s="282"/>
      <c r="AC262" s="282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24</v>
      </c>
      <c r="Y263" s="289">
        <f>IFERROR(IF(X263="","",X263),"")</f>
        <v>24</v>
      </c>
      <c r="Z263" s="36">
        <f>IFERROR(IF(X263="","",X263*0.0155),"")</f>
        <v>0.372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150.24</v>
      </c>
      <c r="BN263" s="67">
        <f>IFERROR(Y263*I263,"0")</f>
        <v>150.24</v>
      </c>
      <c r="BO263" s="67">
        <f>IFERROR(X263/J263,"0")</f>
        <v>0.2857142857142857</v>
      </c>
      <c r="BP263" s="67">
        <f>IFERROR(Y263/J263,"0")</f>
        <v>0.2857142857142857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24</v>
      </c>
      <c r="Y265" s="290">
        <f>IFERROR(SUM(Y263:Y264),"0")</f>
        <v>24</v>
      </c>
      <c r="Z265" s="290">
        <f>IFERROR(IF(Z263="",0,Z263),"0")+IFERROR(IF(Z264="",0,Z264),"0")</f>
        <v>0.372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144</v>
      </c>
      <c r="Y266" s="290">
        <f>IFERROR(SUMPRODUCT(Y263:Y264*H263:H264),"0")</f>
        <v>144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2"/>
      <c r="AB267" s="282"/>
      <c r="AC267" s="282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2"/>
      <c r="AB273" s="282"/>
      <c r="AC273" s="282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28</v>
      </c>
      <c r="Y275" s="289">
        <f t="shared" si="12"/>
        <v>28</v>
      </c>
      <c r="Z275" s="36">
        <f>IFERROR(IF(X275="","",X275*0.00936),"")</f>
        <v>0.26207999999999998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108.976</v>
      </c>
      <c r="BN275" s="67">
        <f t="shared" si="14"/>
        <v>108.976</v>
      </c>
      <c r="BO275" s="67">
        <f t="shared" si="15"/>
        <v>0.22222222222222221</v>
      </c>
      <c r="BP275" s="67">
        <f t="shared" si="16"/>
        <v>0.22222222222222221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12</v>
      </c>
      <c r="Y276" s="289">
        <f t="shared" si="12"/>
        <v>12</v>
      </c>
      <c r="Z276" s="36">
        <f>IFERROR(IF(X276="","",X276*0.0155),"")</f>
        <v>0.186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68.820000000000007</v>
      </c>
      <c r="BN276" s="67">
        <f t="shared" si="14"/>
        <v>68.820000000000007</v>
      </c>
      <c r="BO276" s="67">
        <f t="shared" si="15"/>
        <v>0.14285714285714285</v>
      </c>
      <c r="BP276" s="67">
        <f t="shared" si="16"/>
        <v>0.14285714285714285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14</v>
      </c>
      <c r="Y278" s="289">
        <f t="shared" si="12"/>
        <v>14</v>
      </c>
      <c r="Z278" s="36">
        <f t="shared" si="17"/>
        <v>0.13103999999999999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44.688000000000002</v>
      </c>
      <c r="BN278" s="67">
        <f t="shared" si="14"/>
        <v>44.688000000000002</v>
      </c>
      <c r="BO278" s="67">
        <f t="shared" si="15"/>
        <v>0.1111111111111111</v>
      </c>
      <c r="BP278" s="67">
        <f t="shared" si="16"/>
        <v>0.1111111111111111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70</v>
      </c>
      <c r="Y279" s="289">
        <f t="shared" si="12"/>
        <v>70</v>
      </c>
      <c r="Z279" s="36">
        <f t="shared" si="17"/>
        <v>0.6552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272.44</v>
      </c>
      <c r="BN279" s="67">
        <f t="shared" si="14"/>
        <v>272.44</v>
      </c>
      <c r="BO279" s="67">
        <f t="shared" si="15"/>
        <v>0.55555555555555558</v>
      </c>
      <c r="BP279" s="67">
        <f t="shared" si="16"/>
        <v>0.55555555555555558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4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4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124</v>
      </c>
      <c r="Y289" s="290">
        <f>IFERROR(SUM(Y274:Y288),"0")</f>
        <v>124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1.2343199999999999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470.6</v>
      </c>
      <c r="Y290" s="290">
        <f>IFERROR(SUMPRODUCT(Y274:Y288*H274:H288),"0")</f>
        <v>470.6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3594.56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3594.56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3953.5603999999998</v>
      </c>
      <c r="Y292" s="290">
        <f>IFERROR(SUM(BN22:BN288),"0")</f>
        <v>3953.5603999999998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11</v>
      </c>
      <c r="Y293" s="38">
        <f>ROUNDUP(SUM(BP22:BP288),0)</f>
        <v>11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4228.5604000000003</v>
      </c>
      <c r="Y294" s="290">
        <f>GrossWeightTotalR+PalletQtyTotalR*25</f>
        <v>4228.5604000000003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834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834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12.9895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0" t="s">
        <v>232</v>
      </c>
      <c r="V298" s="280" t="s">
        <v>241</v>
      </c>
      <c r="W298" s="305" t="s">
        <v>260</v>
      </c>
      <c r="X298" s="416"/>
      <c r="Y298" s="416"/>
      <c r="Z298" s="416"/>
      <c r="AA298" s="416"/>
      <c r="AB298" s="417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1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1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21</v>
      </c>
      <c r="D301" s="46">
        <f>IFERROR(X34*H34,"0")+IFERROR(X35*H35,"0")+IFERROR(X36*H36,"0")</f>
        <v>67.199999999999989</v>
      </c>
      <c r="E301" s="46">
        <f>IFERROR(X41*H41,"0")+IFERROR(X42*H42,"0")+IFERROR(X43*H43,"0")+IFERROR(X44*H44,"0")</f>
        <v>840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60</v>
      </c>
      <c r="H301" s="46">
        <f>IFERROR(X79*H79,"0")+IFERROR(X80*H80,"0")</f>
        <v>0</v>
      </c>
      <c r="I301" s="46">
        <f>IFERROR(X85*H85,"0")+IFERROR(X86*H86,"0")</f>
        <v>604.80000000000007</v>
      </c>
      <c r="J301" s="46">
        <f>IFERROR(X91*H91,"0")+IFERROR(X92*H92,"0")+IFERROR(X93*H93,"0")+IFERROR(X94*H94,"0")+IFERROR(X95*H95,"0")+IFERROR(X96*H96,"0")</f>
        <v>120.96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336</v>
      </c>
      <c r="M301" s="46">
        <f>IFERROR(X124*H124,"0")+IFERROR(X125*H125,"0")</f>
        <v>0</v>
      </c>
      <c r="N301" s="281"/>
      <c r="O301" s="46">
        <f>IFERROR(X130*H130,"0")+IFERROR(X131*H131,"0")</f>
        <v>84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60</v>
      </c>
      <c r="V301" s="46">
        <f>IFERROR(X170*H170,"0")+IFERROR(X171*H171,"0")+IFERROR(X172*H172,"0")+IFERROR(X176*H176,"0")</f>
        <v>546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240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614.6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1603.2</v>
      </c>
      <c r="B304" s="60">
        <f>SUMPRODUCT(--(BB:BB="ПГП"),--(W:W="кор"),H:H,Y:Y)+SUMPRODUCT(--(BB:BB="ПГП"),--(W:W="кг"),Y:Y)</f>
        <v>1991.3600000000001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H299:H300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23:V23"/>
    <mergeCell ref="P272:V272"/>
    <mergeCell ref="A262:Z262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P58:V58"/>
    <mergeCell ref="A230:O231"/>
    <mergeCell ref="D61:E61"/>
    <mergeCell ref="P115:T115"/>
    <mergeCell ref="P231:V23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D283:E283"/>
    <mergeCell ref="P200:V200"/>
    <mergeCell ref="P74:T74"/>
    <mergeCell ref="P243:V243"/>
    <mergeCell ref="A19:Z19"/>
    <mergeCell ref="D182:E182"/>
    <mergeCell ref="P292:V292"/>
    <mergeCell ref="A14:M14"/>
    <mergeCell ref="D109:E109"/>
    <mergeCell ref="P163:T163"/>
    <mergeCell ref="D280:E280"/>
    <mergeCell ref="D62:E62"/>
    <mergeCell ref="P206:T206"/>
    <mergeCell ref="D176:E176"/>
    <mergeCell ref="D285:E285"/>
    <mergeCell ref="P235:T235"/>
    <mergeCell ref="P213:V213"/>
    <mergeCell ref="P207:T207"/>
    <mergeCell ref="P249:V249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P197:T197"/>
    <mergeCell ref="A132:O133"/>
    <mergeCell ref="D91:E91"/>
    <mergeCell ref="A69:O70"/>
    <mergeCell ref="D93:E93"/>
    <mergeCell ref="P43:T43"/>
    <mergeCell ref="D157:E157"/>
    <mergeCell ref="A12:M12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L299:L300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2025-08-08T09:36:53Z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