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2C607BA3-5FCB-4B0C-8A34-014ABFB6E3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Z224" i="1" s="1"/>
  <c r="Y222" i="1"/>
  <c r="P222" i="1"/>
  <c r="BO221" i="1"/>
  <c r="BM221" i="1"/>
  <c r="Z221" i="1"/>
  <c r="Y221" i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Y201" i="1"/>
  <c r="X201" i="1"/>
  <c r="Z200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Y191" i="1" s="1"/>
  <c r="P186" i="1"/>
  <c r="X184" i="1"/>
  <c r="Z183" i="1"/>
  <c r="X183" i="1"/>
  <c r="BO182" i="1"/>
  <c r="BM182" i="1"/>
  <c r="Z182" i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91" i="1" s="1"/>
  <c r="Y38" i="1"/>
  <c r="Y45" i="1"/>
  <c r="Y295" i="1" s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Y292" i="1" s="1"/>
  <c r="BN34" i="1"/>
  <c r="BP34" i="1"/>
  <c r="Y293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Z296" i="1" s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304" i="1" l="1"/>
  <c r="Y294" i="1"/>
  <c r="X294" i="1"/>
  <c r="A304" i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<sst xmlns="http://schemas.openxmlformats.org/spreadsheetml/2006/main" count="1381" uniqueCount="462">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</sst>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1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8" t="s">
        <v>0</v>
      </c>
      <c r="E1" s="313"/>
      <c r="F1" s="313"/>
      <c r="G1" s="12" t="s">
        <v>1</v>
      </c>
      <c r="H1" s="338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5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3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5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1"/>
      <c r="E9" s="308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6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1"/>
      <c r="E10" s="308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2" t="str">
        <f>IFERROR(VLOOKUP($D$10,Proxy,2,FALSE),"")</f>
        <v/>
      </c>
      <c r="I10" s="299"/>
      <c r="J10" s="299"/>
      <c r="K10" s="299"/>
      <c r="L10" s="299"/>
      <c r="M10" s="299"/>
      <c r="N10" s="284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3"/>
      <c r="R12" s="329"/>
      <c r="S12" s="23"/>
      <c r="U12" s="24"/>
      <c r="V12" s="313"/>
      <c r="W12" s="299"/>
      <c r="AB12" s="51"/>
      <c r="AC12" s="51"/>
      <c r="AD12" s="51"/>
      <c r="AE12" s="51"/>
    </row>
    <row r="13" spans="1:32" s="285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6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2"/>
      <c r="AB21" s="282"/>
      <c r="AC21" s="282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28</v>
      </c>
      <c r="Y29" s="28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28</v>
      </c>
      <c r="Y30" s="290">
        <f>IFERROR(SUM(Y28:Y29),"0")</f>
        <v>28</v>
      </c>
      <c r="Z30" s="290">
        <f>IFERROR(IF(Z28="",0,Z28),"0")+IFERROR(IF(Z29="",0,Z29),"0")</f>
        <v>0.26347999999999999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42</v>
      </c>
      <c r="Y31" s="290">
        <f>IFERROR(SUMPRODUCT(Y28:Y29*H28:H29),"0")</f>
        <v>42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24</v>
      </c>
      <c r="Y34" s="28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36</v>
      </c>
      <c r="Y37" s="290">
        <f>IFERROR(SUM(Y34:Y36),"0")</f>
        <v>36</v>
      </c>
      <c r="Z37" s="290">
        <f>IFERROR(IF(Z34="",0,Z34),"0")+IFERROR(IF(Z35="",0,Z35),"0")+IFERROR(IF(Z36="",0,Z36),"0")</f>
        <v>0.55800000000000005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201.59999999999997</v>
      </c>
      <c r="Y38" s="290">
        <f>IFERROR(SUMPRODUCT(Y34:Y36*H34:H36),"0")</f>
        <v>201.59999999999997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36</v>
      </c>
      <c r="Y41" s="289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48</v>
      </c>
      <c r="Y42" s="28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12</v>
      </c>
      <c r="Y44" s="28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96</v>
      </c>
      <c r="Y45" s="290">
        <f>IFERROR(SUM(Y41:Y44),"0")</f>
        <v>96</v>
      </c>
      <c r="Z45" s="290">
        <f>IFERROR(IF(Z41="",0,Z41),"0")+IFERROR(IF(Z42="",0,Z42),"0")+IFERROR(IF(Z43="",0,Z43),"0")+IFERROR(IF(Z44="",0,Z44),"0")</f>
        <v>1.488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672</v>
      </c>
      <c r="Y46" s="290">
        <f>IFERROR(SUMPRODUCT(Y41:Y44*H41:H44),"0")</f>
        <v>672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2"/>
      <c r="AB48" s="282"/>
      <c r="AC48" s="282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2"/>
      <c r="AB52" s="282"/>
      <c r="AC52" s="282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2"/>
      <c r="AB56" s="282"/>
      <c r="AC56" s="282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2"/>
      <c r="AB60" s="282"/>
      <c r="AC60" s="282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2"/>
      <c r="AB65" s="282"/>
      <c r="AC65" s="282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2"/>
      <c r="AB72" s="282"/>
      <c r="AC72" s="282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72</v>
      </c>
      <c r="Y74" s="28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72</v>
      </c>
      <c r="Y75" s="290">
        <f>IFERROR(SUM(Y73:Y74),"0")</f>
        <v>72</v>
      </c>
      <c r="Z75" s="290">
        <f>IFERROR(IF(Z73="",0,Z73),"0")+IFERROR(IF(Z74="",0,Z74),"0")</f>
        <v>0.62351999999999996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360</v>
      </c>
      <c r="Y76" s="290">
        <f>IFERROR(SUMPRODUCT(Y73:Y74*H73:H74),"0")</f>
        <v>360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2"/>
      <c r="AB78" s="282"/>
      <c r="AC78" s="282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2"/>
      <c r="AB90" s="282"/>
      <c r="AC90" s="282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42</v>
      </c>
      <c r="Y92" s="289">
        <f t="shared" si="0"/>
        <v>42</v>
      </c>
      <c r="Z92" s="36">
        <f t="shared" si="1"/>
        <v>0.75095999999999996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14</v>
      </c>
      <c r="Y96" s="289">
        <f t="shared" si="0"/>
        <v>14</v>
      </c>
      <c r="Z96" s="36">
        <f t="shared" si="1"/>
        <v>0.25031999999999999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126</v>
      </c>
      <c r="Y97" s="290">
        <f>IFERROR(SUM(Y91:Y96),"0")</f>
        <v>126</v>
      </c>
      <c r="Z97" s="290">
        <f>IFERROR(IF(Z91="",0,Z91),"0")+IFERROR(IF(Z92="",0,Z92),"0")+IFERROR(IF(Z93="",0,Z93),"0")+IFERROR(IF(Z94="",0,Z94),"0")+IFERROR(IF(Z95="",0,Z95),"0")+IFERROR(IF(Z96="",0,Z96),"0")</f>
        <v>2.2528799999999998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381.36</v>
      </c>
      <c r="Y98" s="290">
        <f>IFERROR(SUMPRODUCT(Y91:Y96*H91:H96),"0")</f>
        <v>381.36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24</v>
      </c>
      <c r="Y108" s="289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161.2704</v>
      </c>
      <c r="BN108" s="67">
        <f>IFERROR(Y108*I108,"0")</f>
        <v>161.2704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60</v>
      </c>
      <c r="Y109" s="289">
        <f>IFERROR(IF(X109="","",X109),"")</f>
        <v>60</v>
      </c>
      <c r="Z109" s="36">
        <f>IFERROR(IF(X109="","",X109*0.0155),"")</f>
        <v>0.92999999999999994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438</v>
      </c>
      <c r="BN109" s="67">
        <f>IFERROR(Y109*I109,"0")</f>
        <v>438</v>
      </c>
      <c r="BO109" s="67">
        <f>IFERROR(X109/J109,"0")</f>
        <v>0.7142857142857143</v>
      </c>
      <c r="BP109" s="67">
        <f>IFERROR(Y109/J109,"0")</f>
        <v>0.7142857142857143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36</v>
      </c>
      <c r="Y110" s="28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241.90559999999999</v>
      </c>
      <c r="BN110" s="67">
        <f>IFERROR(Y110*I110,"0")</f>
        <v>241.90559999999999</v>
      </c>
      <c r="BO110" s="67">
        <f>IFERROR(X110/J110,"0")</f>
        <v>0.42857142857142855</v>
      </c>
      <c r="BP110" s="67">
        <f>IFERROR(Y110/J110,"0")</f>
        <v>0.42857142857142855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156</v>
      </c>
      <c r="Y111" s="289">
        <f>IFERROR(IF(X111="","",X111),"")</f>
        <v>156</v>
      </c>
      <c r="Z111" s="36">
        <f>IFERROR(IF(X111="","",X111*0.0155),"")</f>
        <v>2.4180000000000001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1138.8</v>
      </c>
      <c r="BN111" s="67">
        <f>IFERROR(Y111*I111,"0")</f>
        <v>1138.8</v>
      </c>
      <c r="BO111" s="67">
        <f>IFERROR(X111/J111,"0")</f>
        <v>1.8571428571428572</v>
      </c>
      <c r="BP111" s="67">
        <f>IFERROR(Y111/J111,"0")</f>
        <v>1.8571428571428572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288</v>
      </c>
      <c r="Y112" s="290">
        <f>IFERROR(SUM(Y107:Y111),"0")</f>
        <v>288</v>
      </c>
      <c r="Z112" s="290">
        <f>IFERROR(IF(Z107="",0,Z107),"0")+IFERROR(IF(Z108="",0,Z108),"0")+IFERROR(IF(Z109="",0,Z109),"0")+IFERROR(IF(Z110="",0,Z110),"0")+IFERROR(IF(Z111="",0,Z111),"0")</f>
        <v>4.4640000000000004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1980</v>
      </c>
      <c r="Y113" s="290">
        <f>IFERROR(SUMPRODUCT(Y107:Y111*H107:H111),"0")</f>
        <v>1980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2"/>
      <c r="AB114" s="282"/>
      <c r="AC114" s="282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14</v>
      </c>
      <c r="Y115" s="289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14</v>
      </c>
      <c r="Y116" s="290">
        <f>IFERROR(SUM(Y115:Y115),"0")</f>
        <v>14</v>
      </c>
      <c r="Z116" s="290">
        <f>IFERROR(IF(Z115="",0,Z115),"0")</f>
        <v>0.25031999999999999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36.96</v>
      </c>
      <c r="Y117" s="290">
        <f>IFERROR(SUMPRODUCT(Y115:Y115*H115:H115),"0")</f>
        <v>36.96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2"/>
      <c r="AB118" s="282"/>
      <c r="AC118" s="282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42</v>
      </c>
      <c r="Y124" s="28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126</v>
      </c>
      <c r="Y125" s="289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168</v>
      </c>
      <c r="Y126" s="290">
        <f>IFERROR(SUM(Y124:Y125),"0")</f>
        <v>168</v>
      </c>
      <c r="Z126" s="290">
        <f>IFERROR(IF(Z124="",0,Z124),"0")+IFERROR(IF(Z125="",0,Z125),"0")</f>
        <v>3.0038400000000003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504</v>
      </c>
      <c r="Y127" s="290">
        <f>IFERROR(SUMPRODUCT(Y124:Y125*H124:H125),"0")</f>
        <v>504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28</v>
      </c>
      <c r="Y131" s="289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28</v>
      </c>
      <c r="Y132" s="290">
        <f>IFERROR(SUM(Y130:Y131),"0")</f>
        <v>28</v>
      </c>
      <c r="Z132" s="290">
        <f>IFERROR(IF(Z130="",0,Z130),"0")+IFERROR(IF(Z131="",0,Z131),"0")</f>
        <v>0.50063999999999997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84</v>
      </c>
      <c r="Y133" s="290">
        <f>IFERROR(SUMPRODUCT(Y130:Y131*H130:H131),"0")</f>
        <v>84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2"/>
      <c r="AB135" s="282"/>
      <c r="AC135" s="282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2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180</v>
      </c>
      <c r="Y164" s="289">
        <f>IFERROR(IF(X164="","",X164),"")</f>
        <v>180</v>
      </c>
      <c r="Z164" s="36">
        <f>IFERROR(IF(X164="","",X164*0.00866),"")</f>
        <v>1.5588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938.37599999999998</v>
      </c>
      <c r="BN164" s="67">
        <f>IFERROR(Y164*I164,"0")</f>
        <v>938.37599999999998</v>
      </c>
      <c r="BO164" s="67">
        <f>IFERROR(X164/J164,"0")</f>
        <v>1.25</v>
      </c>
      <c r="BP164" s="67">
        <f>IFERROR(Y164/J164,"0")</f>
        <v>1.25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180</v>
      </c>
      <c r="Y165" s="290">
        <f>IFERROR(SUM(Y163:Y164),"0")</f>
        <v>180</v>
      </c>
      <c r="Z165" s="290">
        <f>IFERROR(IF(Z163="",0,Z163),"0")+IFERROR(IF(Z164="",0,Z164),"0")</f>
        <v>1.5588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900</v>
      </c>
      <c r="Y166" s="290">
        <f>IFERROR(SUMPRODUCT(Y163:Y164*H163:H164),"0")</f>
        <v>900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70</v>
      </c>
      <c r="Y170" s="289">
        <f>IFERROR(IF(X170="","",X170),"")</f>
        <v>70</v>
      </c>
      <c r="Z170" s="36">
        <f>IFERROR(IF(X170="","",X170*0.01788),"")</f>
        <v>1.2516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28</v>
      </c>
      <c r="Y171" s="28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42</v>
      </c>
      <c r="Y172" s="28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140</v>
      </c>
      <c r="Y173" s="290">
        <f>IFERROR(SUM(Y170:Y172),"0")</f>
        <v>140</v>
      </c>
      <c r="Z173" s="290">
        <f>IFERROR(IF(Z170="",0,Z170),"0")+IFERROR(IF(Z171="",0,Z171),"0")+IFERROR(IF(Z172="",0,Z172),"0")</f>
        <v>2.5032000000000001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420</v>
      </c>
      <c r="Y174" s="290">
        <f>IFERROR(SUMPRODUCT(Y170:Y172*H170:H172),"0")</f>
        <v>420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14</v>
      </c>
      <c r="Y182" s="28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14</v>
      </c>
      <c r="Y183" s="290">
        <f>IFERROR(SUM(Y182:Y182),"0")</f>
        <v>14</v>
      </c>
      <c r="Z183" s="290">
        <f>IFERROR(IF(Z182="",0,Z182),"0")</f>
        <v>0.25031999999999999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38.64</v>
      </c>
      <c r="Y184" s="290">
        <f>IFERROR(SUMPRODUCT(Y182:Y182*H182:H182),"0")</f>
        <v>38.64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2"/>
      <c r="AB203" s="282"/>
      <c r="AC203" s="282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12</v>
      </c>
      <c r="Y205" s="289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48</v>
      </c>
      <c r="Y207" s="289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358.56</v>
      </c>
      <c r="BN207" s="67">
        <f>IFERROR(Y207*I207,"0")</f>
        <v>358.56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60</v>
      </c>
      <c r="Y208" s="290">
        <f>IFERROR(SUM(Y204:Y207),"0")</f>
        <v>60</v>
      </c>
      <c r="Z208" s="290">
        <f>IFERROR(IF(Z204="",0,Z204),"0")+IFERROR(IF(Z205="",0,Z205),"0")+IFERROR(IF(Z206="",0,Z206),"0")+IFERROR(IF(Z207="",0,Z207),"0")</f>
        <v>0.92999999999999994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432</v>
      </c>
      <c r="Y209" s="290">
        <f>IFERROR(SUMPRODUCT(Y204:Y207*H204:H207),"0")</f>
        <v>432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5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48</v>
      </c>
      <c r="Y212" s="289">
        <f>IFERROR(IF(X212="","",X212),"")</f>
        <v>48</v>
      </c>
      <c r="Z212" s="36">
        <f>IFERROR(IF(X212="","",X212*0.0155),"")</f>
        <v>0.74399999999999999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251.04000000000002</v>
      </c>
      <c r="BN212" s="67">
        <f>IFERROR(Y212*I212,"0")</f>
        <v>251.04000000000002</v>
      </c>
      <c r="BO212" s="67">
        <f>IFERROR(X212/J212,"0")</f>
        <v>0.5714285714285714</v>
      </c>
      <c r="BP212" s="67">
        <f>IFERROR(Y212/J212,"0")</f>
        <v>0.5714285714285714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48</v>
      </c>
      <c r="Y213" s="290">
        <f>IFERROR(SUM(Y212:Y212),"0")</f>
        <v>48</v>
      </c>
      <c r="Z213" s="290">
        <f>IFERROR(IF(Z212="",0,Z212),"0")</f>
        <v>0.74399999999999999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240</v>
      </c>
      <c r="Y214" s="290">
        <f>IFERROR(SUMPRODUCT(Y212:Y212*H212:H212),"0")</f>
        <v>240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2"/>
      <c r="AB216" s="282"/>
      <c r="AC216" s="282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2"/>
      <c r="AB227" s="282"/>
      <c r="AC227" s="282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2"/>
      <c r="AB234" s="282"/>
      <c r="AC234" s="282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2"/>
      <c r="AB240" s="282"/>
      <c r="AC240" s="282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2"/>
      <c r="AB246" s="282"/>
      <c r="AC246" s="282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2"/>
      <c r="AB250" s="282"/>
      <c r="AC250" s="282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2"/>
      <c r="AB256" s="282"/>
      <c r="AC256" s="282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12</v>
      </c>
      <c r="Y258" s="289">
        <f>IFERROR(IF(X258="","",X258),"")</f>
        <v>12</v>
      </c>
      <c r="Z258" s="36">
        <f>IFERROR(IF(X258="","",X258*0.0155),"")</f>
        <v>0.186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87.36</v>
      </c>
      <c r="BN258" s="67">
        <f>IFERROR(Y258*I258,"0")</f>
        <v>87.36</v>
      </c>
      <c r="BO258" s="67">
        <f>IFERROR(X258/J258,"0")</f>
        <v>0.14285714285714285</v>
      </c>
      <c r="BP258" s="67">
        <f>IFERROR(Y258/J258,"0")</f>
        <v>0.14285714285714285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12</v>
      </c>
      <c r="Y260" s="290">
        <f>IFERROR(SUM(Y257:Y259),"0")</f>
        <v>12</v>
      </c>
      <c r="Z260" s="290">
        <f>IFERROR(IF(Z257="",0,Z257),"0")+IFERROR(IF(Z258="",0,Z258),"0")+IFERROR(IF(Z259="",0,Z259),"0")</f>
        <v>0.186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84</v>
      </c>
      <c r="Y261" s="290">
        <f>IFERROR(SUMPRODUCT(Y257:Y259*H257:H259),"0")</f>
        <v>84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2"/>
      <c r="AB267" s="282"/>
      <c r="AC267" s="282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2"/>
      <c r="AB273" s="282"/>
      <c r="AC273" s="282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84</v>
      </c>
      <c r="Y275" s="289">
        <f t="shared" si="12"/>
        <v>84</v>
      </c>
      <c r="Z275" s="36">
        <f>IFERROR(IF(X275="","",X275*0.00936),"")</f>
        <v>0.78624000000000005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326.928</v>
      </c>
      <c r="BN275" s="67">
        <f t="shared" si="14"/>
        <v>326.928</v>
      </c>
      <c r="BO275" s="67">
        <f t="shared" si="15"/>
        <v>0.66666666666666663</v>
      </c>
      <c r="BP275" s="67">
        <f t="shared" si="16"/>
        <v>0.66666666666666663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24</v>
      </c>
      <c r="Y276" s="289">
        <f t="shared" si="12"/>
        <v>24</v>
      </c>
      <c r="Z276" s="36">
        <f>IFERROR(IF(X276="","",X276*0.0155),"")</f>
        <v>0.372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137.64000000000001</v>
      </c>
      <c r="BN276" s="67">
        <f t="shared" si="14"/>
        <v>137.64000000000001</v>
      </c>
      <c r="BO276" s="67">
        <f t="shared" si="15"/>
        <v>0.2857142857142857</v>
      </c>
      <c r="BP276" s="67">
        <f t="shared" si="16"/>
        <v>0.2857142857142857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56</v>
      </c>
      <c r="Y278" s="289">
        <f t="shared" si="12"/>
        <v>56</v>
      </c>
      <c r="Z278" s="36">
        <f t="shared" si="17"/>
        <v>0.52415999999999996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178.75200000000001</v>
      </c>
      <c r="BN278" s="67">
        <f t="shared" si="14"/>
        <v>178.75200000000001</v>
      </c>
      <c r="BO278" s="67">
        <f t="shared" si="15"/>
        <v>0.44444444444444442</v>
      </c>
      <c r="BP278" s="67">
        <f t="shared" si="16"/>
        <v>0.44444444444444442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4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4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164</v>
      </c>
      <c r="Y289" s="290">
        <f>IFERROR(SUM(Y274:Y288),"0")</f>
        <v>164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1.6824000000000001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610.79999999999995</v>
      </c>
      <c r="Y290" s="290">
        <f>IFERROR(SUMPRODUCT(Y274:Y288*H274:H288),"0")</f>
        <v>610.79999999999995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6987.3600000000006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6987.3600000000006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7544.3848000000007</v>
      </c>
      <c r="Y292" s="290">
        <f>IFERROR(SUM(BN22:BN288),"0")</f>
        <v>7544.3848000000007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17</v>
      </c>
      <c r="Y293" s="38">
        <f>ROUNDUP(SUM(BP22:BP288),0)</f>
        <v>17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7969.3848000000007</v>
      </c>
      <c r="Y294" s="290">
        <f>GrossWeightTotalR+PalletQtyTotalR*25</f>
        <v>7969.3848000000007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1474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1474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21.259399999999999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0" t="s">
        <v>232</v>
      </c>
      <c r="V298" s="280" t="s">
        <v>241</v>
      </c>
      <c r="W298" s="305" t="s">
        <v>260</v>
      </c>
      <c r="X298" s="416"/>
      <c r="Y298" s="416"/>
      <c r="Z298" s="416"/>
      <c r="AA298" s="416"/>
      <c r="AB298" s="417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1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1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42</v>
      </c>
      <c r="D301" s="46">
        <f>IFERROR(X34*H34,"0")+IFERROR(X35*H35,"0")+IFERROR(X36*H36,"0")</f>
        <v>201.59999999999997</v>
      </c>
      <c r="E301" s="46">
        <f>IFERROR(X41*H41,"0")+IFERROR(X42*H42,"0")+IFERROR(X43*H43,"0")+IFERROR(X44*H44,"0")</f>
        <v>672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360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381.36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2016.96</v>
      </c>
      <c r="M301" s="46">
        <f>IFERROR(X124*H124,"0")+IFERROR(X125*H125,"0")</f>
        <v>504</v>
      </c>
      <c r="N301" s="281"/>
      <c r="O301" s="46">
        <f>IFERROR(X130*H130,"0")+IFERROR(X131*H131,"0")</f>
        <v>84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900</v>
      </c>
      <c r="V301" s="46">
        <f>IFERROR(X170*H170,"0")+IFERROR(X171*H171,"0")+IFERROR(X172*H172,"0")+IFERROR(X176*H176,"0")</f>
        <v>420</v>
      </c>
      <c r="W301" s="46">
        <f>IFERROR(X182*H182,"0")+IFERROR(X186*H186,"0")+IFERROR(X187*H187,"0")+IFERROR(X188*H188,"0")+IFERROR(X189*H189,"0")</f>
        <v>38.64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432</v>
      </c>
      <c r="Z301" s="46">
        <f>IFERROR(X212*H212,"0")</f>
        <v>240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694.8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4869.6000000000004</v>
      </c>
      <c r="B304" s="60">
        <f>SUMPRODUCT(--(BB:BB="ПГП"),--(W:W="кор"),H:H,Y:Y)+SUMPRODUCT(--(BB:BB="ПГП"),--(W:W="кг"),Y:Y)</f>
        <v>2117.7600000000002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23:V23"/>
    <mergeCell ref="P272:V272"/>
    <mergeCell ref="A262:Z262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P58:V58"/>
    <mergeCell ref="A230:O231"/>
    <mergeCell ref="D61:E61"/>
    <mergeCell ref="P115:T115"/>
    <mergeCell ref="P231:V23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D283:E283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P197:T197"/>
    <mergeCell ref="A132:O133"/>
    <mergeCell ref="D91:E91"/>
    <mergeCell ref="A69:O70"/>
    <mergeCell ref="D93:E93"/>
    <mergeCell ref="P43:T43"/>
    <mergeCell ref="D157:E157"/>
    <mergeCell ref="A12:M12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L299:L300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2025-08-08T09:41:51Z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