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DF6E2436-084C-49D7-A10B-E09166449B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Z224" i="1" s="1"/>
  <c r="Y222" i="1"/>
  <c r="P222" i="1"/>
  <c r="BO221" i="1"/>
  <c r="BM221" i="1"/>
  <c r="Z221" i="1"/>
  <c r="Y221" i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Y201" i="1"/>
  <c r="X201" i="1"/>
  <c r="Z200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Y191" i="1" s="1"/>
  <c r="P186" i="1"/>
  <c r="X184" i="1"/>
  <c r="Z183" i="1"/>
  <c r="X183" i="1"/>
  <c r="BO182" i="1"/>
  <c r="BM182" i="1"/>
  <c r="Z182" i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38" i="1"/>
  <c r="Y291" i="1" s="1"/>
  <c r="Y45" i="1"/>
  <c r="Y295" i="1" s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Y292" i="1" s="1"/>
  <c r="BN34" i="1"/>
  <c r="BP34" i="1"/>
  <c r="Y293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Z296" i="1" s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304" i="1" l="1"/>
  <c r="Y294" i="1"/>
  <c r="X294" i="1"/>
  <c r="A304" i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<sst xmlns="http://schemas.openxmlformats.org/spreadsheetml/2006/main" count="1381" uniqueCount="462">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</sst>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4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8" t="s">
        <v>0</v>
      </c>
      <c r="E1" s="313"/>
      <c r="F1" s="313"/>
      <c r="G1" s="12" t="s">
        <v>1</v>
      </c>
      <c r="H1" s="338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5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3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5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1"/>
      <c r="E9" s="308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6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1"/>
      <c r="E10" s="308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2" t="str">
        <f>IFERROR(VLOOKUP($D$10,Proxy,2,FALSE),"")</f>
        <v/>
      </c>
      <c r="I10" s="299"/>
      <c r="J10" s="299"/>
      <c r="K10" s="299"/>
      <c r="L10" s="299"/>
      <c r="M10" s="299"/>
      <c r="N10" s="284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3"/>
      <c r="R12" s="329"/>
      <c r="S12" s="23"/>
      <c r="U12" s="24"/>
      <c r="V12" s="313"/>
      <c r="W12" s="299"/>
      <c r="AB12" s="51"/>
      <c r="AC12" s="51"/>
      <c r="AD12" s="51"/>
      <c r="AE12" s="51"/>
    </row>
    <row r="13" spans="1:32" s="285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6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2"/>
      <c r="AB21" s="282"/>
      <c r="AC21" s="282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154</v>
      </c>
      <c r="Y28" s="289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154</v>
      </c>
      <c r="Y30" s="290">
        <f>IFERROR(SUM(Y28:Y29),"0")</f>
        <v>154</v>
      </c>
      <c r="Z30" s="290">
        <f>IFERROR(IF(Z28="",0,Z28),"0")+IFERROR(IF(Z29="",0,Z29),"0")</f>
        <v>1.4491400000000001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231</v>
      </c>
      <c r="Y31" s="290">
        <f>IFERROR(SUMPRODUCT(Y28:Y29*H28:H29),"0")</f>
        <v>231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24</v>
      </c>
      <c r="Y41" s="28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48</v>
      </c>
      <c r="Y42" s="28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24</v>
      </c>
      <c r="Y44" s="28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96</v>
      </c>
      <c r="Y45" s="290">
        <f>IFERROR(SUM(Y41:Y44),"0")</f>
        <v>96</v>
      </c>
      <c r="Z45" s="290">
        <f>IFERROR(IF(Z41="",0,Z41),"0")+IFERROR(IF(Z42="",0,Z42),"0")+IFERROR(IF(Z43="",0,Z43),"0")+IFERROR(IF(Z44="",0,Z44),"0")</f>
        <v>1.488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672</v>
      </c>
      <c r="Y46" s="290">
        <f>IFERROR(SUMPRODUCT(Y41:Y44*H41:H44),"0")</f>
        <v>672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2"/>
      <c r="AB48" s="282"/>
      <c r="AC48" s="282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2"/>
      <c r="AB52" s="282"/>
      <c r="AC52" s="282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2"/>
      <c r="AB56" s="282"/>
      <c r="AC56" s="282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2"/>
      <c r="AB60" s="282"/>
      <c r="AC60" s="282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2"/>
      <c r="AB65" s="282"/>
      <c r="AC65" s="282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2"/>
      <c r="AB72" s="282"/>
      <c r="AC72" s="282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2"/>
      <c r="AB78" s="282"/>
      <c r="AC78" s="282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70</v>
      </c>
      <c r="Y85" s="28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70</v>
      </c>
      <c r="Y86" s="289">
        <f>IFERROR(IF(X86="","",X86),"")</f>
        <v>70</v>
      </c>
      <c r="Z86" s="36">
        <f>IFERROR(IF(X86="","",X86*0.01788),"")</f>
        <v>1.2516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301.25200000000001</v>
      </c>
      <c r="BN86" s="67">
        <f>IFERROR(Y86*I86,"0")</f>
        <v>301.25200000000001</v>
      </c>
      <c r="BO86" s="67">
        <f>IFERROR(X86/J86,"0")</f>
        <v>1</v>
      </c>
      <c r="BP86" s="67">
        <f>IFERROR(Y86/J86,"0")</f>
        <v>1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140</v>
      </c>
      <c r="Y87" s="290">
        <f>IFERROR(SUM(Y85:Y86),"0")</f>
        <v>140</v>
      </c>
      <c r="Z87" s="290">
        <f>IFERROR(IF(Z85="",0,Z85),"0")+IFERROR(IF(Z86="",0,Z86),"0")</f>
        <v>2.5032000000000001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504</v>
      </c>
      <c r="Y88" s="290">
        <f>IFERROR(SUMPRODUCT(Y85:Y86*H85:H86),"0")</f>
        <v>504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2"/>
      <c r="AB90" s="282"/>
      <c r="AC90" s="282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56</v>
      </c>
      <c r="Y92" s="289">
        <f t="shared" si="0"/>
        <v>56</v>
      </c>
      <c r="Z92" s="36">
        <f t="shared" si="1"/>
        <v>1.0012799999999999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56</v>
      </c>
      <c r="Y97" s="290">
        <f>IFERROR(SUM(Y91:Y96),"0")</f>
        <v>56</v>
      </c>
      <c r="Z97" s="290">
        <f>IFERROR(IF(Z91="",0,Z91),"0")+IFERROR(IF(Z92="",0,Z92),"0")+IFERROR(IF(Z93="",0,Z93),"0")+IFERROR(IF(Z94="",0,Z94),"0")+IFERROR(IF(Z95="",0,Z95),"0")+IFERROR(IF(Z96="",0,Z96),"0")</f>
        <v>1.0012799999999999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161.28</v>
      </c>
      <c r="Y98" s="290">
        <f>IFERROR(SUMPRODUCT(Y91:Y96*H91:H96),"0")</f>
        <v>161.28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14</v>
      </c>
      <c r="Y101" s="289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14</v>
      </c>
      <c r="Y103" s="290">
        <f>IFERROR(SUM(Y101:Y102),"0")</f>
        <v>14</v>
      </c>
      <c r="Z103" s="290">
        <f>IFERROR(IF(Z101="",0,Z101),"0")+IFERROR(IF(Z102="",0,Z102),"0")</f>
        <v>0.13103999999999999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30.240000000000002</v>
      </c>
      <c r="Y104" s="290">
        <f>IFERROR(SUMPRODUCT(Y101:Y102*H101:H102),"0")</f>
        <v>30.240000000000002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48</v>
      </c>
      <c r="Y109" s="289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350.4</v>
      </c>
      <c r="BN109" s="67">
        <f>IFERROR(Y109*I109,"0")</f>
        <v>350.4</v>
      </c>
      <c r="BO109" s="67">
        <f>IFERROR(X109/J109,"0")</f>
        <v>0.5714285714285714</v>
      </c>
      <c r="BP109" s="67">
        <f>IFERROR(Y109/J109,"0")</f>
        <v>0.5714285714285714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132</v>
      </c>
      <c r="Y111" s="289">
        <f>IFERROR(IF(X111="","",X111),"")</f>
        <v>132</v>
      </c>
      <c r="Z111" s="36">
        <f>IFERROR(IF(X111="","",X111*0.0155),"")</f>
        <v>2.0459999999999998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963.6</v>
      </c>
      <c r="BN111" s="67">
        <f>IFERROR(Y111*I111,"0")</f>
        <v>963.6</v>
      </c>
      <c r="BO111" s="67">
        <f>IFERROR(X111/J111,"0")</f>
        <v>1.5714285714285714</v>
      </c>
      <c r="BP111" s="67">
        <f>IFERROR(Y111/J111,"0")</f>
        <v>1.5714285714285714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192</v>
      </c>
      <c r="Y112" s="290">
        <f>IFERROR(SUM(Y107:Y111),"0")</f>
        <v>192</v>
      </c>
      <c r="Z112" s="290">
        <f>IFERROR(IF(Z107="",0,Z107),"0")+IFERROR(IF(Z108="",0,Z108),"0")+IFERROR(IF(Z109="",0,Z109),"0")+IFERROR(IF(Z110="",0,Z110),"0")+IFERROR(IF(Z111="",0,Z111),"0")</f>
        <v>2.976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1336.8</v>
      </c>
      <c r="Y113" s="290">
        <f>IFERROR(SUMPRODUCT(Y107:Y111*H107:H111),"0")</f>
        <v>1336.8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2"/>
      <c r="AB114" s="282"/>
      <c r="AC114" s="282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2"/>
      <c r="AB118" s="282"/>
      <c r="AC118" s="282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84</v>
      </c>
      <c r="Y124" s="289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56</v>
      </c>
      <c r="Y125" s="289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140</v>
      </c>
      <c r="Y126" s="290">
        <f>IFERROR(SUM(Y124:Y125),"0")</f>
        <v>140</v>
      </c>
      <c r="Z126" s="290">
        <f>IFERROR(IF(Z124="",0,Z124),"0")+IFERROR(IF(Z125="",0,Z125),"0")</f>
        <v>2.5031999999999996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420</v>
      </c>
      <c r="Y127" s="290">
        <f>IFERROR(SUMPRODUCT(Y124:Y125*H124:H125),"0")</f>
        <v>420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28</v>
      </c>
      <c r="Y130" s="28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84</v>
      </c>
      <c r="Y131" s="289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112</v>
      </c>
      <c r="Y132" s="290">
        <f>IFERROR(SUM(Y130:Y131),"0")</f>
        <v>112</v>
      </c>
      <c r="Z132" s="290">
        <f>IFERROR(IF(Z130="",0,Z130),"0")+IFERROR(IF(Z131="",0,Z131),"0")</f>
        <v>2.0025599999999999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336</v>
      </c>
      <c r="Y133" s="290">
        <f>IFERROR(SUMPRODUCT(Y130:Y131*H130:H131),"0")</f>
        <v>336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2"/>
      <c r="AB135" s="282"/>
      <c r="AC135" s="282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2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192</v>
      </c>
      <c r="Y164" s="289">
        <f>IFERROR(IF(X164="","",X164),"")</f>
        <v>192</v>
      </c>
      <c r="Z164" s="36">
        <f>IFERROR(IF(X164="","",X164*0.00866),"")</f>
        <v>1.6627199999999998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1000.9343999999999</v>
      </c>
      <c r="BN164" s="67">
        <f>IFERROR(Y164*I164,"0")</f>
        <v>1000.9343999999999</v>
      </c>
      <c r="BO164" s="67">
        <f>IFERROR(X164/J164,"0")</f>
        <v>1.3333333333333333</v>
      </c>
      <c r="BP164" s="67">
        <f>IFERROR(Y164/J164,"0")</f>
        <v>1.3333333333333333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192</v>
      </c>
      <c r="Y165" s="290">
        <f>IFERROR(SUM(Y163:Y164),"0")</f>
        <v>192</v>
      </c>
      <c r="Z165" s="290">
        <f>IFERROR(IF(Z163="",0,Z163),"0")+IFERROR(IF(Z164="",0,Z164),"0")</f>
        <v>1.6627199999999998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960</v>
      </c>
      <c r="Y166" s="290">
        <f>IFERROR(SUMPRODUCT(Y163:Y164*H163:H164),"0")</f>
        <v>960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28</v>
      </c>
      <c r="Y170" s="28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42</v>
      </c>
      <c r="Y171" s="28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42</v>
      </c>
      <c r="Y172" s="28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112</v>
      </c>
      <c r="Y173" s="290">
        <f>IFERROR(SUM(Y170:Y172),"0")</f>
        <v>112</v>
      </c>
      <c r="Z173" s="290">
        <f>IFERROR(IF(Z170="",0,Z170),"0")+IFERROR(IF(Z171="",0,Z171),"0")+IFERROR(IF(Z172="",0,Z172),"0")</f>
        <v>2.0025599999999999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336</v>
      </c>
      <c r="Y174" s="290">
        <f>IFERROR(SUMPRODUCT(Y170:Y172*H170:H172),"0")</f>
        <v>336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28</v>
      </c>
      <c r="Y182" s="289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83.44</v>
      </c>
      <c r="BN182" s="67">
        <f>IFERROR(Y182*I182,"0")</f>
        <v>83.44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28</v>
      </c>
      <c r="Y183" s="290">
        <f>IFERROR(SUM(Y182:Y182),"0")</f>
        <v>28</v>
      </c>
      <c r="Z183" s="290">
        <f>IFERROR(IF(Z182="",0,Z182),"0")</f>
        <v>0.50063999999999997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77.28</v>
      </c>
      <c r="Y184" s="290">
        <f>IFERROR(SUMPRODUCT(Y182:Y182*H182:H182),"0")</f>
        <v>77.28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12</v>
      </c>
      <c r="Y197" s="289">
        <f t="shared" si="6"/>
        <v>12</v>
      </c>
      <c r="Z197" s="36">
        <f t="shared" si="7"/>
        <v>0.186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70.44</v>
      </c>
      <c r="BN197" s="67">
        <f t="shared" si="9"/>
        <v>70.44</v>
      </c>
      <c r="BO197" s="67">
        <f t="shared" si="10"/>
        <v>0.14285714285714285</v>
      </c>
      <c r="BP197" s="67">
        <f t="shared" si="11"/>
        <v>0.14285714285714285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12</v>
      </c>
      <c r="Y200" s="290">
        <f>IFERROR(SUM(Y194:Y199),"0")</f>
        <v>12</v>
      </c>
      <c r="Z200" s="290">
        <f>IFERROR(IF(Z194="",0,Z194),"0")+IFERROR(IF(Z195="",0,Z195),"0")+IFERROR(IF(Z196="",0,Z196),"0")+IFERROR(IF(Z197="",0,Z197),"0")+IFERROR(IF(Z198="",0,Z198),"0")+IFERROR(IF(Z199="",0,Z199),"0")</f>
        <v>0.186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67.199999999999989</v>
      </c>
      <c r="Y201" s="290">
        <f>IFERROR(SUMPRODUCT(Y194:Y199*H194:H199),"0")</f>
        <v>67.199999999999989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2"/>
      <c r="AB203" s="282"/>
      <c r="AC203" s="282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12</v>
      </c>
      <c r="Y207" s="289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12</v>
      </c>
      <c r="Y208" s="290">
        <f>IFERROR(SUM(Y204:Y207),"0")</f>
        <v>12</v>
      </c>
      <c r="Z208" s="290">
        <f>IFERROR(IF(Z204="",0,Z204),"0")+IFERROR(IF(Z205="",0,Z205),"0")+IFERROR(IF(Z206="",0,Z206),"0")+IFERROR(IF(Z207="",0,Z207),"0")</f>
        <v>0.186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86.4</v>
      </c>
      <c r="Y209" s="290">
        <f>IFERROR(SUMPRODUCT(Y204:Y207*H204:H207),"0")</f>
        <v>86.4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5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72</v>
      </c>
      <c r="Y212" s="289">
        <f>IFERROR(IF(X212="","",X212),"")</f>
        <v>72</v>
      </c>
      <c r="Z212" s="36">
        <f>IFERROR(IF(X212="","",X212*0.0155),"")</f>
        <v>1.1160000000000001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376.56000000000006</v>
      </c>
      <c r="BN212" s="67">
        <f>IFERROR(Y212*I212,"0")</f>
        <v>376.56000000000006</v>
      </c>
      <c r="BO212" s="67">
        <f>IFERROR(X212/J212,"0")</f>
        <v>0.8571428571428571</v>
      </c>
      <c r="BP212" s="67">
        <f>IFERROR(Y212/J212,"0")</f>
        <v>0.8571428571428571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72</v>
      </c>
      <c r="Y213" s="290">
        <f>IFERROR(SUM(Y212:Y212),"0")</f>
        <v>72</v>
      </c>
      <c r="Z213" s="290">
        <f>IFERROR(IF(Z212="",0,Z212),"0")</f>
        <v>1.1160000000000001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360</v>
      </c>
      <c r="Y214" s="290">
        <f>IFERROR(SUMPRODUCT(Y212:Y212*H212:H212),"0")</f>
        <v>360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2"/>
      <c r="AB216" s="282"/>
      <c r="AC216" s="282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2"/>
      <c r="AB227" s="282"/>
      <c r="AC227" s="282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2"/>
      <c r="AB234" s="282"/>
      <c r="AC234" s="282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2"/>
      <c r="AB240" s="282"/>
      <c r="AC240" s="282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72</v>
      </c>
      <c r="Y241" s="289">
        <f>IFERROR(IF(X241="","",X241),"")</f>
        <v>72</v>
      </c>
      <c r="Z241" s="36">
        <f>IFERROR(IF(X241="","",X241*0.0155),"")</f>
        <v>1.1160000000000001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378.86399999999998</v>
      </c>
      <c r="BN241" s="67">
        <f>IFERROR(Y241*I241,"0")</f>
        <v>378.86399999999998</v>
      </c>
      <c r="BO241" s="67">
        <f>IFERROR(X241/J241,"0")</f>
        <v>0.8571428571428571</v>
      </c>
      <c r="BP241" s="67">
        <f>IFERROR(Y241/J241,"0")</f>
        <v>0.8571428571428571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72</v>
      </c>
      <c r="Y242" s="290">
        <f>IFERROR(SUM(Y241:Y241),"0")</f>
        <v>72</v>
      </c>
      <c r="Z242" s="290">
        <f>IFERROR(IF(Z241="",0,Z241),"0")</f>
        <v>1.1160000000000001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360</v>
      </c>
      <c r="Y243" s="290">
        <f>IFERROR(SUMPRODUCT(Y241:Y241*H241:H241),"0")</f>
        <v>360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2"/>
      <c r="AB246" s="282"/>
      <c r="AC246" s="282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2"/>
      <c r="AB250" s="282"/>
      <c r="AC250" s="282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2"/>
      <c r="AB256" s="282"/>
      <c r="AC256" s="282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60</v>
      </c>
      <c r="Y258" s="289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436.8</v>
      </c>
      <c r="BN258" s="67">
        <f>IFERROR(Y258*I258,"0")</f>
        <v>436.8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12</v>
      </c>
      <c r="Y259" s="289">
        <f>IFERROR(IF(X259="","",X259),"")</f>
        <v>12</v>
      </c>
      <c r="Z259" s="36">
        <f>IFERROR(IF(X259="","",X259*0.0155),"")</f>
        <v>0.186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74.760000000000005</v>
      </c>
      <c r="BN259" s="67">
        <f>IFERROR(Y259*I259,"0")</f>
        <v>74.760000000000005</v>
      </c>
      <c r="BO259" s="67">
        <f>IFERROR(X259/J259,"0")</f>
        <v>0.14285714285714285</v>
      </c>
      <c r="BP259" s="67">
        <f>IFERROR(Y259/J259,"0")</f>
        <v>0.14285714285714285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72</v>
      </c>
      <c r="Y260" s="290">
        <f>IFERROR(SUM(Y257:Y259),"0")</f>
        <v>72</v>
      </c>
      <c r="Z260" s="290">
        <f>IFERROR(IF(Z257="",0,Z257),"0")+IFERROR(IF(Z258="",0,Z258),"0")+IFERROR(IF(Z259="",0,Z259),"0")</f>
        <v>1.1159999999999999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492</v>
      </c>
      <c r="Y261" s="290">
        <f>IFERROR(SUMPRODUCT(Y257:Y259*H257:H259),"0")</f>
        <v>492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12</v>
      </c>
      <c r="Y263" s="289">
        <f>IFERROR(IF(X263="","",X263),"")</f>
        <v>12</v>
      </c>
      <c r="Z263" s="36">
        <f>IFERROR(IF(X263="","",X263*0.0155),"")</f>
        <v>0.186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75.12</v>
      </c>
      <c r="BN263" s="67">
        <f>IFERROR(Y263*I263,"0")</f>
        <v>75.12</v>
      </c>
      <c r="BO263" s="67">
        <f>IFERROR(X263/J263,"0")</f>
        <v>0.14285714285714285</v>
      </c>
      <c r="BP263" s="67">
        <f>IFERROR(Y263/J263,"0")</f>
        <v>0.14285714285714285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12</v>
      </c>
      <c r="Y265" s="290">
        <f>IFERROR(SUM(Y263:Y264),"0")</f>
        <v>12</v>
      </c>
      <c r="Z265" s="290">
        <f>IFERROR(IF(Z263="",0,Z263),"0")+IFERROR(IF(Z264="",0,Z264),"0")</f>
        <v>0.186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72</v>
      </c>
      <c r="Y266" s="290">
        <f>IFERROR(SUMPRODUCT(Y263:Y264*H263:H264),"0")</f>
        <v>72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2"/>
      <c r="AB267" s="282"/>
      <c r="AC267" s="282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2"/>
      <c r="AB273" s="282"/>
      <c r="AC273" s="282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14</v>
      </c>
      <c r="Y275" s="289">
        <f t="shared" si="12"/>
        <v>14</v>
      </c>
      <c r="Z275" s="36">
        <f>IFERROR(IF(X275="","",X275*0.00936),"")</f>
        <v>0.13103999999999999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54.488</v>
      </c>
      <c r="BN275" s="67">
        <f t="shared" si="14"/>
        <v>54.488</v>
      </c>
      <c r="BO275" s="67">
        <f t="shared" si="15"/>
        <v>0.1111111111111111</v>
      </c>
      <c r="BP275" s="67">
        <f t="shared" si="16"/>
        <v>0.1111111111111111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4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4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26</v>
      </c>
      <c r="Y289" s="290">
        <f>IFERROR(SUM(Y274:Y288),"0")</f>
        <v>26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0.31703999999999999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117.80000000000001</v>
      </c>
      <c r="Y290" s="290">
        <f>IFERROR(SUMPRODUCT(Y274:Y288*H274:H288),"0")</f>
        <v>117.80000000000001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6754.4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6754.4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7408.1516000000001</v>
      </c>
      <c r="Y292" s="290">
        <f>IFERROR(SUM(BN22:BN288),"0")</f>
        <v>7408.1516000000001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18</v>
      </c>
      <c r="Y293" s="38">
        <f>ROUNDUP(SUM(BP22:BP288),0)</f>
        <v>18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7858.1516000000001</v>
      </c>
      <c r="Y294" s="290">
        <f>GrossWeightTotalR+PalletQtyTotalR*25</f>
        <v>7858.1516000000001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1538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1538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22.815379999999998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0" t="s">
        <v>232</v>
      </c>
      <c r="V298" s="280" t="s">
        <v>241</v>
      </c>
      <c r="W298" s="305" t="s">
        <v>260</v>
      </c>
      <c r="X298" s="416"/>
      <c r="Y298" s="416"/>
      <c r="Z298" s="416"/>
      <c r="AA298" s="416"/>
      <c r="AB298" s="417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1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1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231</v>
      </c>
      <c r="D301" s="46">
        <f>IFERROR(X34*H34,"0")+IFERROR(X35*H35,"0")+IFERROR(X36*H36,"0")</f>
        <v>134.39999999999998</v>
      </c>
      <c r="E301" s="46">
        <f>IFERROR(X41*H41,"0")+IFERROR(X42*H42,"0")+IFERROR(X43*H43,"0")+IFERROR(X44*H44,"0")</f>
        <v>672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504</v>
      </c>
      <c r="J301" s="46">
        <f>IFERROR(X91*H91,"0")+IFERROR(X92*H92,"0")+IFERROR(X93*H93,"0")+IFERROR(X94*H94,"0")+IFERROR(X95*H95,"0")+IFERROR(X96*H96,"0")</f>
        <v>161.28</v>
      </c>
      <c r="K301" s="46">
        <f>IFERROR(X101*H101,"0")+IFERROR(X102*H102,"0")</f>
        <v>30.240000000000002</v>
      </c>
      <c r="L301" s="46">
        <f>IFERROR(X107*H107,"0")+IFERROR(X108*H108,"0")+IFERROR(X109*H109,"0")+IFERROR(X110*H110,"0")+IFERROR(X111*H111,"0")+IFERROR(X115*H115,"0")+IFERROR(X119*H119,"0")</f>
        <v>1336.8</v>
      </c>
      <c r="M301" s="46">
        <f>IFERROR(X124*H124,"0")+IFERROR(X125*H125,"0")</f>
        <v>420</v>
      </c>
      <c r="N301" s="281"/>
      <c r="O301" s="46">
        <f>IFERROR(X130*H130,"0")+IFERROR(X131*H131,"0")</f>
        <v>336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960</v>
      </c>
      <c r="V301" s="46">
        <f>IFERROR(X170*H170,"0")+IFERROR(X171*H171,"0")+IFERROR(X172*H172,"0")+IFERROR(X176*H176,"0")</f>
        <v>336</v>
      </c>
      <c r="W301" s="46">
        <f>IFERROR(X182*H182,"0")+IFERROR(X186*H186,"0")+IFERROR(X187*H187,"0")+IFERROR(X188*H188,"0")+IFERROR(X189*H189,"0")</f>
        <v>77.28</v>
      </c>
      <c r="X301" s="46">
        <f>IFERROR(X194*H194,"0")+IFERROR(X195*H195,"0")+IFERROR(X196*H196,"0")+IFERROR(X197*H197,"0")+IFERROR(X198*H198,"0")+IFERROR(X199*H199,"0")</f>
        <v>67.199999999999989</v>
      </c>
      <c r="Y301" s="46">
        <f>IFERROR(X204*H204,"0")+IFERROR(X205*H205,"0")+IFERROR(X206*H206,"0")+IFERROR(X207*H207,"0")</f>
        <v>86.4</v>
      </c>
      <c r="Z301" s="46">
        <f>IFERROR(X212*H212,"0")</f>
        <v>360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360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681.8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4468.7999999999993</v>
      </c>
      <c r="B304" s="60">
        <f>SUMPRODUCT(--(BB:BB="ПГП"),--(W:W="кор"),H:H,Y:Y)+SUMPRODUCT(--(BB:BB="ПГП"),--(W:W="кг"),Y:Y)</f>
        <v>2285.6000000000004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23:V23"/>
    <mergeCell ref="P272:V272"/>
    <mergeCell ref="A262:Z262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P58:V58"/>
    <mergeCell ref="A230:O231"/>
    <mergeCell ref="D61:E61"/>
    <mergeCell ref="P115:T115"/>
    <mergeCell ref="P231:V23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D283:E283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P197:T197"/>
    <mergeCell ref="A132:O133"/>
    <mergeCell ref="D91:E91"/>
    <mergeCell ref="A69:O70"/>
    <mergeCell ref="D93:E93"/>
    <mergeCell ref="P43:T43"/>
    <mergeCell ref="D157:E157"/>
    <mergeCell ref="A12:M12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L299:L300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2025-08-08T09:44:14Z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