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8D24CA2-2672-45CA-B391-A775FDC39E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Z224" i="1" s="1"/>
  <c r="Y222" i="1"/>
  <c r="P222" i="1"/>
  <c r="BO221" i="1"/>
  <c r="BM221" i="1"/>
  <c r="Z221" i="1"/>
  <c r="Y221" i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Y201" i="1"/>
  <c r="X201" i="1"/>
  <c r="Z200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Y191" i="1" s="1"/>
  <c r="P186" i="1"/>
  <c r="X184" i="1"/>
  <c r="Z183" i="1"/>
  <c r="X183" i="1"/>
  <c r="BO182" i="1"/>
  <c r="BM182" i="1"/>
  <c r="Z182" i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91" i="1" s="1"/>
  <c r="Y38" i="1"/>
  <c r="Y45" i="1"/>
  <c r="Y295" i="1" s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Y292" i="1" s="1"/>
  <c r="BN34" i="1"/>
  <c r="BP34" i="1"/>
  <c r="Y293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Z296" i="1" s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4" i="1" l="1"/>
  <c r="B304" i="1"/>
  <c r="X294" i="1"/>
  <c r="A304" i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<sst xmlns="http://schemas.openxmlformats.org/spreadsheetml/2006/main" count="1381" uniqueCount="462">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</sst>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1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8" t="s">
        <v>0</v>
      </c>
      <c r="E1" s="313"/>
      <c r="F1" s="313"/>
      <c r="G1" s="12" t="s">
        <v>1</v>
      </c>
      <c r="H1" s="338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5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3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5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1"/>
      <c r="E9" s="308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6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1"/>
      <c r="E10" s="308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2" t="str">
        <f>IFERROR(VLOOKUP($D$10,Proxy,2,FALSE),"")</f>
        <v/>
      </c>
      <c r="I10" s="299"/>
      <c r="J10" s="299"/>
      <c r="K10" s="299"/>
      <c r="L10" s="299"/>
      <c r="M10" s="299"/>
      <c r="N10" s="284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3"/>
      <c r="R12" s="329"/>
      <c r="S12" s="23"/>
      <c r="U12" s="24"/>
      <c r="V12" s="313"/>
      <c r="W12" s="299"/>
      <c r="AB12" s="51"/>
      <c r="AC12" s="51"/>
      <c r="AD12" s="51"/>
      <c r="AE12" s="51"/>
    </row>
    <row r="13" spans="1:32" s="285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6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2"/>
      <c r="AB21" s="282"/>
      <c r="AC21" s="282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12</v>
      </c>
      <c r="Y37" s="290">
        <f>IFERROR(SUM(Y34:Y36),"0")</f>
        <v>12</v>
      </c>
      <c r="Z37" s="290">
        <f>IFERROR(IF(Z34="",0,Z34),"0")+IFERROR(IF(Z35="",0,Z35),"0")+IFERROR(IF(Z36="",0,Z36),"0")</f>
        <v>0.186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67.199999999999989</v>
      </c>
      <c r="Y38" s="290">
        <f>IFERROR(SUMPRODUCT(Y34:Y36*H34:H36),"0")</f>
        <v>67.199999999999989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24</v>
      </c>
      <c r="Y45" s="290">
        <f>IFERROR(SUM(Y41:Y44),"0")</f>
        <v>24</v>
      </c>
      <c r="Z45" s="290">
        <f>IFERROR(IF(Z41="",0,Z41),"0")+IFERROR(IF(Z42="",0,Z42),"0")+IFERROR(IF(Z43="",0,Z43),"0")+IFERROR(IF(Z44="",0,Z44),"0")</f>
        <v>0.372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168</v>
      </c>
      <c r="Y46" s="290">
        <f>IFERROR(SUMPRODUCT(Y41:Y44*H41:H44),"0")</f>
        <v>168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2"/>
      <c r="AB48" s="282"/>
      <c r="AC48" s="282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2"/>
      <c r="AB52" s="282"/>
      <c r="AC52" s="282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2"/>
      <c r="AB56" s="282"/>
      <c r="AC56" s="282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2"/>
      <c r="AB60" s="282"/>
      <c r="AC60" s="282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2"/>
      <c r="AB65" s="282"/>
      <c r="AC65" s="282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2"/>
      <c r="AB72" s="282"/>
      <c r="AC72" s="282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144</v>
      </c>
      <c r="Y74" s="289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144</v>
      </c>
      <c r="Y75" s="290">
        <f>IFERROR(SUM(Y73:Y74),"0")</f>
        <v>144</v>
      </c>
      <c r="Z75" s="290">
        <f>IFERROR(IF(Z73="",0,Z73),"0")+IFERROR(IF(Z74="",0,Z74),"0")</f>
        <v>1.2470399999999999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720</v>
      </c>
      <c r="Y76" s="290">
        <f>IFERROR(SUMPRODUCT(Y73:Y74*H73:H74),"0")</f>
        <v>720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2"/>
      <c r="AB78" s="282"/>
      <c r="AC78" s="282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70</v>
      </c>
      <c r="Y85" s="28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70</v>
      </c>
      <c r="Y87" s="290">
        <f>IFERROR(SUM(Y85:Y86),"0")</f>
        <v>70</v>
      </c>
      <c r="Z87" s="290">
        <f>IFERROR(IF(Z85="",0,Z85),"0")+IFERROR(IF(Z86="",0,Z86),"0")</f>
        <v>1.2516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252</v>
      </c>
      <c r="Y88" s="290">
        <f>IFERROR(SUMPRODUCT(Y85:Y86*H85:H86),"0")</f>
        <v>252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2"/>
      <c r="AB90" s="282"/>
      <c r="AC90" s="282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56</v>
      </c>
      <c r="Y94" s="289">
        <f t="shared" si="0"/>
        <v>56</v>
      </c>
      <c r="Z94" s="36">
        <f t="shared" si="1"/>
        <v>1.0012799999999999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200.6816</v>
      </c>
      <c r="BN94" s="67">
        <f t="shared" si="3"/>
        <v>200.6816</v>
      </c>
      <c r="BO94" s="67">
        <f t="shared" si="4"/>
        <v>0.8</v>
      </c>
      <c r="BP94" s="67">
        <f t="shared" si="5"/>
        <v>0.8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56</v>
      </c>
      <c r="Y97" s="290">
        <f>IFERROR(SUM(Y91:Y96),"0")</f>
        <v>56</v>
      </c>
      <c r="Z97" s="290">
        <f>IFERROR(IF(Z91="",0,Z91),"0")+IFERROR(IF(Z92="",0,Z92),"0")+IFERROR(IF(Z93="",0,Z93),"0")+IFERROR(IF(Z94="",0,Z94),"0")+IFERROR(IF(Z95="",0,Z95),"0")+IFERROR(IF(Z96="",0,Z96),"0")</f>
        <v>1.0012799999999999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161.28</v>
      </c>
      <c r="Y98" s="290">
        <f>IFERROR(SUMPRODUCT(Y91:Y96*H91:H96),"0")</f>
        <v>161.28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70</v>
      </c>
      <c r="Y101" s="289">
        <f>IFERROR(IF(X101="","",X101),"")</f>
        <v>70</v>
      </c>
      <c r="Z101" s="36">
        <f>IFERROR(IF(X101="","",X101*0.00936),"")</f>
        <v>0.6552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174.38400000000001</v>
      </c>
      <c r="BN101" s="67">
        <f>IFERROR(Y101*I101,"0")</f>
        <v>174.38400000000001</v>
      </c>
      <c r="BO101" s="67">
        <f>IFERROR(X101/J101,"0")</f>
        <v>0.55555555555555558</v>
      </c>
      <c r="BP101" s="67">
        <f>IFERROR(Y101/J101,"0")</f>
        <v>0.55555555555555558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70</v>
      </c>
      <c r="Y103" s="290">
        <f>IFERROR(SUM(Y101:Y102),"0")</f>
        <v>70</v>
      </c>
      <c r="Z103" s="290">
        <f>IFERROR(IF(Z101="",0,Z101),"0")+IFERROR(IF(Z102="",0,Z102),"0")</f>
        <v>0.6552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151.20000000000002</v>
      </c>
      <c r="Y104" s="290">
        <f>IFERROR(SUMPRODUCT(Y101:Y102*H101:H102),"0")</f>
        <v>151.20000000000002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24</v>
      </c>
      <c r="Y109" s="28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175.2</v>
      </c>
      <c r="BN109" s="67">
        <f>IFERROR(Y109*I109,"0")</f>
        <v>175.2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12</v>
      </c>
      <c r="Y111" s="289">
        <f>IFERROR(IF(X111="","",X111),"")</f>
        <v>12</v>
      </c>
      <c r="Z111" s="36">
        <f>IFERROR(IF(X111="","",X111*0.0155),"")</f>
        <v>0.186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87.6</v>
      </c>
      <c r="BN111" s="67">
        <f>IFERROR(Y111*I111,"0")</f>
        <v>87.6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36</v>
      </c>
      <c r="Y112" s="290">
        <f>IFERROR(SUM(Y107:Y111),"0")</f>
        <v>36</v>
      </c>
      <c r="Z112" s="290">
        <f>IFERROR(IF(Z107="",0,Z107),"0")+IFERROR(IF(Z108="",0,Z108),"0")+IFERROR(IF(Z109="",0,Z109),"0")+IFERROR(IF(Z110="",0,Z110),"0")+IFERROR(IF(Z111="",0,Z111),"0")</f>
        <v>0.55800000000000005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252</v>
      </c>
      <c r="Y113" s="290">
        <f>IFERROR(SUMPRODUCT(Y107:Y111*H107:H111),"0")</f>
        <v>252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2"/>
      <c r="AB114" s="282"/>
      <c r="AC114" s="282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2"/>
      <c r="AB118" s="282"/>
      <c r="AC118" s="282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140</v>
      </c>
      <c r="Y124" s="289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140</v>
      </c>
      <c r="Y126" s="290">
        <f>IFERROR(SUM(Y124:Y125),"0")</f>
        <v>140</v>
      </c>
      <c r="Z126" s="290">
        <f>IFERROR(IF(Z124="",0,Z124),"0")+IFERROR(IF(Z125="",0,Z125),"0")</f>
        <v>2.5032000000000001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420</v>
      </c>
      <c r="Y127" s="290">
        <f>IFERROR(SUMPRODUCT(Y124:Y125*H124:H125),"0")</f>
        <v>420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0</v>
      </c>
      <c r="Y132" s="290">
        <f>IFERROR(SUM(Y130:Y131),"0")</f>
        <v>0</v>
      </c>
      <c r="Z132" s="290">
        <f>IFERROR(IF(Z130="",0,Z130),"0")+IFERROR(IF(Z131="",0,Z131),"0")</f>
        <v>0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0</v>
      </c>
      <c r="Y133" s="290">
        <f>IFERROR(SUMPRODUCT(Y130:Y131*H130:H131),"0")</f>
        <v>0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2"/>
      <c r="AB135" s="282"/>
      <c r="AC135" s="282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2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28</v>
      </c>
      <c r="Y171" s="28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28</v>
      </c>
      <c r="Y172" s="289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56</v>
      </c>
      <c r="Y173" s="290">
        <f>IFERROR(SUM(Y170:Y172),"0")</f>
        <v>56</v>
      </c>
      <c r="Z173" s="290">
        <f>IFERROR(IF(Z170="",0,Z170),"0")+IFERROR(IF(Z171="",0,Z171),"0")+IFERROR(IF(Z172="",0,Z172),"0")</f>
        <v>1.0012799999999999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168</v>
      </c>
      <c r="Y174" s="290">
        <f>IFERROR(SUMPRODUCT(Y170:Y172*H170:H172),"0")</f>
        <v>168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2"/>
      <c r="AB203" s="282"/>
      <c r="AC203" s="282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5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84</v>
      </c>
      <c r="Y212" s="289">
        <f>IFERROR(IF(X212="","",X212),"")</f>
        <v>84</v>
      </c>
      <c r="Z212" s="36">
        <f>IFERROR(IF(X212="","",X212*0.0155),"")</f>
        <v>1.302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439.32000000000005</v>
      </c>
      <c r="BN212" s="67">
        <f>IFERROR(Y212*I212,"0")</f>
        <v>439.32000000000005</v>
      </c>
      <c r="BO212" s="67">
        <f>IFERROR(X212/J212,"0")</f>
        <v>1</v>
      </c>
      <c r="BP212" s="67">
        <f>IFERROR(Y212/J212,"0")</f>
        <v>1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84</v>
      </c>
      <c r="Y213" s="290">
        <f>IFERROR(SUM(Y212:Y212),"0")</f>
        <v>84</v>
      </c>
      <c r="Z213" s="290">
        <f>IFERROR(IF(Z212="",0,Z212),"0")</f>
        <v>1.302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420</v>
      </c>
      <c r="Y214" s="290">
        <f>IFERROR(SUMPRODUCT(Y212:Y212*H212:H212),"0")</f>
        <v>420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2"/>
      <c r="AB216" s="282"/>
      <c r="AC216" s="282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2"/>
      <c r="AB227" s="282"/>
      <c r="AC227" s="282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2"/>
      <c r="AB234" s="282"/>
      <c r="AC234" s="282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2"/>
      <c r="AB240" s="282"/>
      <c r="AC240" s="282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2"/>
      <c r="AB246" s="282"/>
      <c r="AC246" s="282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2"/>
      <c r="AB250" s="282"/>
      <c r="AC250" s="282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2"/>
      <c r="AB256" s="282"/>
      <c r="AC256" s="282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2"/>
      <c r="AB267" s="282"/>
      <c r="AC267" s="282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2"/>
      <c r="AB273" s="282"/>
      <c r="AC273" s="282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98</v>
      </c>
      <c r="Y275" s="289">
        <f t="shared" si="12"/>
        <v>98</v>
      </c>
      <c r="Z275" s="36">
        <f>IFERROR(IF(X275="","",X275*0.00936),"")</f>
        <v>0.91727999999999998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381.416</v>
      </c>
      <c r="BN275" s="67">
        <f t="shared" si="14"/>
        <v>381.416</v>
      </c>
      <c r="BO275" s="67">
        <f t="shared" si="15"/>
        <v>0.77777777777777779</v>
      </c>
      <c r="BP275" s="67">
        <f t="shared" si="16"/>
        <v>0.77777777777777779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126</v>
      </c>
      <c r="Y278" s="289">
        <f t="shared" si="12"/>
        <v>126</v>
      </c>
      <c r="Z278" s="36">
        <f t="shared" si="17"/>
        <v>1.17936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402.19200000000001</v>
      </c>
      <c r="BN278" s="67">
        <f t="shared" si="14"/>
        <v>402.19200000000001</v>
      </c>
      <c r="BO278" s="67">
        <f t="shared" si="15"/>
        <v>1</v>
      </c>
      <c r="BP278" s="67">
        <f t="shared" si="16"/>
        <v>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126</v>
      </c>
      <c r="Y279" s="289">
        <f t="shared" si="12"/>
        <v>126</v>
      </c>
      <c r="Z279" s="36">
        <f t="shared" si="17"/>
        <v>1.17936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490.392</v>
      </c>
      <c r="BN279" s="67">
        <f t="shared" si="14"/>
        <v>490.392</v>
      </c>
      <c r="BO279" s="67">
        <f t="shared" si="15"/>
        <v>1</v>
      </c>
      <c r="BP279" s="67">
        <f t="shared" si="16"/>
        <v>1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4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4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350</v>
      </c>
      <c r="Y289" s="290">
        <f>IFERROR(SUM(Y274:Y288),"0")</f>
        <v>350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3.2759999999999998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1206.8000000000002</v>
      </c>
      <c r="Y290" s="290">
        <f>IFERROR(SUMPRODUCT(Y274:Y288*H274:H288),"0")</f>
        <v>1206.8000000000002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3986.4800000000005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3986.4800000000005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4366.586400000001</v>
      </c>
      <c r="Y292" s="290">
        <f>IFERROR(SUM(BN22:BN288),"0")</f>
        <v>4366.586400000001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11</v>
      </c>
      <c r="Y293" s="38">
        <f>ROUNDUP(SUM(BP22:BP288),0)</f>
        <v>11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4641.586400000001</v>
      </c>
      <c r="Y294" s="290">
        <f>GrossWeightTotalR+PalletQtyTotalR*25</f>
        <v>4641.586400000001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1042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1042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13.353599999999998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0" t="s">
        <v>232</v>
      </c>
      <c r="V298" s="280" t="s">
        <v>241</v>
      </c>
      <c r="W298" s="305" t="s">
        <v>260</v>
      </c>
      <c r="X298" s="416"/>
      <c r="Y298" s="416"/>
      <c r="Z298" s="416"/>
      <c r="AA298" s="416"/>
      <c r="AB298" s="417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1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1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67.199999999999989</v>
      </c>
      <c r="E301" s="46">
        <f>IFERROR(X41*H41,"0")+IFERROR(X42*H42,"0")+IFERROR(X43*H43,"0")+IFERROR(X44*H44,"0")</f>
        <v>168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720</v>
      </c>
      <c r="H301" s="46">
        <f>IFERROR(X79*H79,"0")+IFERROR(X80*H80,"0")</f>
        <v>0</v>
      </c>
      <c r="I301" s="46">
        <f>IFERROR(X85*H85,"0")+IFERROR(X86*H86,"0")</f>
        <v>252</v>
      </c>
      <c r="J301" s="46">
        <f>IFERROR(X91*H91,"0")+IFERROR(X92*H92,"0")+IFERROR(X93*H93,"0")+IFERROR(X94*H94,"0")+IFERROR(X95*H95,"0")+IFERROR(X96*H96,"0")</f>
        <v>161.28</v>
      </c>
      <c r="K301" s="46">
        <f>IFERROR(X101*H101,"0")+IFERROR(X102*H102,"0")</f>
        <v>151.20000000000002</v>
      </c>
      <c r="L301" s="46">
        <f>IFERROR(X107*H107,"0")+IFERROR(X108*H108,"0")+IFERROR(X109*H109,"0")+IFERROR(X110*H110,"0")+IFERROR(X111*H111,"0")+IFERROR(X115*H115,"0")+IFERROR(X119*H119,"0")</f>
        <v>252</v>
      </c>
      <c r="M301" s="46">
        <f>IFERROR(X124*H124,"0")+IFERROR(X125*H125,"0")</f>
        <v>420</v>
      </c>
      <c r="N301" s="281"/>
      <c r="O301" s="46">
        <f>IFERROR(X130*H130,"0")+IFERROR(X131*H131,"0")</f>
        <v>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168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420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1206.8000000000002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1627.2</v>
      </c>
      <c r="B304" s="60">
        <f>SUMPRODUCT(--(BB:BB="ПГП"),--(W:W="кор"),H:H,Y:Y)+SUMPRODUCT(--(BB:BB="ПГП"),--(W:W="кг"),Y:Y)</f>
        <v>2359.2799999999997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23:V23"/>
    <mergeCell ref="P272:V272"/>
    <mergeCell ref="A262:Z262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P58:V58"/>
    <mergeCell ref="A230:O231"/>
    <mergeCell ref="D61:E61"/>
    <mergeCell ref="P115:T115"/>
    <mergeCell ref="P231:V23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D283:E283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P197:T197"/>
    <mergeCell ref="A132:O133"/>
    <mergeCell ref="D91:E91"/>
    <mergeCell ref="A69:O70"/>
    <mergeCell ref="D93:E93"/>
    <mergeCell ref="P43:T43"/>
    <mergeCell ref="D157:E157"/>
    <mergeCell ref="A12:M12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L299:L300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2025-08-08T09:45:43Z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