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55130333-0B04-444A-984D-D3B7E06627C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Y477" i="1"/>
  <c r="X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Z477" i="1" s="1"/>
  <c r="Y473" i="1"/>
  <c r="Y478" i="1" s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5" i="1" s="1"/>
  <c r="P426" i="1"/>
  <c r="X423" i="1"/>
  <c r="Y422" i="1"/>
  <c r="X422" i="1"/>
  <c r="BP421" i="1"/>
  <c r="BO421" i="1"/>
  <c r="BN421" i="1"/>
  <c r="BM421" i="1"/>
  <c r="Z421" i="1"/>
  <c r="Z422" i="1" s="1"/>
  <c r="Y421" i="1"/>
  <c r="X515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Y381" i="1" s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N359" i="1"/>
  <c r="BM359" i="1"/>
  <c r="Z359" i="1"/>
  <c r="Z361" i="1" s="1"/>
  <c r="Y359" i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Y306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N210" i="1"/>
  <c r="BM210" i="1"/>
  <c r="Z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5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5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192" i="1" l="1"/>
  <c r="H9" i="1"/>
  <c r="A10" i="1"/>
  <c r="Y33" i="1"/>
  <c r="Y37" i="1"/>
  <c r="Y45" i="1"/>
  <c r="Y49" i="1"/>
  <c r="Y58" i="1"/>
  <c r="Y66" i="1"/>
  <c r="BP75" i="1"/>
  <c r="BN75" i="1"/>
  <c r="Z75" i="1"/>
  <c r="BP79" i="1"/>
  <c r="BN79" i="1"/>
  <c r="Z79" i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43" i="1"/>
  <c r="BN243" i="1"/>
  <c r="Z243" i="1"/>
  <c r="Y247" i="1"/>
  <c r="BP252" i="1"/>
  <c r="BN252" i="1"/>
  <c r="Z252" i="1"/>
  <c r="Y256" i="1"/>
  <c r="BP262" i="1"/>
  <c r="BN262" i="1"/>
  <c r="Z262" i="1"/>
  <c r="Z264" i="1" s="1"/>
  <c r="Y265" i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56" i="1"/>
  <c r="F515" i="1"/>
  <c r="F9" i="1"/>
  <c r="J9" i="1"/>
  <c r="B515" i="1"/>
  <c r="X506" i="1"/>
  <c r="X507" i="1"/>
  <c r="X509" i="1"/>
  <c r="Y24" i="1"/>
  <c r="Z27" i="1"/>
  <c r="Z32" i="1" s="1"/>
  <c r="BN27" i="1"/>
  <c r="Y506" i="1" s="1"/>
  <c r="Z29" i="1"/>
  <c r="BN29" i="1"/>
  <c r="Z31" i="1"/>
  <c r="BN31" i="1"/>
  <c r="Z35" i="1"/>
  <c r="Z36" i="1" s="1"/>
  <c r="BN35" i="1"/>
  <c r="BP35" i="1"/>
  <c r="Y507" i="1" s="1"/>
  <c r="Z41" i="1"/>
  <c r="Z44" i="1" s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BN68" i="1"/>
  <c r="BP68" i="1"/>
  <c r="Z70" i="1"/>
  <c r="BN70" i="1"/>
  <c r="Y71" i="1"/>
  <c r="Y509" i="1" s="1"/>
  <c r="Y80" i="1"/>
  <c r="BP77" i="1"/>
  <c r="BN77" i="1"/>
  <c r="Z77" i="1"/>
  <c r="Z80" i="1" s="1"/>
  <c r="Y85" i="1"/>
  <c r="Z92" i="1"/>
  <c r="BP90" i="1"/>
  <c r="BN90" i="1"/>
  <c r="Z90" i="1"/>
  <c r="BP97" i="1"/>
  <c r="BN97" i="1"/>
  <c r="Z97" i="1"/>
  <c r="BP106" i="1"/>
  <c r="BN106" i="1"/>
  <c r="Z106" i="1"/>
  <c r="Y115" i="1"/>
  <c r="Y114" i="1"/>
  <c r="BP118" i="1"/>
  <c r="BN118" i="1"/>
  <c r="Z118" i="1"/>
  <c r="Z121" i="1" s="1"/>
  <c r="Y126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Y193" i="1"/>
  <c r="Y204" i="1"/>
  <c r="BP195" i="1"/>
  <c r="BN195" i="1"/>
  <c r="Z195" i="1"/>
  <c r="Z203" i="1" s="1"/>
  <c r="BP199" i="1"/>
  <c r="BN199" i="1"/>
  <c r="Z199" i="1"/>
  <c r="Y203" i="1"/>
  <c r="BP207" i="1"/>
  <c r="BN207" i="1"/>
  <c r="Z207" i="1"/>
  <c r="Z215" i="1" s="1"/>
  <c r="BP212" i="1"/>
  <c r="BN212" i="1"/>
  <c r="Z212" i="1"/>
  <c r="Z231" i="1"/>
  <c r="BP225" i="1"/>
  <c r="BN225" i="1"/>
  <c r="Z225" i="1"/>
  <c r="Y231" i="1"/>
  <c r="BP229" i="1"/>
  <c r="BN229" i="1"/>
  <c r="Z229" i="1"/>
  <c r="BP301" i="1"/>
  <c r="BN301" i="1"/>
  <c r="Z301" i="1"/>
  <c r="Y305" i="1"/>
  <c r="Z313" i="1"/>
  <c r="BP309" i="1"/>
  <c r="BN309" i="1"/>
  <c r="Z309" i="1"/>
  <c r="Y313" i="1"/>
  <c r="BP317" i="1"/>
  <c r="BN317" i="1"/>
  <c r="Z317" i="1"/>
  <c r="Z319" i="1" s="1"/>
  <c r="Y319" i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Z446" i="1" s="1"/>
  <c r="BP438" i="1"/>
  <c r="BN438" i="1"/>
  <c r="Z438" i="1"/>
  <c r="BP441" i="1"/>
  <c r="BN441" i="1"/>
  <c r="Z441" i="1"/>
  <c r="BP445" i="1"/>
  <c r="BN445" i="1"/>
  <c r="Z445" i="1"/>
  <c r="Y447" i="1"/>
  <c r="Y452" i="1"/>
  <c r="BP449" i="1"/>
  <c r="BN449" i="1"/>
  <c r="Z449" i="1"/>
  <c r="Y453" i="1"/>
  <c r="BP457" i="1"/>
  <c r="BN457" i="1"/>
  <c r="Z457" i="1"/>
  <c r="BP461" i="1"/>
  <c r="BN461" i="1"/>
  <c r="Z461" i="1"/>
  <c r="Y463" i="1"/>
  <c r="Y468" i="1"/>
  <c r="BP465" i="1"/>
  <c r="BN465" i="1"/>
  <c r="Z465" i="1"/>
  <c r="Y469" i="1"/>
  <c r="BP481" i="1"/>
  <c r="BN481" i="1"/>
  <c r="Z481" i="1"/>
  <c r="AA515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5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Z247" i="1" s="1"/>
  <c r="BP245" i="1"/>
  <c r="BN245" i="1"/>
  <c r="Z245" i="1"/>
  <c r="BP254" i="1"/>
  <c r="BN254" i="1"/>
  <c r="Z254" i="1"/>
  <c r="Z256" i="1" s="1"/>
  <c r="BP263" i="1"/>
  <c r="BN263" i="1"/>
  <c r="Z263" i="1"/>
  <c r="Y271" i="1"/>
  <c r="BP268" i="1"/>
  <c r="BN268" i="1"/>
  <c r="Z268" i="1"/>
  <c r="Z271" i="1" s="1"/>
  <c r="BP291" i="1"/>
  <c r="BN291" i="1"/>
  <c r="Z291" i="1"/>
  <c r="BP299" i="1"/>
  <c r="BN299" i="1"/>
  <c r="Z299" i="1"/>
  <c r="Z305" i="1" s="1"/>
  <c r="BP303" i="1"/>
  <c r="BN303" i="1"/>
  <c r="Z303" i="1"/>
  <c r="Y314" i="1"/>
  <c r="BP311" i="1"/>
  <c r="BN311" i="1"/>
  <c r="Z311" i="1"/>
  <c r="Y320" i="1"/>
  <c r="Y326" i="1"/>
  <c r="BP322" i="1"/>
  <c r="BN322" i="1"/>
  <c r="Z322" i="1"/>
  <c r="Z326" i="1" s="1"/>
  <c r="BP325" i="1"/>
  <c r="BN325" i="1"/>
  <c r="Z325" i="1"/>
  <c r="Y327" i="1"/>
  <c r="Y332" i="1"/>
  <c r="BP329" i="1"/>
  <c r="BN329" i="1"/>
  <c r="Z329" i="1"/>
  <c r="Z332" i="1" s="1"/>
  <c r="BP338" i="1"/>
  <c r="BN338" i="1"/>
  <c r="Z338" i="1"/>
  <c r="T515" i="1"/>
  <c r="Y351" i="1"/>
  <c r="BP344" i="1"/>
  <c r="BN344" i="1"/>
  <c r="Z344" i="1"/>
  <c r="Z351" i="1" s="1"/>
  <c r="BP348" i="1"/>
  <c r="BN348" i="1"/>
  <c r="Z348" i="1"/>
  <c r="Z372" i="1"/>
  <c r="BP370" i="1"/>
  <c r="BN370" i="1"/>
  <c r="Z370" i="1"/>
  <c r="Y372" i="1"/>
  <c r="O515" i="1"/>
  <c r="K515" i="1"/>
  <c r="Y232" i="1"/>
  <c r="L515" i="1"/>
  <c r="Y257" i="1"/>
  <c r="M515" i="1"/>
  <c r="Y264" i="1"/>
  <c r="Y362" i="1"/>
  <c r="BP359" i="1"/>
  <c r="U515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Y373" i="1"/>
  <c r="Y423" i="1"/>
  <c r="Y428" i="1"/>
  <c r="Z515" i="1"/>
  <c r="Y446" i="1"/>
  <c r="BP443" i="1"/>
  <c r="BN443" i="1"/>
  <c r="Z443" i="1"/>
  <c r="BP451" i="1"/>
  <c r="BN451" i="1"/>
  <c r="Z451" i="1"/>
  <c r="Y462" i="1"/>
  <c r="BP455" i="1"/>
  <c r="BN455" i="1"/>
  <c r="Z455" i="1"/>
  <c r="Z462" i="1" s="1"/>
  <c r="BP459" i="1"/>
  <c r="BN459" i="1"/>
  <c r="Z459" i="1"/>
  <c r="BP467" i="1"/>
  <c r="BN467" i="1"/>
  <c r="Z467" i="1"/>
  <c r="Y483" i="1"/>
  <c r="BP480" i="1"/>
  <c r="BN480" i="1"/>
  <c r="Z480" i="1"/>
  <c r="Z483" i="1" s="1"/>
  <c r="BP482" i="1"/>
  <c r="BN482" i="1"/>
  <c r="Z482" i="1"/>
  <c r="Y484" i="1"/>
  <c r="Y493" i="1"/>
  <c r="BP491" i="1"/>
  <c r="BN491" i="1"/>
  <c r="Z491" i="1"/>
  <c r="Z493" i="1" s="1"/>
  <c r="Y508" i="1" l="1"/>
  <c r="Z171" i="1"/>
  <c r="Y505" i="1"/>
  <c r="Z400" i="1"/>
  <c r="Z468" i="1"/>
  <c r="Z452" i="1"/>
  <c r="Z417" i="1"/>
  <c r="Z71" i="1"/>
  <c r="Z58" i="1"/>
  <c r="Z510" i="1" s="1"/>
  <c r="X508" i="1"/>
  <c r="Z339" i="1"/>
  <c r="Z295" i="1"/>
  <c r="Z108" i="1"/>
  <c r="Z100" i="1"/>
</calcChain>
</file>

<file path=xl/sharedStrings.xml><?xml version="1.0" encoding="utf-8"?>
<sst xmlns="http://schemas.openxmlformats.org/spreadsheetml/2006/main" count="2247" uniqueCount="824">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</sst>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45878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89">
        <v>0.41666666666666669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20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21</v>
      </c>
      <c r="Q10" s="730"/>
      <c r="R10" s="73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8"/>
      <c r="R11" s="679"/>
      <c r="U11" s="24" t="s">
        <v>26</v>
      </c>
      <c r="V11" s="816" t="s">
        <v>27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29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31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60</v>
      </c>
      <c r="V18" s="67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71</v>
      </c>
      <c r="Q23" s="576"/>
      <c r="R23" s="576"/>
      <c r="S23" s="576"/>
      <c r="T23" s="576"/>
      <c r="U23" s="576"/>
      <c r="V23" s="577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71</v>
      </c>
      <c r="Q24" s="576"/>
      <c r="R24" s="576"/>
      <c r="S24" s="576"/>
      <c r="T24" s="576"/>
      <c r="U24" s="576"/>
      <c r="V24" s="577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71</v>
      </c>
      <c r="Q32" s="576"/>
      <c r="R32" s="576"/>
      <c r="S32" s="576"/>
      <c r="T32" s="576"/>
      <c r="U32" s="576"/>
      <c r="V32" s="577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71</v>
      </c>
      <c r="Q33" s="576"/>
      <c r="R33" s="576"/>
      <c r="S33" s="576"/>
      <c r="T33" s="576"/>
      <c r="U33" s="576"/>
      <c r="V33" s="577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71</v>
      </c>
      <c r="Q36" s="576"/>
      <c r="R36" s="576"/>
      <c r="S36" s="576"/>
      <c r="T36" s="576"/>
      <c r="U36" s="576"/>
      <c r="V36" s="577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71</v>
      </c>
      <c r="Q37" s="576"/>
      <c r="R37" s="576"/>
      <c r="S37" s="576"/>
      <c r="T37" s="576"/>
      <c r="U37" s="576"/>
      <c r="V37" s="577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100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2</v>
      </c>
      <c r="Y43" s="558">
        <f>IFERROR(IF(X43="",0,CEILING((X43/$H43),1)*$H43),"")</f>
        <v>3.7</v>
      </c>
      <c r="Z43" s="36">
        <f>IFERROR(IF(Y43=0,"",ROUNDUP(Y43/H43,0)*0.00902),"")</f>
        <v>9.0200000000000002E-3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2.1135135135135137</v>
      </c>
      <c r="BN43" s="64">
        <f>IFERROR(Y43*I43/H43,"0")</f>
        <v>3.91</v>
      </c>
      <c r="BO43" s="64">
        <f>IFERROR(1/J43*(X43/H43),"0")</f>
        <v>4.0950040950040942E-3</v>
      </c>
      <c r="BP43" s="64">
        <f>IFERROR(1/J43*(Y43/H43),"0")</f>
        <v>7.575757575757576E-3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71</v>
      </c>
      <c r="Q44" s="576"/>
      <c r="R44" s="576"/>
      <c r="S44" s="576"/>
      <c r="T44" s="576"/>
      <c r="U44" s="576"/>
      <c r="V44" s="577"/>
      <c r="W44" s="37" t="s">
        <v>72</v>
      </c>
      <c r="X44" s="559">
        <f>IFERROR(X41/H41,"0")+IFERROR(X42/H42,"0")+IFERROR(X43/H43,"0")</f>
        <v>0.54054054054054046</v>
      </c>
      <c r="Y44" s="559">
        <f>IFERROR(Y41/H41,"0")+IFERROR(Y42/H42,"0")+IFERROR(Y43/H43,"0")</f>
        <v>1</v>
      </c>
      <c r="Z44" s="559">
        <f>IFERROR(IF(Z41="",0,Z41),"0")+IFERROR(IF(Z42="",0,Z42),"0")+IFERROR(IF(Z43="",0,Z43),"0")</f>
        <v>9.0200000000000002E-3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71</v>
      </c>
      <c r="Q45" s="576"/>
      <c r="R45" s="576"/>
      <c r="S45" s="576"/>
      <c r="T45" s="576"/>
      <c r="U45" s="576"/>
      <c r="V45" s="577"/>
      <c r="W45" s="37" t="s">
        <v>69</v>
      </c>
      <c r="X45" s="559">
        <f>IFERROR(SUM(X41:X43),"0")</f>
        <v>2</v>
      </c>
      <c r="Y45" s="559">
        <f>IFERROR(SUM(Y41:Y43),"0")</f>
        <v>3.7</v>
      </c>
      <c r="Z45" s="37"/>
      <c r="AA45" s="560"/>
      <c r="AB45" s="560"/>
      <c r="AC45" s="560"/>
    </row>
    <row r="46" spans="1:68" ht="14.25" customHeight="1" x14ac:dyDescent="0.25">
      <c r="A46" s="572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71</v>
      </c>
      <c r="Q48" s="576"/>
      <c r="R48" s="576"/>
      <c r="S48" s="576"/>
      <c r="T48" s="576"/>
      <c r="U48" s="576"/>
      <c r="V48" s="577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71</v>
      </c>
      <c r="Q49" s="576"/>
      <c r="R49" s="576"/>
      <c r="S49" s="576"/>
      <c r="T49" s="576"/>
      <c r="U49" s="576"/>
      <c r="V49" s="577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71</v>
      </c>
      <c r="Q58" s="576"/>
      <c r="R58" s="576"/>
      <c r="S58" s="576"/>
      <c r="T58" s="576"/>
      <c r="U58" s="576"/>
      <c r="V58" s="577"/>
      <c r="W58" s="37" t="s">
        <v>72</v>
      </c>
      <c r="X58" s="559">
        <f>IFERROR(X52/H52,"0")+IFERROR(X53/H53,"0")+IFERROR(X54/H54,"0")+IFERROR(X55/H55,"0")+IFERROR(X56/H56,"0")+IFERROR(X57/H57,"0")</f>
        <v>0</v>
      </c>
      <c r="Y58" s="559">
        <f>IFERROR(Y52/H52,"0")+IFERROR(Y53/H53,"0")+IFERROR(Y54/H54,"0")+IFERROR(Y55/H55,"0")+IFERROR(Y56/H56,"0")+IFERROR(Y57/H57,"0")</f>
        <v>0</v>
      </c>
      <c r="Z58" s="559">
        <f>IFERROR(IF(Z52="",0,Z52),"0")+IFERROR(IF(Z53="",0,Z53),"0")+IFERROR(IF(Z54="",0,Z54),"0")+IFERROR(IF(Z55="",0,Z55),"0")+IFERROR(IF(Z56="",0,Z56),"0")+IFERROR(IF(Z57="",0,Z57),"0")</f>
        <v>0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71</v>
      </c>
      <c r="Q59" s="576"/>
      <c r="R59" s="576"/>
      <c r="S59" s="576"/>
      <c r="T59" s="576"/>
      <c r="U59" s="576"/>
      <c r="V59" s="577"/>
      <c r="W59" s="37" t="s">
        <v>69</v>
      </c>
      <c r="X59" s="559">
        <f>IFERROR(SUM(X52:X57),"0")</f>
        <v>0</v>
      </c>
      <c r="Y59" s="559">
        <f>IFERROR(SUM(Y52:Y57),"0")</f>
        <v>0</v>
      </c>
      <c r="Z59" s="37"/>
      <c r="AA59" s="560"/>
      <c r="AB59" s="560"/>
      <c r="AC59" s="560"/>
    </row>
    <row r="60" spans="1:68" ht="14.25" customHeight="1" x14ac:dyDescent="0.25">
      <c r="A60" s="572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71</v>
      </c>
      <c r="Q65" s="576"/>
      <c r="R65" s="576"/>
      <c r="S65" s="576"/>
      <c r="T65" s="576"/>
      <c r="U65" s="576"/>
      <c r="V65" s="577"/>
      <c r="W65" s="37" t="s">
        <v>72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71</v>
      </c>
      <c r="Q66" s="576"/>
      <c r="R66" s="576"/>
      <c r="S66" s="576"/>
      <c r="T66" s="576"/>
      <c r="U66" s="576"/>
      <c r="V66" s="577"/>
      <c r="W66" s="37" t="s">
        <v>69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4</v>
      </c>
      <c r="Y69" s="558">
        <f>IFERROR(IF(X69="",0,CEILING((X69/$H69),1)*$H69),"")</f>
        <v>5.4</v>
      </c>
      <c r="Z69" s="36">
        <f>IFERROR(IF(Y69=0,"",ROUNDUP(Y69/H69,0)*0.00502),"")</f>
        <v>1.506E-2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4.2222222222222223</v>
      </c>
      <c r="BN69" s="64">
        <f>IFERROR(Y69*I69/H69,"0")</f>
        <v>5.7</v>
      </c>
      <c r="BO69" s="64">
        <f>IFERROR(1/J69*(X69/H69),"0")</f>
        <v>9.4966761633428314E-3</v>
      </c>
      <c r="BP69" s="64">
        <f>IFERROR(1/J69*(Y69/H69),"0")</f>
        <v>1.2820512820512822E-2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4</v>
      </c>
      <c r="Y70" s="558">
        <f>IFERROR(IF(X70="",0,CEILING((X70/$H70),1)*$H70),"")</f>
        <v>5.4</v>
      </c>
      <c r="Z70" s="36">
        <f>IFERROR(IF(Y70=0,"",ROUNDUP(Y70/H70,0)*0.00502),"")</f>
        <v>1.506E-2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4.2222222222222223</v>
      </c>
      <c r="BN70" s="64">
        <f>IFERROR(Y70*I70/H70,"0")</f>
        <v>5.7</v>
      </c>
      <c r="BO70" s="64">
        <f>IFERROR(1/J70*(X70/H70),"0")</f>
        <v>9.4966761633428314E-3</v>
      </c>
      <c r="BP70" s="64">
        <f>IFERROR(1/J70*(Y70/H70),"0")</f>
        <v>1.2820512820512822E-2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71</v>
      </c>
      <c r="Q71" s="576"/>
      <c r="R71" s="576"/>
      <c r="S71" s="576"/>
      <c r="T71" s="576"/>
      <c r="U71" s="576"/>
      <c r="V71" s="577"/>
      <c r="W71" s="37" t="s">
        <v>72</v>
      </c>
      <c r="X71" s="559">
        <f>IFERROR(X68/H68,"0")+IFERROR(X69/H69,"0")+IFERROR(X70/H70,"0")</f>
        <v>4.4444444444444446</v>
      </c>
      <c r="Y71" s="559">
        <f>IFERROR(Y68/H68,"0")+IFERROR(Y69/H69,"0")+IFERROR(Y70/H70,"0")</f>
        <v>6</v>
      </c>
      <c r="Z71" s="559">
        <f>IFERROR(IF(Z68="",0,Z68),"0")+IFERROR(IF(Z69="",0,Z69),"0")+IFERROR(IF(Z70="",0,Z70),"0")</f>
        <v>3.0120000000000001E-2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71</v>
      </c>
      <c r="Q72" s="576"/>
      <c r="R72" s="576"/>
      <c r="S72" s="576"/>
      <c r="T72" s="576"/>
      <c r="U72" s="576"/>
      <c r="V72" s="577"/>
      <c r="W72" s="37" t="s">
        <v>69</v>
      </c>
      <c r="X72" s="559">
        <f>IFERROR(SUM(X68:X70),"0")</f>
        <v>8</v>
      </c>
      <c r="Y72" s="559">
        <f>IFERROR(SUM(Y68:Y70),"0")</f>
        <v>10.8</v>
      </c>
      <c r="Z72" s="37"/>
      <c r="AA72" s="560"/>
      <c r="AB72" s="560"/>
      <c r="AC72" s="560"/>
    </row>
    <row r="73" spans="1:68" ht="14.25" customHeight="1" x14ac:dyDescent="0.25">
      <c r="A73" s="572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4</v>
      </c>
      <c r="Y75" s="558">
        <f t="shared" si="11"/>
        <v>8.4</v>
      </c>
      <c r="Z75" s="36">
        <f>IFERROR(IF(Y75=0,"",ROUNDUP(Y75/H75,0)*0.01898),"")</f>
        <v>1.898E-2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4.2071428571428573</v>
      </c>
      <c r="BN75" s="64">
        <f t="shared" si="13"/>
        <v>8.8350000000000009</v>
      </c>
      <c r="BO75" s="64">
        <f t="shared" si="14"/>
        <v>7.4404761904761901E-3</v>
      </c>
      <c r="BP75" s="64">
        <f t="shared" si="15"/>
        <v>1.5625E-2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71</v>
      </c>
      <c r="Q80" s="576"/>
      <c r="R80" s="576"/>
      <c r="S80" s="576"/>
      <c r="T80" s="576"/>
      <c r="U80" s="576"/>
      <c r="V80" s="577"/>
      <c r="W80" s="37" t="s">
        <v>72</v>
      </c>
      <c r="X80" s="559">
        <f>IFERROR(X74/H74,"0")+IFERROR(X75/H75,"0")+IFERROR(X76/H76,"0")+IFERROR(X77/H77,"0")+IFERROR(X78/H78,"0")+IFERROR(X79/H79,"0")</f>
        <v>0.47619047619047616</v>
      </c>
      <c r="Y80" s="559">
        <f>IFERROR(Y74/H74,"0")+IFERROR(Y75/H75,"0")+IFERROR(Y76/H76,"0")+IFERROR(Y77/H77,"0")+IFERROR(Y78/H78,"0")+IFERROR(Y79/H79,"0")</f>
        <v>1</v>
      </c>
      <c r="Z80" s="559">
        <f>IFERROR(IF(Z74="",0,Z74),"0")+IFERROR(IF(Z75="",0,Z75),"0")+IFERROR(IF(Z76="",0,Z76),"0")+IFERROR(IF(Z77="",0,Z77),"0")+IFERROR(IF(Z78="",0,Z78),"0")+IFERROR(IF(Z79="",0,Z79),"0")</f>
        <v>1.898E-2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71</v>
      </c>
      <c r="Q81" s="576"/>
      <c r="R81" s="576"/>
      <c r="S81" s="576"/>
      <c r="T81" s="576"/>
      <c r="U81" s="576"/>
      <c r="V81" s="577"/>
      <c r="W81" s="37" t="s">
        <v>69</v>
      </c>
      <c r="X81" s="559">
        <f>IFERROR(SUM(X74:X79),"0")</f>
        <v>4</v>
      </c>
      <c r="Y81" s="559">
        <f>IFERROR(SUM(Y74:Y79),"0")</f>
        <v>8.4</v>
      </c>
      <c r="Z81" s="37"/>
      <c r="AA81" s="560"/>
      <c r="AB81" s="560"/>
      <c r="AC81" s="560"/>
    </row>
    <row r="82" spans="1:68" ht="14.25" customHeight="1" x14ac:dyDescent="0.25">
      <c r="A82" s="572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71</v>
      </c>
      <c r="Q85" s="576"/>
      <c r="R85" s="576"/>
      <c r="S85" s="576"/>
      <c r="T85" s="576"/>
      <c r="U85" s="576"/>
      <c r="V85" s="577"/>
      <c r="W85" s="37" t="s">
        <v>72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71</v>
      </c>
      <c r="Q86" s="576"/>
      <c r="R86" s="576"/>
      <c r="S86" s="576"/>
      <c r="T86" s="576"/>
      <c r="U86" s="576"/>
      <c r="V86" s="577"/>
      <c r="W86" s="37" t="s">
        <v>69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customHeight="1" x14ac:dyDescent="0.25">
      <c r="A87" s="580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71</v>
      </c>
      <c r="Q92" s="576"/>
      <c r="R92" s="576"/>
      <c r="S92" s="576"/>
      <c r="T92" s="576"/>
      <c r="U92" s="576"/>
      <c r="V92" s="577"/>
      <c r="W92" s="37" t="s">
        <v>72</v>
      </c>
      <c r="X92" s="559">
        <f>IFERROR(X89/H89,"0")+IFERROR(X90/H90,"0")+IFERROR(X91/H91,"0")</f>
        <v>0</v>
      </c>
      <c r="Y92" s="559">
        <f>IFERROR(Y89/H89,"0")+IFERROR(Y90/H90,"0")+IFERROR(Y91/H91,"0")</f>
        <v>0</v>
      </c>
      <c r="Z92" s="559">
        <f>IFERROR(IF(Z89="",0,Z89),"0")+IFERROR(IF(Z90="",0,Z90),"0")+IFERROR(IF(Z91="",0,Z91),"0")</f>
        <v>0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71</v>
      </c>
      <c r="Q93" s="576"/>
      <c r="R93" s="576"/>
      <c r="S93" s="576"/>
      <c r="T93" s="576"/>
      <c r="U93" s="576"/>
      <c r="V93" s="577"/>
      <c r="W93" s="37" t="s">
        <v>69</v>
      </c>
      <c r="X93" s="559">
        <f>IFERROR(SUM(X89:X91),"0")</f>
        <v>0</v>
      </c>
      <c r="Y93" s="559">
        <f>IFERROR(SUM(Y89:Y91),"0")</f>
        <v>0</v>
      </c>
      <c r="Z93" s="37"/>
      <c r="AA93" s="560"/>
      <c r="AB93" s="560"/>
      <c r="AC93" s="560"/>
    </row>
    <row r="94" spans="1:68" ht="14.25" customHeight="1" x14ac:dyDescent="0.25">
      <c r="A94" s="572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4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0</v>
      </c>
      <c r="Y95" s="558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71</v>
      </c>
      <c r="Q100" s="576"/>
      <c r="R100" s="576"/>
      <c r="S100" s="576"/>
      <c r="T100" s="576"/>
      <c r="U100" s="576"/>
      <c r="V100" s="577"/>
      <c r="W100" s="37" t="s">
        <v>72</v>
      </c>
      <c r="X100" s="559">
        <f>IFERROR(X95/H95,"0")+IFERROR(X96/H96,"0")+IFERROR(X97/H97,"0")+IFERROR(X98/H98,"0")+IFERROR(X99/H99,"0")</f>
        <v>0</v>
      </c>
      <c r="Y100" s="559">
        <f>IFERROR(Y95/H95,"0")+IFERROR(Y96/H96,"0")+IFERROR(Y97/H97,"0")+IFERROR(Y98/H98,"0")+IFERROR(Y99/H99,"0")</f>
        <v>0</v>
      </c>
      <c r="Z100" s="559">
        <f>IFERROR(IF(Z95="",0,Z95),"0")+IFERROR(IF(Z96="",0,Z96),"0")+IFERROR(IF(Z97="",0,Z97),"0")+IFERROR(IF(Z98="",0,Z98),"0")+IFERROR(IF(Z99="",0,Z99),"0")</f>
        <v>0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71</v>
      </c>
      <c r="Q101" s="576"/>
      <c r="R101" s="576"/>
      <c r="S101" s="576"/>
      <c r="T101" s="576"/>
      <c r="U101" s="576"/>
      <c r="V101" s="577"/>
      <c r="W101" s="37" t="s">
        <v>69</v>
      </c>
      <c r="X101" s="559">
        <f>IFERROR(SUM(X95:X99),"0")</f>
        <v>0</v>
      </c>
      <c r="Y101" s="559">
        <f>IFERROR(SUM(Y95:Y99),"0")</f>
        <v>0</v>
      </c>
      <c r="Z101" s="37"/>
      <c r="AA101" s="560"/>
      <c r="AB101" s="560"/>
      <c r="AC101" s="560"/>
    </row>
    <row r="102" spans="1:68" ht="16.5" customHeight="1" x14ac:dyDescent="0.25">
      <c r="A102" s="580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71</v>
      </c>
      <c r="Q108" s="576"/>
      <c r="R108" s="576"/>
      <c r="S108" s="576"/>
      <c r="T108" s="576"/>
      <c r="U108" s="576"/>
      <c r="V108" s="577"/>
      <c r="W108" s="37" t="s">
        <v>72</v>
      </c>
      <c r="X108" s="559">
        <f>IFERROR(X104/H104,"0")+IFERROR(X105/H105,"0")+IFERROR(X106/H106,"0")+IFERROR(X107/H107,"0")</f>
        <v>0</v>
      </c>
      <c r="Y108" s="559">
        <f>IFERROR(Y104/H104,"0")+IFERROR(Y105/H105,"0")+IFERROR(Y106/H106,"0")+IFERROR(Y107/H107,"0")</f>
        <v>0</v>
      </c>
      <c r="Z108" s="559">
        <f>IFERROR(IF(Z104="",0,Z104),"0")+IFERROR(IF(Z105="",0,Z105),"0")+IFERROR(IF(Z106="",0,Z106),"0")+IFERROR(IF(Z107="",0,Z107),"0")</f>
        <v>0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71</v>
      </c>
      <c r="Q109" s="576"/>
      <c r="R109" s="576"/>
      <c r="S109" s="576"/>
      <c r="T109" s="576"/>
      <c r="U109" s="576"/>
      <c r="V109" s="577"/>
      <c r="W109" s="37" t="s">
        <v>69</v>
      </c>
      <c r="X109" s="559">
        <f>IFERROR(SUM(X104:X107),"0")</f>
        <v>0</v>
      </c>
      <c r="Y109" s="559">
        <f>IFERROR(SUM(Y104:Y107),"0")</f>
        <v>0</v>
      </c>
      <c r="Z109" s="37"/>
      <c r="AA109" s="560"/>
      <c r="AB109" s="560"/>
      <c r="AC109" s="560"/>
    </row>
    <row r="110" spans="1:68" ht="14.25" customHeight="1" x14ac:dyDescent="0.25">
      <c r="A110" s="572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6</v>
      </c>
      <c r="Y113" s="558">
        <f>IFERROR(IF(X113="",0,CEILING((X113/$H113),1)*$H113),"")</f>
        <v>7.1999999999999993</v>
      </c>
      <c r="Z113" s="36">
        <f>IFERROR(IF(Y113=0,"",ROUNDUP(Y113/H113,0)*0.00651),"")</f>
        <v>1.9529999999999999E-2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6.45</v>
      </c>
      <c r="BN113" s="64">
        <f>IFERROR(Y113*I113/H113,"0")</f>
        <v>7.7399999999999993</v>
      </c>
      <c r="BO113" s="64">
        <f>IFERROR(1/J113*(X113/H113),"0")</f>
        <v>1.3736263736263738E-2</v>
      </c>
      <c r="BP113" s="64">
        <f>IFERROR(1/J113*(Y113/H113),"0")</f>
        <v>1.6483516483516484E-2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71</v>
      </c>
      <c r="Q114" s="576"/>
      <c r="R114" s="576"/>
      <c r="S114" s="576"/>
      <c r="T114" s="576"/>
      <c r="U114" s="576"/>
      <c r="V114" s="577"/>
      <c r="W114" s="37" t="s">
        <v>72</v>
      </c>
      <c r="X114" s="559">
        <f>IFERROR(X111/H111,"0")+IFERROR(X112/H112,"0")+IFERROR(X113/H113,"0")</f>
        <v>2.5</v>
      </c>
      <c r="Y114" s="559">
        <f>IFERROR(Y111/H111,"0")+IFERROR(Y112/H112,"0")+IFERROR(Y113/H113,"0")</f>
        <v>3</v>
      </c>
      <c r="Z114" s="559">
        <f>IFERROR(IF(Z111="",0,Z111),"0")+IFERROR(IF(Z112="",0,Z112),"0")+IFERROR(IF(Z113="",0,Z113),"0")</f>
        <v>1.9529999999999999E-2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71</v>
      </c>
      <c r="Q115" s="576"/>
      <c r="R115" s="576"/>
      <c r="S115" s="576"/>
      <c r="T115" s="576"/>
      <c r="U115" s="576"/>
      <c r="V115" s="577"/>
      <c r="W115" s="37" t="s">
        <v>69</v>
      </c>
      <c r="X115" s="559">
        <f>IFERROR(SUM(X111:X113),"0")</f>
        <v>6</v>
      </c>
      <c r="Y115" s="559">
        <f>IFERROR(SUM(Y111:Y113),"0")</f>
        <v>7.1999999999999993</v>
      </c>
      <c r="Z115" s="37"/>
      <c r="AA115" s="560"/>
      <c r="AB115" s="560"/>
      <c r="AC115" s="560"/>
    </row>
    <row r="116" spans="1:68" ht="14.25" customHeight="1" x14ac:dyDescent="0.25">
      <c r="A116" s="572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24</v>
      </c>
      <c r="Y119" s="558">
        <f>IFERROR(IF(X119="",0,CEILING((X119/$H119),1)*$H119),"")</f>
        <v>24.3</v>
      </c>
      <c r="Z119" s="36">
        <f>IFERROR(IF(Y119=0,"",ROUNDUP(Y119/H119,0)*0.00651),"")</f>
        <v>5.8590000000000003E-2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26.24</v>
      </c>
      <c r="BN119" s="64">
        <f>IFERROR(Y119*I119/H119,"0")</f>
        <v>26.567999999999998</v>
      </c>
      <c r="BO119" s="64">
        <f>IFERROR(1/J119*(X119/H119),"0")</f>
        <v>4.8840048840048833E-2</v>
      </c>
      <c r="BP119" s="64">
        <f>IFERROR(1/J119*(Y119/H119),"0")</f>
        <v>4.9450549450549455E-2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71</v>
      </c>
      <c r="Q121" s="576"/>
      <c r="R121" s="576"/>
      <c r="S121" s="576"/>
      <c r="T121" s="576"/>
      <c r="U121" s="576"/>
      <c r="V121" s="577"/>
      <c r="W121" s="37" t="s">
        <v>72</v>
      </c>
      <c r="X121" s="559">
        <f>IFERROR(X117/H117,"0")+IFERROR(X118/H118,"0")+IFERROR(X119/H119,"0")+IFERROR(X120/H120,"0")</f>
        <v>8.8888888888888875</v>
      </c>
      <c r="Y121" s="559">
        <f>IFERROR(Y117/H117,"0")+IFERROR(Y118/H118,"0")+IFERROR(Y119/H119,"0")+IFERROR(Y120/H120,"0")</f>
        <v>9</v>
      </c>
      <c r="Z121" s="559">
        <f>IFERROR(IF(Z117="",0,Z117),"0")+IFERROR(IF(Z118="",0,Z118),"0")+IFERROR(IF(Z119="",0,Z119),"0")+IFERROR(IF(Z120="",0,Z120),"0")</f>
        <v>5.8590000000000003E-2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71</v>
      </c>
      <c r="Q122" s="576"/>
      <c r="R122" s="576"/>
      <c r="S122" s="576"/>
      <c r="T122" s="576"/>
      <c r="U122" s="576"/>
      <c r="V122" s="577"/>
      <c r="W122" s="37" t="s">
        <v>69</v>
      </c>
      <c r="X122" s="559">
        <f>IFERROR(SUM(X117:X120),"0")</f>
        <v>24</v>
      </c>
      <c r="Y122" s="559">
        <f>IFERROR(SUM(Y117:Y120),"0")</f>
        <v>24.3</v>
      </c>
      <c r="Z122" s="37"/>
      <c r="AA122" s="560"/>
      <c r="AB122" s="560"/>
      <c r="AC122" s="560"/>
    </row>
    <row r="123" spans="1:68" ht="14.25" customHeight="1" x14ac:dyDescent="0.25">
      <c r="A123" s="572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71</v>
      </c>
      <c r="Q126" s="576"/>
      <c r="R126" s="576"/>
      <c r="S126" s="576"/>
      <c r="T126" s="576"/>
      <c r="U126" s="576"/>
      <c r="V126" s="577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71</v>
      </c>
      <c r="Q127" s="576"/>
      <c r="R127" s="576"/>
      <c r="S127" s="576"/>
      <c r="T127" s="576"/>
      <c r="U127" s="576"/>
      <c r="V127" s="577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71</v>
      </c>
      <c r="Q132" s="576"/>
      <c r="R132" s="576"/>
      <c r="S132" s="576"/>
      <c r="T132" s="576"/>
      <c r="U132" s="576"/>
      <c r="V132" s="577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71</v>
      </c>
      <c r="Q133" s="576"/>
      <c r="R133" s="576"/>
      <c r="S133" s="576"/>
      <c r="T133" s="576"/>
      <c r="U133" s="576"/>
      <c r="V133" s="577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71</v>
      </c>
      <c r="Q137" s="576"/>
      <c r="R137" s="576"/>
      <c r="S137" s="576"/>
      <c r="T137" s="576"/>
      <c r="U137" s="576"/>
      <c r="V137" s="577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71</v>
      </c>
      <c r="Q138" s="576"/>
      <c r="R138" s="576"/>
      <c r="S138" s="576"/>
      <c r="T138" s="576"/>
      <c r="U138" s="576"/>
      <c r="V138" s="577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71</v>
      </c>
      <c r="Q142" s="576"/>
      <c r="R142" s="576"/>
      <c r="S142" s="576"/>
      <c r="T142" s="576"/>
      <c r="U142" s="576"/>
      <c r="V142" s="577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71</v>
      </c>
      <c r="Q143" s="576"/>
      <c r="R143" s="576"/>
      <c r="S143" s="576"/>
      <c r="T143" s="576"/>
      <c r="U143" s="576"/>
      <c r="V143" s="577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71</v>
      </c>
      <c r="Q147" s="576"/>
      <c r="R147" s="576"/>
      <c r="S147" s="576"/>
      <c r="T147" s="576"/>
      <c r="U147" s="576"/>
      <c r="V147" s="577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71</v>
      </c>
      <c r="Q148" s="576"/>
      <c r="R148" s="576"/>
      <c r="S148" s="576"/>
      <c r="T148" s="576"/>
      <c r="U148" s="576"/>
      <c r="V148" s="577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71</v>
      </c>
      <c r="Q153" s="576"/>
      <c r="R153" s="576"/>
      <c r="S153" s="576"/>
      <c r="T153" s="576"/>
      <c r="U153" s="576"/>
      <c r="V153" s="577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71</v>
      </c>
      <c r="Q154" s="576"/>
      <c r="R154" s="576"/>
      <c r="S154" s="576"/>
      <c r="T154" s="576"/>
      <c r="U154" s="576"/>
      <c r="V154" s="577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255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17</v>
      </c>
      <c r="Y158" s="558">
        <f>IFERROR(IF(X158="",0,CEILING((X158/$H158),1)*$H158),"")</f>
        <v>17.82</v>
      </c>
      <c r="Z158" s="36">
        <f>IFERROR(IF(Y158=0,"",ROUNDUP(Y158/H158,0)*0.00502),"")</f>
        <v>4.5179999999999998E-2</v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17.858585858585858</v>
      </c>
      <c r="BN158" s="64">
        <f>IFERROR(Y158*I158/H158,"0")</f>
        <v>18.720000000000002</v>
      </c>
      <c r="BO158" s="64">
        <f>IFERROR(1/J158*(X158/H158),"0")</f>
        <v>3.6691703358370034E-2</v>
      </c>
      <c r="BP158" s="64">
        <f>IFERROR(1/J158*(Y158/H158),"0")</f>
        <v>3.8461538461538464E-2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71</v>
      </c>
      <c r="Q159" s="576"/>
      <c r="R159" s="576"/>
      <c r="S159" s="576"/>
      <c r="T159" s="576"/>
      <c r="U159" s="576"/>
      <c r="V159" s="577"/>
      <c r="W159" s="37" t="s">
        <v>72</v>
      </c>
      <c r="X159" s="559">
        <f>IFERROR(X158/H158,"0")</f>
        <v>8.5858585858585865</v>
      </c>
      <c r="Y159" s="559">
        <f>IFERROR(Y158/H158,"0")</f>
        <v>9</v>
      </c>
      <c r="Z159" s="559">
        <f>IFERROR(IF(Z158="",0,Z158),"0")</f>
        <v>4.5179999999999998E-2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71</v>
      </c>
      <c r="Q160" s="576"/>
      <c r="R160" s="576"/>
      <c r="S160" s="576"/>
      <c r="T160" s="576"/>
      <c r="U160" s="576"/>
      <c r="V160" s="577"/>
      <c r="W160" s="37" t="s">
        <v>69</v>
      </c>
      <c r="X160" s="559">
        <f>IFERROR(SUM(X158:X158),"0")</f>
        <v>17</v>
      </c>
      <c r="Y160" s="559">
        <f>IFERROR(SUM(Y158:Y158),"0")</f>
        <v>17.82</v>
      </c>
      <c r="Z160" s="37"/>
      <c r="AA160" s="560"/>
      <c r="AB160" s="560"/>
      <c r="AC160" s="560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24</v>
      </c>
      <c r="Y165" s="558">
        <f t="shared" si="16"/>
        <v>25.200000000000003</v>
      </c>
      <c r="Z165" s="36">
        <f>IFERROR(IF(Y165=0,"",ROUNDUP(Y165/H165,0)*0.00502),"")</f>
        <v>6.0240000000000002E-2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25.485714285714284</v>
      </c>
      <c r="BN165" s="64">
        <f t="shared" si="18"/>
        <v>26.76</v>
      </c>
      <c r="BO165" s="64">
        <f t="shared" si="19"/>
        <v>4.8840048840048847E-2</v>
      </c>
      <c r="BP165" s="64">
        <f t="shared" si="20"/>
        <v>5.1282051282051287E-2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13</v>
      </c>
      <c r="Y167" s="558">
        <f t="shared" si="16"/>
        <v>14.4</v>
      </c>
      <c r="Z167" s="36">
        <f>IFERROR(IF(Y167=0,"",ROUNDUP(Y167/H167,0)*0.00502),"")</f>
        <v>4.0160000000000001E-2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13.938888888888888</v>
      </c>
      <c r="BN167" s="64">
        <f t="shared" si="18"/>
        <v>15.439999999999998</v>
      </c>
      <c r="BO167" s="64">
        <f t="shared" si="19"/>
        <v>3.0864197530864203E-2</v>
      </c>
      <c r="BP167" s="64">
        <f t="shared" si="20"/>
        <v>3.4188034188034191E-2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12</v>
      </c>
      <c r="Y168" s="558">
        <f t="shared" si="16"/>
        <v>12.600000000000001</v>
      </c>
      <c r="Z168" s="36">
        <f>IFERROR(IF(Y168=0,"",ROUNDUP(Y168/H168,0)*0.00502),"")</f>
        <v>3.0120000000000001E-2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12.571428571428571</v>
      </c>
      <c r="BN168" s="64">
        <f t="shared" si="18"/>
        <v>13.200000000000003</v>
      </c>
      <c r="BO168" s="64">
        <f t="shared" si="19"/>
        <v>2.4420024420024423E-2</v>
      </c>
      <c r="BP168" s="64">
        <f t="shared" si="20"/>
        <v>2.5641025641025644E-2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71</v>
      </c>
      <c r="Q171" s="576"/>
      <c r="R171" s="576"/>
      <c r="S171" s="576"/>
      <c r="T171" s="576"/>
      <c r="U171" s="576"/>
      <c r="V171" s="577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24.365079365079367</v>
      </c>
      <c r="Y171" s="559">
        <f>IFERROR(Y162/H162,"0")+IFERROR(Y163/H163,"0")+IFERROR(Y164/H164,"0")+IFERROR(Y165/H165,"0")+IFERROR(Y166/H166,"0")+IFERROR(Y167/H167,"0")+IFERROR(Y168/H168,"0")+IFERROR(Y169/H169,"0")+IFERROR(Y170/H170,"0")</f>
        <v>26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0.13052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71</v>
      </c>
      <c r="Q172" s="576"/>
      <c r="R172" s="576"/>
      <c r="S172" s="576"/>
      <c r="T172" s="576"/>
      <c r="U172" s="576"/>
      <c r="V172" s="577"/>
      <c r="W172" s="37" t="s">
        <v>69</v>
      </c>
      <c r="X172" s="559">
        <f>IFERROR(SUM(X162:X170),"0")</f>
        <v>49</v>
      </c>
      <c r="Y172" s="559">
        <f>IFERROR(SUM(Y162:Y170),"0")</f>
        <v>52.2</v>
      </c>
      <c r="Z172" s="37"/>
      <c r="AA172" s="560"/>
      <c r="AB172" s="560"/>
      <c r="AC172" s="560"/>
    </row>
    <row r="173" spans="1:68" ht="14.25" customHeight="1" x14ac:dyDescent="0.25">
      <c r="A173" s="572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71</v>
      </c>
      <c r="Q177" s="576"/>
      <c r="R177" s="576"/>
      <c r="S177" s="576"/>
      <c r="T177" s="576"/>
      <c r="U177" s="576"/>
      <c r="V177" s="577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71</v>
      </c>
      <c r="Q178" s="576"/>
      <c r="R178" s="576"/>
      <c r="S178" s="576"/>
      <c r="T178" s="576"/>
      <c r="U178" s="576"/>
      <c r="V178" s="577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71</v>
      </c>
      <c r="Q181" s="576"/>
      <c r="R181" s="576"/>
      <c r="S181" s="576"/>
      <c r="T181" s="576"/>
      <c r="U181" s="576"/>
      <c r="V181" s="577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71</v>
      </c>
      <c r="Q182" s="576"/>
      <c r="R182" s="576"/>
      <c r="S182" s="576"/>
      <c r="T182" s="576"/>
      <c r="U182" s="576"/>
      <c r="V182" s="577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71</v>
      </c>
      <c r="Q187" s="576"/>
      <c r="R187" s="576"/>
      <c r="S187" s="576"/>
      <c r="T187" s="576"/>
      <c r="U187" s="576"/>
      <c r="V187" s="577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71</v>
      </c>
      <c r="Q188" s="576"/>
      <c r="R188" s="576"/>
      <c r="S188" s="576"/>
      <c r="T188" s="576"/>
      <c r="U188" s="576"/>
      <c r="V188" s="577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71</v>
      </c>
      <c r="Q192" s="576"/>
      <c r="R192" s="576"/>
      <c r="S192" s="576"/>
      <c r="T192" s="576"/>
      <c r="U192" s="576"/>
      <c r="V192" s="577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71</v>
      </c>
      <c r="Q193" s="576"/>
      <c r="R193" s="576"/>
      <c r="S193" s="576"/>
      <c r="T193" s="576"/>
      <c r="U193" s="576"/>
      <c r="V193" s="577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21</v>
      </c>
      <c r="Y195" s="558">
        <f t="shared" ref="Y195:Y202" si="21">IFERROR(IF(X195="",0,CEILING((X195/$H195),1)*$H195),"")</f>
        <v>21.6</v>
      </c>
      <c r="Z195" s="36">
        <f>IFERROR(IF(Y195=0,"",ROUNDUP(Y195/H195,0)*0.00902),"")</f>
        <v>3.6080000000000001E-2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21.816666666666666</v>
      </c>
      <c r="BN195" s="64">
        <f t="shared" ref="BN195:BN202" si="23">IFERROR(Y195*I195/H195,"0")</f>
        <v>22.44</v>
      </c>
      <c r="BO195" s="64">
        <f t="shared" ref="BO195:BO202" si="24">IFERROR(1/J195*(X195/H195),"0")</f>
        <v>2.9461279461279462E-2</v>
      </c>
      <c r="BP195" s="64">
        <f t="shared" ref="BP195:BP202" si="25">IFERROR(1/J195*(Y195/H195),"0")</f>
        <v>3.0303030303030304E-2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34</v>
      </c>
      <c r="Y196" s="558">
        <f t="shared" si="21"/>
        <v>37.800000000000004</v>
      </c>
      <c r="Z196" s="36">
        <f>IFERROR(IF(Y196=0,"",ROUNDUP(Y196/H196,0)*0.00902),"")</f>
        <v>6.3140000000000002E-2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35.322222222222223</v>
      </c>
      <c r="BN196" s="64">
        <f t="shared" si="23"/>
        <v>39.270000000000003</v>
      </c>
      <c r="BO196" s="64">
        <f t="shared" si="24"/>
        <v>4.7699214365881031E-2</v>
      </c>
      <c r="BP196" s="64">
        <f t="shared" si="25"/>
        <v>5.3030303030303032E-2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28</v>
      </c>
      <c r="Y198" s="558">
        <f t="shared" si="21"/>
        <v>32.400000000000006</v>
      </c>
      <c r="Z198" s="36">
        <f>IFERROR(IF(Y198=0,"",ROUNDUP(Y198/H198,0)*0.00902),"")</f>
        <v>5.4120000000000001E-2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29.088888888888889</v>
      </c>
      <c r="BN198" s="64">
        <f t="shared" si="23"/>
        <v>33.660000000000004</v>
      </c>
      <c r="BO198" s="64">
        <f t="shared" si="24"/>
        <v>3.9281705948372617E-2</v>
      </c>
      <c r="BP198" s="64">
        <f t="shared" si="25"/>
        <v>4.5454545454545463E-2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5</v>
      </c>
      <c r="Y199" s="558">
        <f t="shared" si="21"/>
        <v>5.4</v>
      </c>
      <c r="Z199" s="36">
        <f>IFERROR(IF(Y199=0,"",ROUNDUP(Y199/H199,0)*0.00502),"")</f>
        <v>1.506E-2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5.3611111111111116</v>
      </c>
      <c r="BN199" s="64">
        <f t="shared" si="23"/>
        <v>5.79</v>
      </c>
      <c r="BO199" s="64">
        <f t="shared" si="24"/>
        <v>1.1870845204178538E-2</v>
      </c>
      <c r="BP199" s="64">
        <f t="shared" si="25"/>
        <v>1.2820512820512822E-2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4</v>
      </c>
      <c r="Y200" s="558">
        <f t="shared" si="21"/>
        <v>5.4</v>
      </c>
      <c r="Z200" s="36">
        <f>IFERROR(IF(Y200=0,"",ROUNDUP(Y200/H200,0)*0.00502),"")</f>
        <v>1.506E-2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4.2222222222222223</v>
      </c>
      <c r="BN200" s="64">
        <f t="shared" si="23"/>
        <v>5.7</v>
      </c>
      <c r="BO200" s="64">
        <f t="shared" si="24"/>
        <v>9.4966761633428314E-3</v>
      </c>
      <c r="BP200" s="64">
        <f t="shared" si="25"/>
        <v>1.2820512820512822E-2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11</v>
      </c>
      <c r="Y202" s="558">
        <f t="shared" si="21"/>
        <v>12.6</v>
      </c>
      <c r="Z202" s="36">
        <f>IFERROR(IF(Y202=0,"",ROUNDUP(Y202/H202,0)*0.00502),"")</f>
        <v>3.5140000000000005E-2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11.611111111111111</v>
      </c>
      <c r="BN202" s="64">
        <f t="shared" si="23"/>
        <v>13.299999999999999</v>
      </c>
      <c r="BO202" s="64">
        <f t="shared" si="24"/>
        <v>2.6115859449192782E-2</v>
      </c>
      <c r="BP202" s="64">
        <f t="shared" si="25"/>
        <v>2.9914529914529919E-2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71</v>
      </c>
      <c r="Q203" s="576"/>
      <c r="R203" s="576"/>
      <c r="S203" s="576"/>
      <c r="T203" s="576"/>
      <c r="U203" s="576"/>
      <c r="V203" s="577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26.481481481481481</v>
      </c>
      <c r="Y203" s="559">
        <f>IFERROR(Y195/H195,"0")+IFERROR(Y196/H196,"0")+IFERROR(Y197/H197,"0")+IFERROR(Y198/H198,"0")+IFERROR(Y199/H199,"0")+IFERROR(Y200/H200,"0")+IFERROR(Y201/H201,"0")+IFERROR(Y202/H202,"0")</f>
        <v>30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0.21859999999999999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71</v>
      </c>
      <c r="Q204" s="576"/>
      <c r="R204" s="576"/>
      <c r="S204" s="576"/>
      <c r="T204" s="576"/>
      <c r="U204" s="576"/>
      <c r="V204" s="577"/>
      <c r="W204" s="37" t="s">
        <v>69</v>
      </c>
      <c r="X204" s="559">
        <f>IFERROR(SUM(X195:X202),"0")</f>
        <v>103</v>
      </c>
      <c r="Y204" s="559">
        <f>IFERROR(SUM(Y195:Y202),"0")</f>
        <v>115.20000000000002</v>
      </c>
      <c r="Z204" s="37"/>
      <c r="AA204" s="560"/>
      <c r="AB204" s="560"/>
      <c r="AC204" s="560"/>
    </row>
    <row r="205" spans="1:68" ht="14.25" customHeight="1" x14ac:dyDescent="0.25">
      <c r="A205" s="572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7</v>
      </c>
      <c r="Y209" s="558">
        <f t="shared" si="26"/>
        <v>7.1999999999999993</v>
      </c>
      <c r="Z209" s="36">
        <f t="shared" ref="Z209:Z214" si="31">IFERROR(IF(Y209=0,"",ROUNDUP(Y209/H209,0)*0.00651),"")</f>
        <v>1.9529999999999999E-2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7.7874999999999996</v>
      </c>
      <c r="BN209" s="64">
        <f t="shared" si="28"/>
        <v>8.009999999999998</v>
      </c>
      <c r="BO209" s="64">
        <f t="shared" si="29"/>
        <v>1.6025641025641028E-2</v>
      </c>
      <c r="BP209" s="64">
        <f t="shared" si="30"/>
        <v>1.6483516483516484E-2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0</v>
      </c>
      <c r="Y211" s="558">
        <f t="shared" si="26"/>
        <v>0</v>
      </c>
      <c r="Z211" s="36" t="str">
        <f t="shared" si="31"/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10</v>
      </c>
      <c r="Y213" s="558">
        <f t="shared" si="26"/>
        <v>12</v>
      </c>
      <c r="Z213" s="36">
        <f t="shared" si="31"/>
        <v>3.2550000000000003E-2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11.050000000000002</v>
      </c>
      <c r="BN213" s="64">
        <f t="shared" si="28"/>
        <v>13.260000000000002</v>
      </c>
      <c r="BO213" s="64">
        <f t="shared" si="29"/>
        <v>2.2893772893772896E-2</v>
      </c>
      <c r="BP213" s="64">
        <f t="shared" si="30"/>
        <v>2.7472527472527476E-2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55</v>
      </c>
      <c r="Y214" s="558">
        <f t="shared" si="26"/>
        <v>55.199999999999996</v>
      </c>
      <c r="Z214" s="36">
        <f t="shared" si="31"/>
        <v>0.14973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60.912500000000001</v>
      </c>
      <c r="BN214" s="64">
        <f t="shared" si="28"/>
        <v>61.134</v>
      </c>
      <c r="BO214" s="64">
        <f t="shared" si="29"/>
        <v>0.12591575091575094</v>
      </c>
      <c r="BP214" s="64">
        <f t="shared" si="30"/>
        <v>0.1263736263736264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71</v>
      </c>
      <c r="Q215" s="576"/>
      <c r="R215" s="576"/>
      <c r="S215" s="576"/>
      <c r="T215" s="576"/>
      <c r="U215" s="576"/>
      <c r="V215" s="577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30</v>
      </c>
      <c r="Y215" s="559">
        <f>IFERROR(Y206/H206,"0")+IFERROR(Y207/H207,"0")+IFERROR(Y208/H208,"0")+IFERROR(Y209/H209,"0")+IFERROR(Y210/H210,"0")+IFERROR(Y211/H211,"0")+IFERROR(Y212/H212,"0")+IFERROR(Y213/H213,"0")+IFERROR(Y214/H214,"0")</f>
        <v>31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0.20180999999999999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71</v>
      </c>
      <c r="Q216" s="576"/>
      <c r="R216" s="576"/>
      <c r="S216" s="576"/>
      <c r="T216" s="576"/>
      <c r="U216" s="576"/>
      <c r="V216" s="577"/>
      <c r="W216" s="37" t="s">
        <v>69</v>
      </c>
      <c r="X216" s="559">
        <f>IFERROR(SUM(X206:X214),"0")</f>
        <v>72</v>
      </c>
      <c r="Y216" s="559">
        <f>IFERROR(SUM(Y206:Y214),"0")</f>
        <v>74.399999999999991</v>
      </c>
      <c r="Z216" s="37"/>
      <c r="AA216" s="560"/>
      <c r="AB216" s="560"/>
      <c r="AC216" s="560"/>
    </row>
    <row r="217" spans="1:68" ht="14.25" customHeight="1" x14ac:dyDescent="0.25">
      <c r="A217" s="572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12</v>
      </c>
      <c r="Y218" s="558">
        <f>IFERROR(IF(X218="",0,CEILING((X218/$H218),1)*$H218),"")</f>
        <v>12</v>
      </c>
      <c r="Z218" s="36">
        <f>IFERROR(IF(Y218=0,"",ROUNDUP(Y218/H218,0)*0.00651),"")</f>
        <v>3.2550000000000003E-2</v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13.260000000000002</v>
      </c>
      <c r="BN218" s="64">
        <f>IFERROR(Y218*I218/H218,"0")</f>
        <v>13.260000000000002</v>
      </c>
      <c r="BO218" s="64">
        <f>IFERROR(1/J218*(X218/H218),"0")</f>
        <v>2.7472527472527476E-2</v>
      </c>
      <c r="BP218" s="64">
        <f>IFERROR(1/J218*(Y218/H218),"0")</f>
        <v>2.7472527472527476E-2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12</v>
      </c>
      <c r="Y219" s="558">
        <f>IFERROR(IF(X219="",0,CEILING((X219/$H219),1)*$H219),"")</f>
        <v>12</v>
      </c>
      <c r="Z219" s="36">
        <f>IFERROR(IF(Y219=0,"",ROUNDUP(Y219/H219,0)*0.00651),"")</f>
        <v>3.2550000000000003E-2</v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13.260000000000002</v>
      </c>
      <c r="BN219" s="64">
        <f>IFERROR(Y219*I219/H219,"0")</f>
        <v>13.260000000000002</v>
      </c>
      <c r="BO219" s="64">
        <f>IFERROR(1/J219*(X219/H219),"0")</f>
        <v>2.7472527472527476E-2</v>
      </c>
      <c r="BP219" s="64">
        <f>IFERROR(1/J219*(Y219/H219),"0")</f>
        <v>2.7472527472527476E-2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71</v>
      </c>
      <c r="Q220" s="576"/>
      <c r="R220" s="576"/>
      <c r="S220" s="576"/>
      <c r="T220" s="576"/>
      <c r="U220" s="576"/>
      <c r="V220" s="577"/>
      <c r="W220" s="37" t="s">
        <v>72</v>
      </c>
      <c r="X220" s="559">
        <f>IFERROR(X218/H218,"0")+IFERROR(X219/H219,"0")</f>
        <v>10</v>
      </c>
      <c r="Y220" s="559">
        <f>IFERROR(Y218/H218,"0")+IFERROR(Y219/H219,"0")</f>
        <v>10</v>
      </c>
      <c r="Z220" s="559">
        <f>IFERROR(IF(Z218="",0,Z218),"0")+IFERROR(IF(Z219="",0,Z219),"0")</f>
        <v>6.5100000000000005E-2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71</v>
      </c>
      <c r="Q221" s="576"/>
      <c r="R221" s="576"/>
      <c r="S221" s="576"/>
      <c r="T221" s="576"/>
      <c r="U221" s="576"/>
      <c r="V221" s="577"/>
      <c r="W221" s="37" t="s">
        <v>69</v>
      </c>
      <c r="X221" s="559">
        <f>IFERROR(SUM(X218:X219),"0")</f>
        <v>24</v>
      </c>
      <c r="Y221" s="559">
        <f>IFERROR(SUM(Y218:Y219),"0")</f>
        <v>24</v>
      </c>
      <c r="Z221" s="37"/>
      <c r="AA221" s="560"/>
      <c r="AB221" s="560"/>
      <c r="AC221" s="560"/>
    </row>
    <row r="222" spans="1:68" ht="16.5" customHeight="1" x14ac:dyDescent="0.25">
      <c r="A222" s="580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71</v>
      </c>
      <c r="Q231" s="576"/>
      <c r="R231" s="576"/>
      <c r="S231" s="576"/>
      <c r="T231" s="576"/>
      <c r="U231" s="576"/>
      <c r="V231" s="577"/>
      <c r="W231" s="37" t="s">
        <v>72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71</v>
      </c>
      <c r="Q232" s="576"/>
      <c r="R232" s="576"/>
      <c r="S232" s="576"/>
      <c r="T232" s="576"/>
      <c r="U232" s="576"/>
      <c r="V232" s="577"/>
      <c r="W232" s="37" t="s">
        <v>69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customHeight="1" x14ac:dyDescent="0.25">
      <c r="A233" s="572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71</v>
      </c>
      <c r="Q235" s="576"/>
      <c r="R235" s="576"/>
      <c r="S235" s="576"/>
      <c r="T235" s="576"/>
      <c r="U235" s="576"/>
      <c r="V235" s="577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71</v>
      </c>
      <c r="Q236" s="576"/>
      <c r="R236" s="576"/>
      <c r="S236" s="576"/>
      <c r="T236" s="576"/>
      <c r="U236" s="576"/>
      <c r="V236" s="577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4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71</v>
      </c>
      <c r="Q239" s="576"/>
      <c r="R239" s="576"/>
      <c r="S239" s="576"/>
      <c r="T239" s="576"/>
      <c r="U239" s="576"/>
      <c r="V239" s="577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71</v>
      </c>
      <c r="Q240" s="576"/>
      <c r="R240" s="576"/>
      <c r="S240" s="576"/>
      <c r="T240" s="576"/>
      <c r="U240" s="576"/>
      <c r="V240" s="577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5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395</v>
      </c>
      <c r="B246" s="54" t="s">
        <v>396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71</v>
      </c>
      <c r="Q247" s="576"/>
      <c r="R247" s="576"/>
      <c r="S247" s="576"/>
      <c r="T247" s="576"/>
      <c r="U247" s="576"/>
      <c r="V247" s="577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71</v>
      </c>
      <c r="Q248" s="576"/>
      <c r="R248" s="576"/>
      <c r="S248" s="576"/>
      <c r="T248" s="576"/>
      <c r="U248" s="576"/>
      <c r="V248" s="577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397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398</v>
      </c>
      <c r="B251" s="54" t="s">
        <v>399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404</v>
      </c>
      <c r="B253" s="54" t="s">
        <v>405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407</v>
      </c>
      <c r="B254" s="54" t="s">
        <v>408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71</v>
      </c>
      <c r="Q256" s="576"/>
      <c r="R256" s="576"/>
      <c r="S256" s="576"/>
      <c r="T256" s="576"/>
      <c r="U256" s="576"/>
      <c r="V256" s="577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71</v>
      </c>
      <c r="Q257" s="576"/>
      <c r="R257" s="576"/>
      <c r="S257" s="576"/>
      <c r="T257" s="576"/>
      <c r="U257" s="576"/>
      <c r="V257" s="577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413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414</v>
      </c>
      <c r="B260" s="54" t="s">
        <v>415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418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420</v>
      </c>
      <c r="B262" s="54" t="s">
        <v>421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423</v>
      </c>
      <c r="B263" s="54" t="s">
        <v>424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9" t="s">
        <v>425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71</v>
      </c>
      <c r="Q264" s="576"/>
      <c r="R264" s="576"/>
      <c r="S264" s="576"/>
      <c r="T264" s="576"/>
      <c r="U264" s="576"/>
      <c r="V264" s="577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71</v>
      </c>
      <c r="Q265" s="576"/>
      <c r="R265" s="576"/>
      <c r="S265" s="576"/>
      <c r="T265" s="576"/>
      <c r="U265" s="576"/>
      <c r="V265" s="577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427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428</v>
      </c>
      <c r="B268" s="54" t="s">
        <v>429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431</v>
      </c>
      <c r="B269" s="54" t="s">
        <v>432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3</v>
      </c>
      <c r="Y269" s="558">
        <f>IFERROR(IF(X269="",0,CEILING((X269/$H269),1)*$H269),"")</f>
        <v>4.8</v>
      </c>
      <c r="Z269" s="36">
        <f>IFERROR(IF(Y269=0,"",ROUNDUP(Y269/H269,0)*0.00651),"")</f>
        <v>1.302E-2</v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3.3150000000000004</v>
      </c>
      <c r="BN269" s="64">
        <f>IFERROR(Y269*I269/H269,"0")</f>
        <v>5.3040000000000003</v>
      </c>
      <c r="BO269" s="64">
        <f>IFERROR(1/J269*(X269/H269),"0")</f>
        <v>6.8681318681318689E-3</v>
      </c>
      <c r="BP269" s="64">
        <f>IFERROR(1/J269*(Y269/H269),"0")</f>
        <v>1.098901098901099E-2</v>
      </c>
    </row>
    <row r="270" spans="1:68" ht="37.5" customHeight="1" x14ac:dyDescent="0.25">
      <c r="A270" s="54" t="s">
        <v>434</v>
      </c>
      <c r="B270" s="54" t="s">
        <v>435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71</v>
      </c>
      <c r="Q271" s="576"/>
      <c r="R271" s="576"/>
      <c r="S271" s="576"/>
      <c r="T271" s="576"/>
      <c r="U271" s="576"/>
      <c r="V271" s="577"/>
      <c r="W271" s="37" t="s">
        <v>72</v>
      </c>
      <c r="X271" s="559">
        <f>IFERROR(X268/H268,"0")+IFERROR(X269/H269,"0")+IFERROR(X270/H270,"0")</f>
        <v>1.25</v>
      </c>
      <c r="Y271" s="559">
        <f>IFERROR(Y268/H268,"0")+IFERROR(Y269/H269,"0")+IFERROR(Y270/H270,"0")</f>
        <v>2</v>
      </c>
      <c r="Z271" s="559">
        <f>IFERROR(IF(Z268="",0,Z268),"0")+IFERROR(IF(Z269="",0,Z269),"0")+IFERROR(IF(Z270="",0,Z270),"0")</f>
        <v>1.302E-2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71</v>
      </c>
      <c r="Q272" s="576"/>
      <c r="R272" s="576"/>
      <c r="S272" s="576"/>
      <c r="T272" s="576"/>
      <c r="U272" s="576"/>
      <c r="V272" s="577"/>
      <c r="W272" s="37" t="s">
        <v>69</v>
      </c>
      <c r="X272" s="559">
        <f>IFERROR(SUM(X268:X270),"0")</f>
        <v>3</v>
      </c>
      <c r="Y272" s="559">
        <f>IFERROR(SUM(Y268:Y270),"0")</f>
        <v>4.8</v>
      </c>
      <c r="Z272" s="37"/>
      <c r="AA272" s="560"/>
      <c r="AB272" s="560"/>
      <c r="AC272" s="560"/>
    </row>
    <row r="273" spans="1:68" ht="16.5" customHeight="1" x14ac:dyDescent="0.25">
      <c r="A273" s="580" t="s">
        <v>437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438</v>
      </c>
      <c r="B275" s="54" t="s">
        <v>439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440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71</v>
      </c>
      <c r="Q276" s="576"/>
      <c r="R276" s="576"/>
      <c r="S276" s="576"/>
      <c r="T276" s="576"/>
      <c r="U276" s="576"/>
      <c r="V276" s="577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71</v>
      </c>
      <c r="Q277" s="576"/>
      <c r="R277" s="576"/>
      <c r="S277" s="576"/>
      <c r="T277" s="576"/>
      <c r="U277" s="576"/>
      <c r="V277" s="577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441</v>
      </c>
      <c r="B279" s="54" t="s">
        <v>442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443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71</v>
      </c>
      <c r="Q280" s="576"/>
      <c r="R280" s="576"/>
      <c r="S280" s="576"/>
      <c r="T280" s="576"/>
      <c r="U280" s="576"/>
      <c r="V280" s="577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71</v>
      </c>
      <c r="Q281" s="576"/>
      <c r="R281" s="576"/>
      <c r="S281" s="576"/>
      <c r="T281" s="576"/>
      <c r="U281" s="576"/>
      <c r="V281" s="577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444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445</v>
      </c>
      <c r="B284" s="54" t="s">
        <v>446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447</v>
      </c>
      <c r="AB284" s="57"/>
      <c r="AC284" s="327" t="s">
        <v>448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71</v>
      </c>
      <c r="Q285" s="576"/>
      <c r="R285" s="576"/>
      <c r="S285" s="576"/>
      <c r="T285" s="576"/>
      <c r="U285" s="576"/>
      <c r="V285" s="577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71</v>
      </c>
      <c r="Q286" s="576"/>
      <c r="R286" s="576"/>
      <c r="S286" s="576"/>
      <c r="T286" s="576"/>
      <c r="U286" s="576"/>
      <c r="V286" s="577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449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450</v>
      </c>
      <c r="B289" s="54" t="s">
        <v>451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453</v>
      </c>
      <c r="B290" s="54" t="s">
        <v>454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453</v>
      </c>
      <c r="B291" s="54" t="s">
        <v>456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457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459</v>
      </c>
      <c r="B292" s="54" t="s">
        <v>460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452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464</v>
      </c>
      <c r="B294" s="54" t="s">
        <v>465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71</v>
      </c>
      <c r="Q295" s="576"/>
      <c r="R295" s="576"/>
      <c r="S295" s="576"/>
      <c r="T295" s="576"/>
      <c r="U295" s="576"/>
      <c r="V295" s="577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71</v>
      </c>
      <c r="Q296" s="576"/>
      <c r="R296" s="576"/>
      <c r="S296" s="576"/>
      <c r="T296" s="576"/>
      <c r="U296" s="576"/>
      <c r="V296" s="577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467</v>
      </c>
      <c r="B298" s="54" t="s">
        <v>468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470</v>
      </c>
      <c r="B299" s="54" t="s">
        <v>471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483</v>
      </c>
      <c r="B304" s="54" t="s">
        <v>484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485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71</v>
      </c>
      <c r="Q305" s="576"/>
      <c r="R305" s="576"/>
      <c r="S305" s="576"/>
      <c r="T305" s="576"/>
      <c r="U305" s="576"/>
      <c r="V305" s="577"/>
      <c r="W305" s="37" t="s">
        <v>72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71</v>
      </c>
      <c r="Q306" s="576"/>
      <c r="R306" s="576"/>
      <c r="S306" s="576"/>
      <c r="T306" s="576"/>
      <c r="U306" s="576"/>
      <c r="V306" s="577"/>
      <c r="W306" s="37" t="s">
        <v>69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customHeight="1" x14ac:dyDescent="0.25">
      <c r="A307" s="572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486</v>
      </c>
      <c r="B308" s="54" t="s">
        <v>487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489</v>
      </c>
      <c r="B309" s="54" t="s">
        <v>490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492</v>
      </c>
      <c r="B310" s="54" t="s">
        <v>493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495</v>
      </c>
      <c r="B311" s="54" t="s">
        <v>496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498</v>
      </c>
      <c r="B312" s="54" t="s">
        <v>499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71</v>
      </c>
      <c r="Q313" s="576"/>
      <c r="R313" s="576"/>
      <c r="S313" s="576"/>
      <c r="T313" s="576"/>
      <c r="U313" s="576"/>
      <c r="V313" s="577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71</v>
      </c>
      <c r="Q314" s="576"/>
      <c r="R314" s="576"/>
      <c r="S314" s="576"/>
      <c r="T314" s="576"/>
      <c r="U314" s="576"/>
      <c r="V314" s="577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501</v>
      </c>
      <c r="B316" s="54" t="s">
        <v>502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504</v>
      </c>
      <c r="B317" s="54" t="s">
        <v>505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55</v>
      </c>
      <c r="Y317" s="558">
        <f>IFERROR(IF(X317="",0,CEILING((X317/$H317),1)*$H317),"")</f>
        <v>62.4</v>
      </c>
      <c r="Z317" s="36">
        <f>IFERROR(IF(Y317=0,"",ROUNDUP(Y317/H317,0)*0.01898),"")</f>
        <v>0.15184</v>
      </c>
      <c r="AA317" s="56"/>
      <c r="AB317" s="57"/>
      <c r="AC317" s="367" t="s">
        <v>506</v>
      </c>
      <c r="AG317" s="64"/>
      <c r="AJ317" s="68"/>
      <c r="AK317" s="68">
        <v>0</v>
      </c>
      <c r="BB317" s="368" t="s">
        <v>1</v>
      </c>
      <c r="BM317" s="64">
        <f>IFERROR(X317*I317/H317,"0")</f>
        <v>58.659615384615392</v>
      </c>
      <c r="BN317" s="64">
        <f>IFERROR(Y317*I317/H317,"0")</f>
        <v>66.552000000000007</v>
      </c>
      <c r="BO317" s="64">
        <f>IFERROR(1/J317*(X317/H317),"0")</f>
        <v>0.11017628205128205</v>
      </c>
      <c r="BP317" s="64">
        <f>IFERROR(1/J317*(Y317/H317),"0")</f>
        <v>0.125</v>
      </c>
    </row>
    <row r="318" spans="1:68" ht="16.5" customHeight="1" x14ac:dyDescent="0.25">
      <c r="A318" s="54" t="s">
        <v>507</v>
      </c>
      <c r="B318" s="54" t="s">
        <v>508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71</v>
      </c>
      <c r="Q319" s="576"/>
      <c r="R319" s="576"/>
      <c r="S319" s="576"/>
      <c r="T319" s="576"/>
      <c r="U319" s="576"/>
      <c r="V319" s="577"/>
      <c r="W319" s="37" t="s">
        <v>72</v>
      </c>
      <c r="X319" s="559">
        <f>IFERROR(X316/H316,"0")+IFERROR(X317/H317,"0")+IFERROR(X318/H318,"0")</f>
        <v>7.0512820512820511</v>
      </c>
      <c r="Y319" s="559">
        <f>IFERROR(Y316/H316,"0")+IFERROR(Y317/H317,"0")+IFERROR(Y318/H318,"0")</f>
        <v>8</v>
      </c>
      <c r="Z319" s="559">
        <f>IFERROR(IF(Z316="",0,Z316),"0")+IFERROR(IF(Z317="",0,Z317),"0")+IFERROR(IF(Z318="",0,Z318),"0")</f>
        <v>0.15184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71</v>
      </c>
      <c r="Q320" s="576"/>
      <c r="R320" s="576"/>
      <c r="S320" s="576"/>
      <c r="T320" s="576"/>
      <c r="U320" s="576"/>
      <c r="V320" s="577"/>
      <c r="W320" s="37" t="s">
        <v>69</v>
      </c>
      <c r="X320" s="559">
        <f>IFERROR(SUM(X316:X318),"0")</f>
        <v>55</v>
      </c>
      <c r="Y320" s="559">
        <f>IFERROR(SUM(Y316:Y318),"0")</f>
        <v>62.4</v>
      </c>
      <c r="Z320" s="37"/>
      <c r="AA320" s="560"/>
      <c r="AB320" s="560"/>
      <c r="AC320" s="560"/>
    </row>
    <row r="321" spans="1:68" ht="14.25" customHeight="1" x14ac:dyDescent="0.25">
      <c r="A321" s="572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510</v>
      </c>
      <c r="B322" s="54" t="s">
        <v>511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6" t="s">
        <v>512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5" t="s">
        <v>516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517</v>
      </c>
      <c r="B324" s="54" t="s">
        <v>518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1</v>
      </c>
      <c r="Y324" s="558">
        <f>IFERROR(IF(X324="",0,CEILING((X324/$H324),1)*$H324),"")</f>
        <v>2.5499999999999998</v>
      </c>
      <c r="Z324" s="36">
        <f>IFERROR(IF(Y324=0,"",ROUNDUP(Y324/H324,0)*0.00651),"")</f>
        <v>6.5100000000000002E-3</v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1.1588235294117648</v>
      </c>
      <c r="BN324" s="64">
        <f>IFERROR(Y324*I324/H324,"0")</f>
        <v>2.9550000000000001</v>
      </c>
      <c r="BO324" s="64">
        <f>IFERROR(1/J324*(X324/H324),"0")</f>
        <v>2.1547080370609788E-3</v>
      </c>
      <c r="BP324" s="64">
        <f>IFERROR(1/J324*(Y324/H324),"0")</f>
        <v>5.4945054945054949E-3</v>
      </c>
    </row>
    <row r="325" spans="1:68" ht="27" customHeight="1" x14ac:dyDescent="0.25">
      <c r="A325" s="54" t="s">
        <v>520</v>
      </c>
      <c r="B325" s="54" t="s">
        <v>521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513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71</v>
      </c>
      <c r="Q326" s="576"/>
      <c r="R326" s="576"/>
      <c r="S326" s="576"/>
      <c r="T326" s="576"/>
      <c r="U326" s="576"/>
      <c r="V326" s="577"/>
      <c r="W326" s="37" t="s">
        <v>72</v>
      </c>
      <c r="X326" s="559">
        <f>IFERROR(X322/H322,"0")+IFERROR(X323/H323,"0")+IFERROR(X324/H324,"0")+IFERROR(X325/H325,"0")</f>
        <v>0.39215686274509809</v>
      </c>
      <c r="Y326" s="559">
        <f>IFERROR(Y322/H322,"0")+IFERROR(Y323/H323,"0")+IFERROR(Y324/H324,"0")+IFERROR(Y325/H325,"0")</f>
        <v>1</v>
      </c>
      <c r="Z326" s="559">
        <f>IFERROR(IF(Z322="",0,Z322),"0")+IFERROR(IF(Z323="",0,Z323),"0")+IFERROR(IF(Z324="",0,Z324),"0")+IFERROR(IF(Z325="",0,Z325),"0")</f>
        <v>6.5100000000000002E-3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71</v>
      </c>
      <c r="Q327" s="576"/>
      <c r="R327" s="576"/>
      <c r="S327" s="576"/>
      <c r="T327" s="576"/>
      <c r="U327" s="576"/>
      <c r="V327" s="577"/>
      <c r="W327" s="37" t="s">
        <v>69</v>
      </c>
      <c r="X327" s="559">
        <f>IFERROR(SUM(X322:X325),"0")</f>
        <v>1</v>
      </c>
      <c r="Y327" s="559">
        <f>IFERROR(SUM(Y322:Y325),"0")</f>
        <v>2.5499999999999998</v>
      </c>
      <c r="Z327" s="37"/>
      <c r="AA327" s="560"/>
      <c r="AB327" s="560"/>
      <c r="AC327" s="560"/>
    </row>
    <row r="328" spans="1:68" ht="14.25" customHeight="1" x14ac:dyDescent="0.25">
      <c r="A328" s="572" t="s">
        <v>522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523</v>
      </c>
      <c r="B329" s="54" t="s">
        <v>524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525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525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526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71</v>
      </c>
      <c r="Q332" s="576"/>
      <c r="R332" s="576"/>
      <c r="S332" s="576"/>
      <c r="T332" s="576"/>
      <c r="U332" s="576"/>
      <c r="V332" s="577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71</v>
      </c>
      <c r="Q333" s="576"/>
      <c r="R333" s="576"/>
      <c r="S333" s="576"/>
      <c r="T333" s="576"/>
      <c r="U333" s="576"/>
      <c r="V333" s="577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531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532</v>
      </c>
      <c r="B336" s="54" t="s">
        <v>533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535</v>
      </c>
      <c r="B337" s="54" t="s">
        <v>536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538</v>
      </c>
      <c r="B338" s="54" t="s">
        <v>539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71</v>
      </c>
      <c r="Q339" s="576"/>
      <c r="R339" s="576"/>
      <c r="S339" s="576"/>
      <c r="T339" s="576"/>
      <c r="U339" s="576"/>
      <c r="V339" s="577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71</v>
      </c>
      <c r="Q340" s="576"/>
      <c r="R340" s="576"/>
      <c r="S340" s="576"/>
      <c r="T340" s="576"/>
      <c r="U340" s="576"/>
      <c r="V340" s="577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customHeight="1" x14ac:dyDescent="0.2">
      <c r="A341" s="646" t="s">
        <v>541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542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543</v>
      </c>
      <c r="B344" s="54" t="s">
        <v>544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366</v>
      </c>
      <c r="Y344" s="558">
        <f t="shared" ref="Y344:Y350" si="47">IFERROR(IF(X344="",0,CEILING((X344/$H344),1)*$H344),"")</f>
        <v>375</v>
      </c>
      <c r="Z344" s="36">
        <f>IFERROR(IF(Y344=0,"",ROUNDUP(Y344/H344,0)*0.02175),"")</f>
        <v>0.54374999999999996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377.71200000000005</v>
      </c>
      <c r="BN344" s="64">
        <f t="shared" ref="BN344:BN350" si="49">IFERROR(Y344*I344/H344,"0")</f>
        <v>387</v>
      </c>
      <c r="BO344" s="64">
        <f t="shared" ref="BO344:BO350" si="50">IFERROR(1/J344*(X344/H344),"0")</f>
        <v>0.5083333333333333</v>
      </c>
      <c r="BP344" s="64">
        <f t="shared" ref="BP344:BP350" si="51">IFERROR(1/J344*(Y344/H344),"0")</f>
        <v>0.52083333333333326</v>
      </c>
    </row>
    <row r="345" spans="1:68" ht="27" customHeight="1" x14ac:dyDescent="0.25">
      <c r="A345" s="54" t="s">
        <v>546</v>
      </c>
      <c r="B345" s="54" t="s">
        <v>547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131</v>
      </c>
      <c r="Y345" s="558">
        <f t="shared" si="47"/>
        <v>135</v>
      </c>
      <c r="Z345" s="36">
        <f>IFERROR(IF(Y345=0,"",ROUNDUP(Y345/H345,0)*0.02175),"")</f>
        <v>0.19574999999999998</v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48"/>
        <v>135.19200000000001</v>
      </c>
      <c r="BN345" s="64">
        <f t="shared" si="49"/>
        <v>139.32000000000002</v>
      </c>
      <c r="BO345" s="64">
        <f t="shared" si="50"/>
        <v>0.18194444444444441</v>
      </c>
      <c r="BP345" s="64">
        <f t="shared" si="51"/>
        <v>0.1875</v>
      </c>
    </row>
    <row r="346" spans="1:68" ht="27" customHeight="1" x14ac:dyDescent="0.25">
      <c r="A346" s="54" t="s">
        <v>549</v>
      </c>
      <c r="B346" s="54" t="s">
        <v>550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168</v>
      </c>
      <c r="Y346" s="558">
        <f t="shared" si="47"/>
        <v>180</v>
      </c>
      <c r="Z346" s="36">
        <f>IFERROR(IF(Y346=0,"",ROUNDUP(Y346/H346,0)*0.02175),"")</f>
        <v>0.26100000000000001</v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48"/>
        <v>173.376</v>
      </c>
      <c r="BN346" s="64">
        <f t="shared" si="49"/>
        <v>185.76000000000002</v>
      </c>
      <c r="BO346" s="64">
        <f t="shared" si="50"/>
        <v>0.23333333333333331</v>
      </c>
      <c r="BP346" s="64">
        <f t="shared" si="51"/>
        <v>0.25</v>
      </c>
    </row>
    <row r="347" spans="1:68" ht="37.5" customHeight="1" x14ac:dyDescent="0.25">
      <c r="A347" s="54" t="s">
        <v>552</v>
      </c>
      <c r="B347" s="54" t="s">
        <v>553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232</v>
      </c>
      <c r="Y347" s="558">
        <f t="shared" si="47"/>
        <v>240</v>
      </c>
      <c r="Z347" s="36">
        <f>IFERROR(IF(Y347=0,"",ROUNDUP(Y347/H347,0)*0.02175),"")</f>
        <v>0.34799999999999998</v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48"/>
        <v>239.42400000000001</v>
      </c>
      <c r="BN347" s="64">
        <f t="shared" si="49"/>
        <v>247.68</v>
      </c>
      <c r="BO347" s="64">
        <f t="shared" si="50"/>
        <v>0.32222222222222219</v>
      </c>
      <c r="BP347" s="64">
        <f t="shared" si="51"/>
        <v>0.33333333333333331</v>
      </c>
    </row>
    <row r="348" spans="1:68" ht="27" customHeight="1" x14ac:dyDescent="0.25">
      <c r="A348" s="54" t="s">
        <v>555</v>
      </c>
      <c r="B348" s="54" t="s">
        <v>556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558</v>
      </c>
      <c r="B349" s="54" t="s">
        <v>559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548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560</v>
      </c>
      <c r="B350" s="54" t="s">
        <v>561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71</v>
      </c>
      <c r="Q351" s="576"/>
      <c r="R351" s="576"/>
      <c r="S351" s="576"/>
      <c r="T351" s="576"/>
      <c r="U351" s="576"/>
      <c r="V351" s="577"/>
      <c r="W351" s="37" t="s">
        <v>72</v>
      </c>
      <c r="X351" s="559">
        <f>IFERROR(X344/H344,"0")+IFERROR(X345/H345,"0")+IFERROR(X346/H346,"0")+IFERROR(X347/H347,"0")+IFERROR(X348/H348,"0")+IFERROR(X349/H349,"0")+IFERROR(X350/H350,"0")</f>
        <v>59.8</v>
      </c>
      <c r="Y351" s="559">
        <f>IFERROR(Y344/H344,"0")+IFERROR(Y345/H345,"0")+IFERROR(Y346/H346,"0")+IFERROR(Y347/H347,"0")+IFERROR(Y348/H348,"0")+IFERROR(Y349/H349,"0")+IFERROR(Y350/H350,"0")</f>
        <v>62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1.3485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71</v>
      </c>
      <c r="Q352" s="576"/>
      <c r="R352" s="576"/>
      <c r="S352" s="576"/>
      <c r="T352" s="576"/>
      <c r="U352" s="576"/>
      <c r="V352" s="577"/>
      <c r="W352" s="37" t="s">
        <v>69</v>
      </c>
      <c r="X352" s="559">
        <f>IFERROR(SUM(X344:X350),"0")</f>
        <v>897</v>
      </c>
      <c r="Y352" s="559">
        <f>IFERROR(SUM(Y344:Y350),"0")</f>
        <v>930</v>
      </c>
      <c r="Z352" s="37"/>
      <c r="AA352" s="560"/>
      <c r="AB352" s="560"/>
      <c r="AC352" s="560"/>
    </row>
    <row r="353" spans="1:68" ht="14.25" customHeight="1" x14ac:dyDescent="0.25">
      <c r="A353" s="572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562</v>
      </c>
      <c r="B354" s="54" t="s">
        <v>563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486</v>
      </c>
      <c r="Y354" s="558">
        <f>IFERROR(IF(X354="",0,CEILING((X354/$H354),1)*$H354),"")</f>
        <v>495</v>
      </c>
      <c r="Z354" s="36">
        <f>IFERROR(IF(Y354=0,"",ROUNDUP(Y354/H354,0)*0.02175),"")</f>
        <v>0.71775</v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501.55200000000002</v>
      </c>
      <c r="BN354" s="64">
        <f>IFERROR(Y354*I354/H354,"0")</f>
        <v>510.84000000000003</v>
      </c>
      <c r="BO354" s="64">
        <f>IFERROR(1/J354*(X354/H354),"0")</f>
        <v>0.67499999999999993</v>
      </c>
      <c r="BP354" s="64">
        <f>IFERROR(1/J354*(Y354/H354),"0")</f>
        <v>0.6875</v>
      </c>
    </row>
    <row r="355" spans="1:68" ht="16.5" customHeight="1" x14ac:dyDescent="0.25">
      <c r="A355" s="54" t="s">
        <v>565</v>
      </c>
      <c r="B355" s="54" t="s">
        <v>566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71</v>
      </c>
      <c r="Q356" s="576"/>
      <c r="R356" s="576"/>
      <c r="S356" s="576"/>
      <c r="T356" s="576"/>
      <c r="U356" s="576"/>
      <c r="V356" s="577"/>
      <c r="W356" s="37" t="s">
        <v>72</v>
      </c>
      <c r="X356" s="559">
        <f>IFERROR(X354/H354,"0")+IFERROR(X355/H355,"0")</f>
        <v>32.4</v>
      </c>
      <c r="Y356" s="559">
        <f>IFERROR(Y354/H354,"0")+IFERROR(Y355/H355,"0")</f>
        <v>33</v>
      </c>
      <c r="Z356" s="559">
        <f>IFERROR(IF(Z354="",0,Z354),"0")+IFERROR(IF(Z355="",0,Z355),"0")</f>
        <v>0.71775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71</v>
      </c>
      <c r="Q357" s="576"/>
      <c r="R357" s="576"/>
      <c r="S357" s="576"/>
      <c r="T357" s="576"/>
      <c r="U357" s="576"/>
      <c r="V357" s="577"/>
      <c r="W357" s="37" t="s">
        <v>69</v>
      </c>
      <c r="X357" s="559">
        <f>IFERROR(SUM(X354:X355),"0")</f>
        <v>486</v>
      </c>
      <c r="Y357" s="559">
        <f>IFERROR(SUM(Y354:Y355),"0")</f>
        <v>495</v>
      </c>
      <c r="Z357" s="37"/>
      <c r="AA357" s="560"/>
      <c r="AB357" s="560"/>
      <c r="AC357" s="560"/>
    </row>
    <row r="358" spans="1:68" ht="14.25" customHeight="1" x14ac:dyDescent="0.25">
      <c r="A358" s="572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567</v>
      </c>
      <c r="B359" s="54" t="s">
        <v>568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572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71</v>
      </c>
      <c r="Q361" s="576"/>
      <c r="R361" s="576"/>
      <c r="S361" s="576"/>
      <c r="T361" s="576"/>
      <c r="U361" s="576"/>
      <c r="V361" s="577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71</v>
      </c>
      <c r="Q362" s="576"/>
      <c r="R362" s="576"/>
      <c r="S362" s="576"/>
      <c r="T362" s="576"/>
      <c r="U362" s="576"/>
      <c r="V362" s="577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573</v>
      </c>
      <c r="B364" s="54" t="s">
        <v>574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9</v>
      </c>
      <c r="Y364" s="558">
        <f>IFERROR(IF(X364="",0,CEILING((X364/$H364),1)*$H364),"")</f>
        <v>9</v>
      </c>
      <c r="Z364" s="36">
        <f>IFERROR(IF(Y364=0,"",ROUNDUP(Y364/H364,0)*0.01898),"")</f>
        <v>1.898E-2</v>
      </c>
      <c r="AA364" s="56"/>
      <c r="AB364" s="57"/>
      <c r="AC364" s="413" t="s">
        <v>575</v>
      </c>
      <c r="AG364" s="64"/>
      <c r="AJ364" s="68"/>
      <c r="AK364" s="68">
        <v>0</v>
      </c>
      <c r="BB364" s="414" t="s">
        <v>1</v>
      </c>
      <c r="BM364" s="64">
        <f>IFERROR(X364*I364/H364,"0")</f>
        <v>9.5190000000000001</v>
      </c>
      <c r="BN364" s="64">
        <f>IFERROR(Y364*I364/H364,"0")</f>
        <v>9.5190000000000001</v>
      </c>
      <c r="BO364" s="64">
        <f>IFERROR(1/J364*(X364/H364),"0")</f>
        <v>1.5625E-2</v>
      </c>
      <c r="BP364" s="64">
        <f>IFERROR(1/J364*(Y364/H364),"0")</f>
        <v>1.5625E-2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71</v>
      </c>
      <c r="Q365" s="576"/>
      <c r="R365" s="576"/>
      <c r="S365" s="576"/>
      <c r="T365" s="576"/>
      <c r="U365" s="576"/>
      <c r="V365" s="577"/>
      <c r="W365" s="37" t="s">
        <v>72</v>
      </c>
      <c r="X365" s="559">
        <f>IFERROR(X364/H364,"0")</f>
        <v>1</v>
      </c>
      <c r="Y365" s="559">
        <f>IFERROR(Y364/H364,"0")</f>
        <v>1</v>
      </c>
      <c r="Z365" s="559">
        <f>IFERROR(IF(Z364="",0,Z364),"0")</f>
        <v>1.898E-2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71</v>
      </c>
      <c r="Q366" s="576"/>
      <c r="R366" s="576"/>
      <c r="S366" s="576"/>
      <c r="T366" s="576"/>
      <c r="U366" s="576"/>
      <c r="V366" s="577"/>
      <c r="W366" s="37" t="s">
        <v>69</v>
      </c>
      <c r="X366" s="559">
        <f>IFERROR(SUM(X364:X364),"0")</f>
        <v>9</v>
      </c>
      <c r="Y366" s="559">
        <f>IFERROR(SUM(Y364:Y364),"0")</f>
        <v>9</v>
      </c>
      <c r="Z366" s="37"/>
      <c r="AA366" s="560"/>
      <c r="AB366" s="560"/>
      <c r="AC366" s="560"/>
    </row>
    <row r="367" spans="1:68" ht="16.5" customHeight="1" x14ac:dyDescent="0.25">
      <c r="A367" s="580" t="s">
        <v>576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577</v>
      </c>
      <c r="B369" s="54" t="s">
        <v>578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20</v>
      </c>
      <c r="Y369" s="558">
        <f>IFERROR(IF(X369="",0,CEILING((X369/$H369),1)*$H369),"")</f>
        <v>21.6</v>
      </c>
      <c r="Z369" s="36">
        <f>IFERROR(IF(Y369=0,"",ROUNDUP(Y369/H369,0)*0.01898),"")</f>
        <v>3.7960000000000001E-2</v>
      </c>
      <c r="AA369" s="56"/>
      <c r="AB369" s="57"/>
      <c r="AC369" s="415" t="s">
        <v>579</v>
      </c>
      <c r="AG369" s="64"/>
      <c r="AJ369" s="68"/>
      <c r="AK369" s="68">
        <v>0</v>
      </c>
      <c r="BB369" s="416" t="s">
        <v>1</v>
      </c>
      <c r="BM369" s="64">
        <f>IFERROR(X369*I369/H369,"0")</f>
        <v>20.805555555555554</v>
      </c>
      <c r="BN369" s="64">
        <f>IFERROR(Y369*I369/H369,"0")</f>
        <v>22.47</v>
      </c>
      <c r="BO369" s="64">
        <f>IFERROR(1/J369*(X369/H369),"0")</f>
        <v>2.8935185185185182E-2</v>
      </c>
      <c r="BP369" s="64">
        <f>IFERROR(1/J369*(Y369/H369),"0")</f>
        <v>3.125E-2</v>
      </c>
    </row>
    <row r="370" spans="1:68" ht="37.5" customHeight="1" x14ac:dyDescent="0.25">
      <c r="A370" s="54" t="s">
        <v>580</v>
      </c>
      <c r="B370" s="54" t="s">
        <v>581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582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583</v>
      </c>
      <c r="B371" s="54" t="s">
        <v>584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582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71</v>
      </c>
      <c r="Q372" s="576"/>
      <c r="R372" s="576"/>
      <c r="S372" s="576"/>
      <c r="T372" s="576"/>
      <c r="U372" s="576"/>
      <c r="V372" s="577"/>
      <c r="W372" s="37" t="s">
        <v>72</v>
      </c>
      <c r="X372" s="559">
        <f>IFERROR(X369/H369,"0")+IFERROR(X370/H370,"0")+IFERROR(X371/H371,"0")</f>
        <v>1.8518518518518516</v>
      </c>
      <c r="Y372" s="559">
        <f>IFERROR(Y369/H369,"0")+IFERROR(Y370/H370,"0")+IFERROR(Y371/H371,"0")</f>
        <v>2</v>
      </c>
      <c r="Z372" s="559">
        <f>IFERROR(IF(Z369="",0,Z369),"0")+IFERROR(IF(Z370="",0,Z370),"0")+IFERROR(IF(Z371="",0,Z371),"0")</f>
        <v>3.7960000000000001E-2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71</v>
      </c>
      <c r="Q373" s="576"/>
      <c r="R373" s="576"/>
      <c r="S373" s="576"/>
      <c r="T373" s="576"/>
      <c r="U373" s="576"/>
      <c r="V373" s="577"/>
      <c r="W373" s="37" t="s">
        <v>69</v>
      </c>
      <c r="X373" s="559">
        <f>IFERROR(SUM(X369:X371),"0")</f>
        <v>20</v>
      </c>
      <c r="Y373" s="559">
        <f>IFERROR(SUM(Y369:Y371),"0")</f>
        <v>21.6</v>
      </c>
      <c r="Z373" s="37"/>
      <c r="AA373" s="560"/>
      <c r="AB373" s="560"/>
      <c r="AC373" s="560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585</v>
      </c>
      <c r="B375" s="54" t="s">
        <v>586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587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71</v>
      </c>
      <c r="Q376" s="576"/>
      <c r="R376" s="576"/>
      <c r="S376" s="576"/>
      <c r="T376" s="576"/>
      <c r="U376" s="576"/>
      <c r="V376" s="577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71</v>
      </c>
      <c r="Q377" s="576"/>
      <c r="R377" s="576"/>
      <c r="S377" s="576"/>
      <c r="T377" s="576"/>
      <c r="U377" s="576"/>
      <c r="V377" s="577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73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588</v>
      </c>
      <c r="B379" s="54" t="s">
        <v>589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222</v>
      </c>
      <c r="Y379" s="558">
        <f>IFERROR(IF(X379="",0,CEILING((X379/$H379),1)*$H379),"")</f>
        <v>225</v>
      </c>
      <c r="Z379" s="36">
        <f>IFERROR(IF(Y379=0,"",ROUNDUP(Y379/H379,0)*0.01898),"")</f>
        <v>0.47450000000000003</v>
      </c>
      <c r="AA379" s="56"/>
      <c r="AB379" s="57"/>
      <c r="AC379" s="423" t="s">
        <v>590</v>
      </c>
      <c r="AG379" s="64"/>
      <c r="AJ379" s="68"/>
      <c r="AK379" s="68">
        <v>0</v>
      </c>
      <c r="BB379" s="424" t="s">
        <v>1</v>
      </c>
      <c r="BM379" s="64">
        <f>IFERROR(X379*I379/H379,"0")</f>
        <v>234.80199999999999</v>
      </c>
      <c r="BN379" s="64">
        <f>IFERROR(Y379*I379/H379,"0")</f>
        <v>237.97500000000002</v>
      </c>
      <c r="BO379" s="64">
        <f>IFERROR(1/J379*(X379/H379),"0")</f>
        <v>0.38541666666666669</v>
      </c>
      <c r="BP379" s="64">
        <f>IFERROR(1/J379*(Y379/H379),"0")</f>
        <v>0.390625</v>
      </c>
    </row>
    <row r="380" spans="1:68" ht="27" customHeight="1" x14ac:dyDescent="0.25">
      <c r="A380" s="54" t="s">
        <v>591</v>
      </c>
      <c r="B380" s="54" t="s">
        <v>592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590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71</v>
      </c>
      <c r="Q381" s="576"/>
      <c r="R381" s="576"/>
      <c r="S381" s="576"/>
      <c r="T381" s="576"/>
      <c r="U381" s="576"/>
      <c r="V381" s="577"/>
      <c r="W381" s="37" t="s">
        <v>72</v>
      </c>
      <c r="X381" s="559">
        <f>IFERROR(X379/H379,"0")+IFERROR(X380/H380,"0")</f>
        <v>24.666666666666668</v>
      </c>
      <c r="Y381" s="559">
        <f>IFERROR(Y379/H379,"0")+IFERROR(Y380/H380,"0")</f>
        <v>25</v>
      </c>
      <c r="Z381" s="559">
        <f>IFERROR(IF(Z379="",0,Z379),"0")+IFERROR(IF(Z380="",0,Z380),"0")</f>
        <v>0.47450000000000003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71</v>
      </c>
      <c r="Q382" s="576"/>
      <c r="R382" s="576"/>
      <c r="S382" s="576"/>
      <c r="T382" s="576"/>
      <c r="U382" s="576"/>
      <c r="V382" s="577"/>
      <c r="W382" s="37" t="s">
        <v>69</v>
      </c>
      <c r="X382" s="559">
        <f>IFERROR(SUM(X379:X380),"0")</f>
        <v>222</v>
      </c>
      <c r="Y382" s="559">
        <f>IFERROR(SUM(Y379:Y380),"0")</f>
        <v>225</v>
      </c>
      <c r="Z382" s="37"/>
      <c r="AA382" s="560"/>
      <c r="AB382" s="560"/>
      <c r="AC382" s="560"/>
    </row>
    <row r="383" spans="1:68" ht="14.25" customHeight="1" x14ac:dyDescent="0.25">
      <c r="A383" s="572" t="s">
        <v>169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593</v>
      </c>
      <c r="B384" s="54" t="s">
        <v>594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595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71</v>
      </c>
      <c r="Q385" s="576"/>
      <c r="R385" s="576"/>
      <c r="S385" s="576"/>
      <c r="T385" s="576"/>
      <c r="U385" s="576"/>
      <c r="V385" s="577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71</v>
      </c>
      <c r="Q386" s="576"/>
      <c r="R386" s="576"/>
      <c r="S386" s="576"/>
      <c r="T386" s="576"/>
      <c r="U386" s="576"/>
      <c r="V386" s="577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596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597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598</v>
      </c>
      <c r="B390" s="54" t="s">
        <v>599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601</v>
      </c>
      <c r="B392" s="54" t="s">
        <v>604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605</v>
      </c>
      <c r="B393" s="54" t="s">
        <v>606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607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608</v>
      </c>
      <c r="B394" s="54" t="s">
        <v>609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600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610</v>
      </c>
      <c r="B395" s="54" t="s">
        <v>611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600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612</v>
      </c>
      <c r="B396" s="54" t="s">
        <v>613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615</v>
      </c>
      <c r="B397" s="54" t="s">
        <v>616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618</v>
      </c>
      <c r="B398" s="54" t="s">
        <v>619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customHeight="1" x14ac:dyDescent="0.25">
      <c r="A399" s="54" t="s">
        <v>621</v>
      </c>
      <c r="B399" s="54" t="s">
        <v>622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71</v>
      </c>
      <c r="Q400" s="576"/>
      <c r="R400" s="576"/>
      <c r="S400" s="576"/>
      <c r="T400" s="576"/>
      <c r="U400" s="576"/>
      <c r="V400" s="577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71</v>
      </c>
      <c r="Q401" s="576"/>
      <c r="R401" s="576"/>
      <c r="S401" s="576"/>
      <c r="T401" s="576"/>
      <c r="U401" s="576"/>
      <c r="V401" s="577"/>
      <c r="W401" s="37" t="s">
        <v>69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customHeight="1" x14ac:dyDescent="0.25">
      <c r="A402" s="572" t="s">
        <v>73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623</v>
      </c>
      <c r="B403" s="54" t="s">
        <v>624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71</v>
      </c>
      <c r="Q405" s="576"/>
      <c r="R405" s="576"/>
      <c r="S405" s="576"/>
      <c r="T405" s="576"/>
      <c r="U405" s="576"/>
      <c r="V405" s="577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71</v>
      </c>
      <c r="Q406" s="576"/>
      <c r="R406" s="576"/>
      <c r="S406" s="576"/>
      <c r="T406" s="576"/>
      <c r="U406" s="576"/>
      <c r="V406" s="577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629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134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630</v>
      </c>
      <c r="B409" s="54" t="s">
        <v>631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632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71</v>
      </c>
      <c r="Q410" s="576"/>
      <c r="R410" s="576"/>
      <c r="S410" s="576"/>
      <c r="T410" s="576"/>
      <c r="U410" s="576"/>
      <c r="V410" s="577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71</v>
      </c>
      <c r="Q411" s="576"/>
      <c r="R411" s="576"/>
      <c r="S411" s="576"/>
      <c r="T411" s="576"/>
      <c r="U411" s="576"/>
      <c r="V411" s="577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633</v>
      </c>
      <c r="B413" s="54" t="s">
        <v>634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28</v>
      </c>
      <c r="Y413" s="558">
        <f>IFERROR(IF(X413="",0,CEILING((X413/$H413),1)*$H413),"")</f>
        <v>32.400000000000006</v>
      </c>
      <c r="Z413" s="36">
        <f>IFERROR(IF(Y413=0,"",ROUNDUP(Y413/H413,0)*0.00902),"")</f>
        <v>5.4120000000000001E-2</v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29.088888888888889</v>
      </c>
      <c r="BN413" s="64">
        <f>IFERROR(Y413*I413/H413,"0")</f>
        <v>33.660000000000004</v>
      </c>
      <c r="BO413" s="64">
        <f>IFERROR(1/J413*(X413/H413),"0")</f>
        <v>3.9281705948372617E-2</v>
      </c>
      <c r="BP413" s="64">
        <f>IFERROR(1/J413*(Y413/H413),"0")</f>
        <v>4.5454545454545463E-2</v>
      </c>
    </row>
    <row r="414" spans="1:68" ht="27" customHeight="1" x14ac:dyDescent="0.25">
      <c r="A414" s="54" t="s">
        <v>636</v>
      </c>
      <c r="B414" s="54" t="s">
        <v>637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639</v>
      </c>
      <c r="B415" s="54" t="s">
        <v>640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641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642</v>
      </c>
      <c r="B416" s="54" t="s">
        <v>643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641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71</v>
      </c>
      <c r="Q417" s="576"/>
      <c r="R417" s="576"/>
      <c r="S417" s="576"/>
      <c r="T417" s="576"/>
      <c r="U417" s="576"/>
      <c r="V417" s="577"/>
      <c r="W417" s="37" t="s">
        <v>72</v>
      </c>
      <c r="X417" s="559">
        <f>IFERROR(X413/H413,"0")+IFERROR(X414/H414,"0")+IFERROR(X415/H415,"0")+IFERROR(X416/H416,"0")</f>
        <v>5.1851851851851851</v>
      </c>
      <c r="Y417" s="559">
        <f>IFERROR(Y413/H413,"0")+IFERROR(Y414/H414,"0")+IFERROR(Y415/H415,"0")+IFERROR(Y416/H416,"0")</f>
        <v>6.0000000000000009</v>
      </c>
      <c r="Z417" s="559">
        <f>IFERROR(IF(Z413="",0,Z413),"0")+IFERROR(IF(Z414="",0,Z414),"0")+IFERROR(IF(Z415="",0,Z415),"0")+IFERROR(IF(Z416="",0,Z416),"0")</f>
        <v>5.4120000000000001E-2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71</v>
      </c>
      <c r="Q418" s="576"/>
      <c r="R418" s="576"/>
      <c r="S418" s="576"/>
      <c r="T418" s="576"/>
      <c r="U418" s="576"/>
      <c r="V418" s="577"/>
      <c r="W418" s="37" t="s">
        <v>69</v>
      </c>
      <c r="X418" s="559">
        <f>IFERROR(SUM(X413:X416),"0")</f>
        <v>28</v>
      </c>
      <c r="Y418" s="559">
        <f>IFERROR(SUM(Y413:Y416),"0")</f>
        <v>32.400000000000006</v>
      </c>
      <c r="Z418" s="37"/>
      <c r="AA418" s="560"/>
      <c r="AB418" s="560"/>
      <c r="AC418" s="560"/>
    </row>
    <row r="419" spans="1:68" ht="16.5" customHeight="1" x14ac:dyDescent="0.25">
      <c r="A419" s="580" t="s">
        <v>644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645</v>
      </c>
      <c r="B421" s="54" t="s">
        <v>646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647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71</v>
      </c>
      <c r="Q422" s="576"/>
      <c r="R422" s="576"/>
      <c r="S422" s="576"/>
      <c r="T422" s="576"/>
      <c r="U422" s="576"/>
      <c r="V422" s="577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71</v>
      </c>
      <c r="Q423" s="576"/>
      <c r="R423" s="576"/>
      <c r="S423" s="576"/>
      <c r="T423" s="576"/>
      <c r="U423" s="576"/>
      <c r="V423" s="577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customHeight="1" x14ac:dyDescent="0.25">
      <c r="A424" s="580" t="s">
        <v>648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649</v>
      </c>
      <c r="B426" s="54" t="s">
        <v>650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651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71</v>
      </c>
      <c r="Q427" s="576"/>
      <c r="R427" s="576"/>
      <c r="S427" s="576"/>
      <c r="T427" s="576"/>
      <c r="U427" s="576"/>
      <c r="V427" s="577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71</v>
      </c>
      <c r="Q428" s="576"/>
      <c r="R428" s="576"/>
      <c r="S428" s="576"/>
      <c r="T428" s="576"/>
      <c r="U428" s="576"/>
      <c r="V428" s="577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652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652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102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653</v>
      </c>
      <c r="B432" s="54" t="s">
        <v>654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16</v>
      </c>
      <c r="Y432" s="558">
        <f t="shared" ref="Y432:Y445" si="58">IFERROR(IF(X432="",0,CEILING((X432/$H432),1)*$H432),"")</f>
        <v>21.12</v>
      </c>
      <c r="Z432" s="36">
        <f t="shared" ref="Z432:Z438" si="59">IFERROR(IF(Y432=0,"",ROUNDUP(Y432/H432,0)*0.01196),"")</f>
        <v>4.7840000000000001E-2</v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17.09090909090909</v>
      </c>
      <c r="BN432" s="64">
        <f t="shared" ref="BN432:BN445" si="61">IFERROR(Y432*I432/H432,"0")</f>
        <v>22.56</v>
      </c>
      <c r="BO432" s="64">
        <f t="shared" ref="BO432:BO445" si="62">IFERROR(1/J432*(X432/H432),"0")</f>
        <v>2.913752913752914E-2</v>
      </c>
      <c r="BP432" s="64">
        <f t="shared" ref="BP432:BP445" si="63">IFERROR(1/J432*(Y432/H432),"0")</f>
        <v>3.8461538461538464E-2</v>
      </c>
    </row>
    <row r="433" spans="1:68" ht="27" customHeight="1" x14ac:dyDescent="0.25">
      <c r="A433" s="54" t="s">
        <v>656</v>
      </c>
      <c r="B433" s="54" t="s">
        <v>657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6</v>
      </c>
      <c r="Y433" s="558">
        <f t="shared" si="58"/>
        <v>10.56</v>
      </c>
      <c r="Z433" s="36">
        <f t="shared" si="59"/>
        <v>2.392E-2</v>
      </c>
      <c r="AA433" s="56"/>
      <c r="AB433" s="57"/>
      <c r="AC433" s="469" t="s">
        <v>658</v>
      </c>
      <c r="AG433" s="64"/>
      <c r="AJ433" s="68"/>
      <c r="AK433" s="68">
        <v>0</v>
      </c>
      <c r="BB433" s="470" t="s">
        <v>1</v>
      </c>
      <c r="BM433" s="64">
        <f t="shared" si="60"/>
        <v>6.4090909090909083</v>
      </c>
      <c r="BN433" s="64">
        <f t="shared" si="61"/>
        <v>11.28</v>
      </c>
      <c r="BO433" s="64">
        <f t="shared" si="62"/>
        <v>1.0926573426573426E-2</v>
      </c>
      <c r="BP433" s="64">
        <f t="shared" si="63"/>
        <v>1.9230769230769232E-2</v>
      </c>
    </row>
    <row r="434" spans="1:68" ht="27" customHeight="1" x14ac:dyDescent="0.25">
      <c r="A434" s="54" t="s">
        <v>659</v>
      </c>
      <c r="B434" s="54" t="s">
        <v>660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661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662</v>
      </c>
      <c r="B435" s="54" t="s">
        <v>663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4" t="s">
        <v>664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666</v>
      </c>
      <c r="B436" s="54" t="s">
        <v>667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669</v>
      </c>
      <c r="B437" s="54" t="s">
        <v>670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0</v>
      </c>
      <c r="Y437" s="558">
        <f t="shared" si="58"/>
        <v>0</v>
      </c>
      <c r="Z437" s="36" t="str">
        <f t="shared" si="59"/>
        <v/>
      </c>
      <c r="AA437" s="56"/>
      <c r="AB437" s="57"/>
      <c r="AC437" s="477" t="s">
        <v>671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customHeight="1" x14ac:dyDescent="0.25">
      <c r="A438" s="54" t="s">
        <v>672</v>
      </c>
      <c r="B438" s="54" t="s">
        <v>673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674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655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3" t="s">
        <v>681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684</v>
      </c>
      <c r="B443" s="54" t="s">
        <v>685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671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686</v>
      </c>
      <c r="B444" s="54" t="s">
        <v>687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671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686</v>
      </c>
      <c r="B445" s="54" t="s">
        <v>688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671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71</v>
      </c>
      <c r="Q446" s="576"/>
      <c r="R446" s="576"/>
      <c r="S446" s="576"/>
      <c r="T446" s="576"/>
      <c r="U446" s="576"/>
      <c r="V446" s="577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4.1666666666666661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6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7.1760000000000004E-2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71</v>
      </c>
      <c r="Q447" s="576"/>
      <c r="R447" s="576"/>
      <c r="S447" s="576"/>
      <c r="T447" s="576"/>
      <c r="U447" s="576"/>
      <c r="V447" s="577"/>
      <c r="W447" s="37" t="s">
        <v>69</v>
      </c>
      <c r="X447" s="559">
        <f>IFERROR(SUM(X432:X445),"0")</f>
        <v>22</v>
      </c>
      <c r="Y447" s="559">
        <f>IFERROR(SUM(Y432:Y445),"0")</f>
        <v>31.68</v>
      </c>
      <c r="Z447" s="37"/>
      <c r="AA447" s="560"/>
      <c r="AB447" s="560"/>
      <c r="AC447" s="560"/>
    </row>
    <row r="448" spans="1:68" ht="14.25" customHeight="1" x14ac:dyDescent="0.25">
      <c r="A448" s="572" t="s">
        <v>134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689</v>
      </c>
      <c r="B449" s="54" t="s">
        <v>690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0</v>
      </c>
      <c r="Y449" s="558">
        <f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95" t="s">
        <v>691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692</v>
      </c>
      <c r="B450" s="54" t="s">
        <v>693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691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694</v>
      </c>
      <c r="B451" s="54" t="s">
        <v>695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691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71</v>
      </c>
      <c r="Q452" s="576"/>
      <c r="R452" s="576"/>
      <c r="S452" s="576"/>
      <c r="T452" s="576"/>
      <c r="U452" s="576"/>
      <c r="V452" s="577"/>
      <c r="W452" s="37" t="s">
        <v>72</v>
      </c>
      <c r="X452" s="559">
        <f>IFERROR(X449/H449,"0")+IFERROR(X450/H450,"0")+IFERROR(X451/H451,"0")</f>
        <v>0</v>
      </c>
      <c r="Y452" s="559">
        <f>IFERROR(Y449/H449,"0")+IFERROR(Y450/H450,"0")+IFERROR(Y451/H451,"0")</f>
        <v>0</v>
      </c>
      <c r="Z452" s="559">
        <f>IFERROR(IF(Z449="",0,Z449),"0")+IFERROR(IF(Z450="",0,Z450),"0")+IFERROR(IF(Z451="",0,Z451),"0")</f>
        <v>0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71</v>
      </c>
      <c r="Q453" s="576"/>
      <c r="R453" s="576"/>
      <c r="S453" s="576"/>
      <c r="T453" s="576"/>
      <c r="U453" s="576"/>
      <c r="V453" s="577"/>
      <c r="W453" s="37" t="s">
        <v>69</v>
      </c>
      <c r="X453" s="559">
        <f>IFERROR(SUM(X449:X451),"0")</f>
        <v>0</v>
      </c>
      <c r="Y453" s="559">
        <f>IFERROR(SUM(Y449:Y451),"0")</f>
        <v>0</v>
      </c>
      <c r="Z453" s="37"/>
      <c r="AA453" s="560"/>
      <c r="AB453" s="560"/>
      <c r="AC453" s="560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696</v>
      </c>
      <c r="B455" s="54" t="s">
        <v>697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4</v>
      </c>
      <c r="Y455" s="558">
        <f t="shared" ref="Y455:Y461" si="64">IFERROR(IF(X455="",0,CEILING((X455/$H455),1)*$H455),"")</f>
        <v>5.28</v>
      </c>
      <c r="Z455" s="36">
        <f>IFERROR(IF(Y455=0,"",ROUNDUP(Y455/H455,0)*0.01196),"")</f>
        <v>1.196E-2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4.2727272727272725</v>
      </c>
      <c r="BN455" s="64">
        <f t="shared" ref="BN455:BN461" si="66">IFERROR(Y455*I455/H455,"0")</f>
        <v>5.64</v>
      </c>
      <c r="BO455" s="64">
        <f t="shared" ref="BO455:BO461" si="67">IFERROR(1/J455*(X455/H455),"0")</f>
        <v>7.2843822843822849E-3</v>
      </c>
      <c r="BP455" s="64">
        <f t="shared" ref="BP455:BP461" si="68">IFERROR(1/J455*(Y455/H455),"0")</f>
        <v>9.6153846153846159E-3</v>
      </c>
    </row>
    <row r="456" spans="1:68" ht="27" customHeight="1" x14ac:dyDescent="0.25">
      <c r="A456" s="54" t="s">
        <v>699</v>
      </c>
      <c r="B456" s="54" t="s">
        <v>700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4</v>
      </c>
      <c r="Y456" s="558">
        <f t="shared" si="64"/>
        <v>5.28</v>
      </c>
      <c r="Z456" s="36">
        <f>IFERROR(IF(Y456=0,"",ROUNDUP(Y456/H456,0)*0.01196),"")</f>
        <v>1.196E-2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4.2727272727272725</v>
      </c>
      <c r="BN456" s="64">
        <f t="shared" si="66"/>
        <v>5.64</v>
      </c>
      <c r="BO456" s="64">
        <f t="shared" si="67"/>
        <v>7.2843822843822849E-3</v>
      </c>
      <c r="BP456" s="64">
        <f t="shared" si="68"/>
        <v>9.6153846153846159E-3</v>
      </c>
    </row>
    <row r="457" spans="1:68" ht="27" customHeight="1" x14ac:dyDescent="0.25">
      <c r="A457" s="54" t="s">
        <v>702</v>
      </c>
      <c r="B457" s="54" t="s">
        <v>703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4</v>
      </c>
      <c r="Y457" s="558">
        <f t="shared" si="64"/>
        <v>5.28</v>
      </c>
      <c r="Z457" s="36">
        <f>IFERROR(IF(Y457=0,"",ROUNDUP(Y457/H457,0)*0.01196),"")</f>
        <v>1.196E-2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4.2727272727272725</v>
      </c>
      <c r="BN457" s="64">
        <f t="shared" si="66"/>
        <v>5.64</v>
      </c>
      <c r="BO457" s="64">
        <f t="shared" si="67"/>
        <v>7.2843822843822849E-3</v>
      </c>
      <c r="BP457" s="64">
        <f t="shared" si="68"/>
        <v>9.6153846153846159E-3</v>
      </c>
    </row>
    <row r="458" spans="1:68" ht="27" customHeight="1" x14ac:dyDescent="0.25">
      <c r="A458" s="54" t="s">
        <v>705</v>
      </c>
      <c r="B458" s="54" t="s">
        <v>706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698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705</v>
      </c>
      <c r="B459" s="54" t="s">
        <v>707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698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708</v>
      </c>
      <c r="B460" s="54" t="s">
        <v>709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701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710</v>
      </c>
      <c r="B461" s="54" t="s">
        <v>711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704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71</v>
      </c>
      <c r="Q462" s="576"/>
      <c r="R462" s="576"/>
      <c r="S462" s="576"/>
      <c r="T462" s="576"/>
      <c r="U462" s="576"/>
      <c r="V462" s="577"/>
      <c r="W462" s="37" t="s">
        <v>72</v>
      </c>
      <c r="X462" s="559">
        <f>IFERROR(X455/H455,"0")+IFERROR(X456/H456,"0")+IFERROR(X457/H457,"0")+IFERROR(X458/H458,"0")+IFERROR(X459/H459,"0")+IFERROR(X460/H460,"0")+IFERROR(X461/H461,"0")</f>
        <v>2.2727272727272725</v>
      </c>
      <c r="Y462" s="559">
        <f>IFERROR(Y455/H455,"0")+IFERROR(Y456/H456,"0")+IFERROR(Y457/H457,"0")+IFERROR(Y458/H458,"0")+IFERROR(Y459/H459,"0")+IFERROR(Y460/H460,"0")+IFERROR(Y461/H461,"0")</f>
        <v>3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3.5880000000000002E-2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71</v>
      </c>
      <c r="Q463" s="576"/>
      <c r="R463" s="576"/>
      <c r="S463" s="576"/>
      <c r="T463" s="576"/>
      <c r="U463" s="576"/>
      <c r="V463" s="577"/>
      <c r="W463" s="37" t="s">
        <v>69</v>
      </c>
      <c r="X463" s="559">
        <f>IFERROR(SUM(X455:X461),"0")</f>
        <v>12</v>
      </c>
      <c r="Y463" s="559">
        <f>IFERROR(SUM(Y455:Y461),"0")</f>
        <v>15.84</v>
      </c>
      <c r="Z463" s="37"/>
      <c r="AA463" s="560"/>
      <c r="AB463" s="560"/>
      <c r="AC463" s="560"/>
    </row>
    <row r="464" spans="1:68" ht="14.25" customHeight="1" x14ac:dyDescent="0.25">
      <c r="A464" s="572" t="s">
        <v>73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712</v>
      </c>
      <c r="B465" s="54" t="s">
        <v>713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714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715</v>
      </c>
      <c r="B466" s="54" t="s">
        <v>716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717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718</v>
      </c>
      <c r="B467" s="54" t="s">
        <v>719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720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71</v>
      </c>
      <c r="Q468" s="576"/>
      <c r="R468" s="576"/>
      <c r="S468" s="576"/>
      <c r="T468" s="576"/>
      <c r="U468" s="576"/>
      <c r="V468" s="577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71</v>
      </c>
      <c r="Q469" s="576"/>
      <c r="R469" s="576"/>
      <c r="S469" s="576"/>
      <c r="T469" s="576"/>
      <c r="U469" s="576"/>
      <c r="V469" s="577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721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721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722</v>
      </c>
      <c r="B473" s="54" t="s">
        <v>723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31" t="s">
        <v>724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726</v>
      </c>
      <c r="B474" s="54" t="s">
        <v>727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50" t="s">
        <v>728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730</v>
      </c>
      <c r="B475" s="54" t="s">
        <v>731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">
        <v>732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733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734</v>
      </c>
      <c r="B476" s="54" t="s">
        <v>735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39" t="s">
        <v>736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725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71</v>
      </c>
      <c r="Q477" s="576"/>
      <c r="R477" s="576"/>
      <c r="S477" s="576"/>
      <c r="T477" s="576"/>
      <c r="U477" s="576"/>
      <c r="V477" s="577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71</v>
      </c>
      <c r="Q478" s="576"/>
      <c r="R478" s="576"/>
      <c r="S478" s="576"/>
      <c r="T478" s="576"/>
      <c r="U478" s="576"/>
      <c r="V478" s="577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134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737</v>
      </c>
      <c r="B480" s="54" t="s">
        <v>738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88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741</v>
      </c>
      <c r="B481" s="54" t="s">
        <v>742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71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745</v>
      </c>
      <c r="B482" s="54" t="s">
        <v>746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45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71</v>
      </c>
      <c r="Q483" s="576"/>
      <c r="R483" s="576"/>
      <c r="S483" s="576"/>
      <c r="T483" s="576"/>
      <c r="U483" s="576"/>
      <c r="V483" s="577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71</v>
      </c>
      <c r="Q484" s="576"/>
      <c r="R484" s="576"/>
      <c r="S484" s="576"/>
      <c r="T484" s="576"/>
      <c r="U484" s="576"/>
      <c r="V484" s="577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749</v>
      </c>
      <c r="B486" s="54" t="s">
        <v>750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51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753</v>
      </c>
      <c r="B487" s="54" t="s">
        <v>754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4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71</v>
      </c>
      <c r="Q488" s="576"/>
      <c r="R488" s="576"/>
      <c r="S488" s="576"/>
      <c r="T488" s="576"/>
      <c r="U488" s="576"/>
      <c r="V488" s="577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71</v>
      </c>
      <c r="Q489" s="576"/>
      <c r="R489" s="576"/>
      <c r="S489" s="576"/>
      <c r="T489" s="576"/>
      <c r="U489" s="576"/>
      <c r="V489" s="577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73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757</v>
      </c>
      <c r="B491" s="54" t="s">
        <v>758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35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77</v>
      </c>
      <c r="Y491" s="558">
        <f>IFERROR(IF(X491="",0,CEILING((X491/$H491),1)*$H491),"")</f>
        <v>81</v>
      </c>
      <c r="Z491" s="36">
        <f>IFERROR(IF(Y491=0,"",ROUNDUP(Y491/H491,0)*0.01898),"")</f>
        <v>0.17082</v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81.440333333333328</v>
      </c>
      <c r="BN491" s="64">
        <f>IFERROR(Y491*I491/H491,"0")</f>
        <v>85.670999999999992</v>
      </c>
      <c r="BO491" s="64">
        <f>IFERROR(1/J491*(X491/H491),"0")</f>
        <v>0.13368055555555555</v>
      </c>
      <c r="BP491" s="64">
        <f>IFERROR(1/J491*(Y491/H491),"0")</f>
        <v>0.140625</v>
      </c>
    </row>
    <row r="492" spans="1:68" ht="27" customHeight="1" x14ac:dyDescent="0.25">
      <c r="A492" s="54" t="s">
        <v>761</v>
      </c>
      <c r="B492" s="54" t="s">
        <v>762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67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71</v>
      </c>
      <c r="Q493" s="576"/>
      <c r="R493" s="576"/>
      <c r="S493" s="576"/>
      <c r="T493" s="576"/>
      <c r="U493" s="576"/>
      <c r="V493" s="577"/>
      <c r="W493" s="37" t="s">
        <v>72</v>
      </c>
      <c r="X493" s="559">
        <f>IFERROR(X491/H491,"0")+IFERROR(X492/H492,"0")</f>
        <v>8.5555555555555554</v>
      </c>
      <c r="Y493" s="559">
        <f>IFERROR(Y491/H491,"0")+IFERROR(Y492/H492,"0")</f>
        <v>9</v>
      </c>
      <c r="Z493" s="559">
        <f>IFERROR(IF(Z491="",0,Z491),"0")+IFERROR(IF(Z492="",0,Z492),"0")</f>
        <v>0.17082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71</v>
      </c>
      <c r="Q494" s="576"/>
      <c r="R494" s="576"/>
      <c r="S494" s="576"/>
      <c r="T494" s="576"/>
      <c r="U494" s="576"/>
      <c r="V494" s="577"/>
      <c r="W494" s="37" t="s">
        <v>69</v>
      </c>
      <c r="X494" s="559">
        <f>IFERROR(SUM(X491:X492),"0")</f>
        <v>77</v>
      </c>
      <c r="Y494" s="559">
        <f>IFERROR(SUM(Y491:Y492),"0")</f>
        <v>81</v>
      </c>
      <c r="Z494" s="37"/>
      <c r="AA494" s="560"/>
      <c r="AB494" s="560"/>
      <c r="AC494" s="560"/>
    </row>
    <row r="495" spans="1:68" ht="14.25" customHeight="1" x14ac:dyDescent="0.25">
      <c r="A495" s="572" t="s">
        <v>169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764</v>
      </c>
      <c r="B496" s="54" t="s">
        <v>765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22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768</v>
      </c>
      <c r="B497" s="54" t="s">
        <v>769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2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71</v>
      </c>
      <c r="Q498" s="576"/>
      <c r="R498" s="576"/>
      <c r="S498" s="576"/>
      <c r="T498" s="576"/>
      <c r="U498" s="576"/>
      <c r="V498" s="577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71</v>
      </c>
      <c r="Q499" s="576"/>
      <c r="R499" s="576"/>
      <c r="S499" s="576"/>
      <c r="T499" s="576"/>
      <c r="U499" s="576"/>
      <c r="V499" s="577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772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134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773</v>
      </c>
      <c r="B502" s="54" t="s">
        <v>774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35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71</v>
      </c>
      <c r="Q503" s="576"/>
      <c r="R503" s="576"/>
      <c r="S503" s="576"/>
      <c r="T503" s="576"/>
      <c r="U503" s="576"/>
      <c r="V503" s="577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71</v>
      </c>
      <c r="Q504" s="576"/>
      <c r="R504" s="576"/>
      <c r="S504" s="576"/>
      <c r="T504" s="576"/>
      <c r="U504" s="576"/>
      <c r="V504" s="577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777</v>
      </c>
      <c r="Q505" s="606"/>
      <c r="R505" s="606"/>
      <c r="S505" s="606"/>
      <c r="T505" s="606"/>
      <c r="U505" s="606"/>
      <c r="V505" s="607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2141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2249.29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778</v>
      </c>
      <c r="Q506" s="606"/>
      <c r="R506" s="606"/>
      <c r="S506" s="606"/>
      <c r="T506" s="606"/>
      <c r="U506" s="606"/>
      <c r="V506" s="607"/>
      <c r="W506" s="37" t="s">
        <v>69</v>
      </c>
      <c r="X506" s="559">
        <f>IFERROR(SUM(BM22:BM502),"0")</f>
        <v>2233.3653391519283</v>
      </c>
      <c r="Y506" s="559">
        <f>IFERROR(SUM(BN22:BN502),"0")</f>
        <v>2347.1229999999996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779</v>
      </c>
      <c r="Q507" s="606"/>
      <c r="R507" s="606"/>
      <c r="S507" s="606"/>
      <c r="T507" s="606"/>
      <c r="U507" s="606"/>
      <c r="V507" s="607"/>
      <c r="W507" s="37" t="s">
        <v>780</v>
      </c>
      <c r="X507" s="38">
        <f>ROUNDUP(SUM(BO22:BO502),0)</f>
        <v>4</v>
      </c>
      <c r="Y507" s="38">
        <f>ROUNDUP(SUM(BP22:BP502),0)</f>
        <v>4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781</v>
      </c>
      <c r="Q508" s="606"/>
      <c r="R508" s="606"/>
      <c r="S508" s="606"/>
      <c r="T508" s="606"/>
      <c r="U508" s="606"/>
      <c r="V508" s="607"/>
      <c r="W508" s="37" t="s">
        <v>69</v>
      </c>
      <c r="X508" s="559">
        <f>GrossWeightTotal+PalletQtyTotal*25</f>
        <v>2333.3653391519283</v>
      </c>
      <c r="Y508" s="559">
        <f>GrossWeightTotalR+PalletQtyTotalR*25</f>
        <v>2447.1229999999996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782</v>
      </c>
      <c r="Q509" s="606"/>
      <c r="R509" s="606"/>
      <c r="S509" s="606"/>
      <c r="T509" s="606"/>
      <c r="U509" s="606"/>
      <c r="V509" s="607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264.87457589516407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284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783</v>
      </c>
      <c r="Q510" s="606"/>
      <c r="R510" s="606"/>
      <c r="S510" s="606"/>
      <c r="T510" s="606"/>
      <c r="U510" s="606"/>
      <c r="V510" s="607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3.8990900000000002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8" t="s">
        <v>100</v>
      </c>
      <c r="D512" s="695"/>
      <c r="E512" s="695"/>
      <c r="F512" s="695"/>
      <c r="G512" s="695"/>
      <c r="H512" s="595"/>
      <c r="I512" s="578" t="s">
        <v>255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541</v>
      </c>
      <c r="U512" s="595"/>
      <c r="V512" s="578" t="s">
        <v>596</v>
      </c>
      <c r="W512" s="695"/>
      <c r="X512" s="695"/>
      <c r="Y512" s="595"/>
      <c r="Z512" s="554" t="s">
        <v>652</v>
      </c>
      <c r="AA512" s="578" t="s">
        <v>721</v>
      </c>
      <c r="AB512" s="595"/>
      <c r="AC512" s="52"/>
      <c r="AF512" s="555"/>
    </row>
    <row r="513" spans="1:32" ht="14.25" customHeight="1" thickTop="1" x14ac:dyDescent="0.2">
      <c r="A513" s="587" t="s">
        <v>786</v>
      </c>
      <c r="B513" s="578" t="s">
        <v>62</v>
      </c>
      <c r="C513" s="578" t="s">
        <v>101</v>
      </c>
      <c r="D513" s="578" t="s">
        <v>116</v>
      </c>
      <c r="E513" s="578" t="s">
        <v>176</v>
      </c>
      <c r="F513" s="578" t="s">
        <v>198</v>
      </c>
      <c r="G513" s="578" t="s">
        <v>231</v>
      </c>
      <c r="H513" s="578" t="s">
        <v>100</v>
      </c>
      <c r="I513" s="578" t="s">
        <v>256</v>
      </c>
      <c r="J513" s="578" t="s">
        <v>296</v>
      </c>
      <c r="K513" s="578" t="s">
        <v>357</v>
      </c>
      <c r="L513" s="578" t="s">
        <v>397</v>
      </c>
      <c r="M513" s="578" t="s">
        <v>413</v>
      </c>
      <c r="N513" s="555"/>
      <c r="O513" s="578" t="s">
        <v>427</v>
      </c>
      <c r="P513" s="578" t="s">
        <v>437</v>
      </c>
      <c r="Q513" s="578" t="s">
        <v>444</v>
      </c>
      <c r="R513" s="578" t="s">
        <v>449</v>
      </c>
      <c r="S513" s="578" t="s">
        <v>531</v>
      </c>
      <c r="T513" s="578" t="s">
        <v>542</v>
      </c>
      <c r="U513" s="578" t="s">
        <v>576</v>
      </c>
      <c r="V513" s="578" t="s">
        <v>597</v>
      </c>
      <c r="W513" s="578" t="s">
        <v>629</v>
      </c>
      <c r="X513" s="578" t="s">
        <v>644</v>
      </c>
      <c r="Y513" s="578" t="s">
        <v>648</v>
      </c>
      <c r="Z513" s="578" t="s">
        <v>652</v>
      </c>
      <c r="AA513" s="578" t="s">
        <v>721</v>
      </c>
      <c r="AB513" s="578" t="s">
        <v>772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3.7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19.200000000000003</v>
      </c>
      <c r="E515" s="46">
        <f>IFERROR(Y89*1,"0")+IFERROR(Y90*1,"0")+IFERROR(Y91*1,"0")+IFERROR(Y95*1,"0")+IFERROR(Y96*1,"0")+IFERROR(Y97*1,"0")+IFERROR(Y98*1,"0")+IFERROR(Y99*1,"0")</f>
        <v>0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31.5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70.02000000000001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213.60000000000002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4.8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64.95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1434</v>
      </c>
      <c r="U515" s="46">
        <f>IFERROR(Y369*1,"0")+IFERROR(Y370*1,"0")+IFERROR(Y371*1,"0")+IFERROR(Y375*1,"0")+IFERROR(Y379*1,"0")+IFERROR(Y380*1,"0")+IFERROR(Y384*1,"0")</f>
        <v>246.6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32.400000000000006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47.52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81</v>
      </c>
      <c r="AB515" s="46">
        <f>IFERROR(Y502*1,"0")</f>
        <v>0</v>
      </c>
      <c r="AC515" s="52"/>
      <c r="AF515" s="555"/>
    </row>
  </sheetData>
  <sheetProtection algorithmName="SHA-512" hashValue="o3Ppj5RLScnAgrZVwP5xa+YRydTzGhOvOLpBCgoBLQYWtbLg2L0avHmcHE1dsj5QZVRGAkpgUaJ9pyNxRaBPQQ==" saltValue="mXHEoxEsRCpUNglxywxA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theJaAfXL0OKbFHdzYXMt7OWpo63GsyRvgBOcrOHL52fsY180mbsFh14wJLlyroboinsotXtFCXTuotxe4Rtqw==" saltValue="U5u4gBn6Znq8OQAMV3fC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2025-08-08T08:05:55Z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