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1617753C-0E7E-449A-8F6F-59CB13D3AA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X498" i="1"/>
  <c r="BO497" i="1"/>
  <c r="BM497" i="1"/>
  <c r="Y497" i="1"/>
  <c r="BP497" i="1" s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M487" i="1"/>
  <c r="Y487" i="1"/>
  <c r="BO486" i="1"/>
  <c r="BM486" i="1"/>
  <c r="Y486" i="1"/>
  <c r="X484" i="1"/>
  <c r="Y483" i="1"/>
  <c r="X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3" i="1" s="1"/>
  <c r="Y480" i="1"/>
  <c r="Y484" i="1" s="1"/>
  <c r="X478" i="1"/>
  <c r="X477" i="1"/>
  <c r="BO476" i="1"/>
  <c r="BM476" i="1"/>
  <c r="Y476" i="1"/>
  <c r="BO475" i="1"/>
  <c r="BM475" i="1"/>
  <c r="Y475" i="1"/>
  <c r="BO474" i="1"/>
  <c r="BM474" i="1"/>
  <c r="Y474" i="1"/>
  <c r="BO473" i="1"/>
  <c r="BM473" i="1"/>
  <c r="Y473" i="1"/>
  <c r="Y478" i="1" s="1"/>
  <c r="X469" i="1"/>
  <c r="Y468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Y469" i="1" s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Y462" i="1" s="1"/>
  <c r="P456" i="1"/>
  <c r="BP455" i="1"/>
  <c r="BO455" i="1"/>
  <c r="BN455" i="1"/>
  <c r="BM455" i="1"/>
  <c r="Z455" i="1"/>
  <c r="Y455" i="1"/>
  <c r="P455" i="1"/>
  <c r="X453" i="1"/>
  <c r="Y452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Y453" i="1" s="1"/>
  <c r="P449" i="1"/>
  <c r="X447" i="1"/>
  <c r="X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Z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Y446" i="1" s="1"/>
  <c r="P432" i="1"/>
  <c r="X428" i="1"/>
  <c r="X427" i="1"/>
  <c r="BO426" i="1"/>
  <c r="BM426" i="1"/>
  <c r="Y426" i="1"/>
  <c r="Y515" i="1" s="1"/>
  <c r="P426" i="1"/>
  <c r="X423" i="1"/>
  <c r="X422" i="1"/>
  <c r="BO421" i="1"/>
  <c r="BM421" i="1"/>
  <c r="Y421" i="1"/>
  <c r="X515" i="1" s="1"/>
  <c r="P421" i="1"/>
  <c r="X418" i="1"/>
  <c r="X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Y418" i="1" s="1"/>
  <c r="P414" i="1"/>
  <c r="BP413" i="1"/>
  <c r="BO413" i="1"/>
  <c r="BN413" i="1"/>
  <c r="BM413" i="1"/>
  <c r="Z413" i="1"/>
  <c r="Y413" i="1"/>
  <c r="Y417" i="1" s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Y405" i="1" s="1"/>
  <c r="P403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Y401" i="1" s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Y381" i="1" s="1"/>
  <c r="P379" i="1"/>
  <c r="X377" i="1"/>
  <c r="X376" i="1"/>
  <c r="BO375" i="1"/>
  <c r="BM375" i="1"/>
  <c r="Y375" i="1"/>
  <c r="Y377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U515" i="1" s="1"/>
  <c r="P369" i="1"/>
  <c r="X366" i="1"/>
  <c r="X365" i="1"/>
  <c r="BO364" i="1"/>
  <c r="BM364" i="1"/>
  <c r="Y364" i="1"/>
  <c r="Y366" i="1" s="1"/>
  <c r="P364" i="1"/>
  <c r="X362" i="1"/>
  <c r="X361" i="1"/>
  <c r="BO360" i="1"/>
  <c r="BM360" i="1"/>
  <c r="Y360" i="1"/>
  <c r="Y362" i="1" s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Y356" i="1" s="1"/>
  <c r="P354" i="1"/>
  <c r="X352" i="1"/>
  <c r="X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Y340" i="1" s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Y319" i="1" s="1"/>
  <c r="P317" i="1"/>
  <c r="BP316" i="1"/>
  <c r="BO316" i="1"/>
  <c r="BN316" i="1"/>
  <c r="BM316" i="1"/>
  <c r="Z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Y295" i="1" s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O515" i="1" s="1"/>
  <c r="P268" i="1"/>
  <c r="X265" i="1"/>
  <c r="X264" i="1"/>
  <c r="BO263" i="1"/>
  <c r="BM263" i="1"/>
  <c r="Y263" i="1"/>
  <c r="BP263" i="1" s="1"/>
  <c r="BO262" i="1"/>
  <c r="BM262" i="1"/>
  <c r="Y262" i="1"/>
  <c r="Y265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Y256" i="1" s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1" i="1" s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1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5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5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32" i="1" l="1"/>
  <c r="H9" i="1"/>
  <c r="A10" i="1"/>
  <c r="Y33" i="1"/>
  <c r="Y37" i="1"/>
  <c r="Y45" i="1"/>
  <c r="F9" i="1"/>
  <c r="J9" i="1"/>
  <c r="B515" i="1"/>
  <c r="X506" i="1"/>
  <c r="X507" i="1"/>
  <c r="X509" i="1"/>
  <c r="Y24" i="1"/>
  <c r="Z27" i="1"/>
  <c r="BN27" i="1"/>
  <c r="Y506" i="1" s="1"/>
  <c r="Y508" i="1" s="1"/>
  <c r="Z29" i="1"/>
  <c r="BN29" i="1"/>
  <c r="Z31" i="1"/>
  <c r="BN31" i="1"/>
  <c r="Z35" i="1"/>
  <c r="Z36" i="1" s="1"/>
  <c r="BN35" i="1"/>
  <c r="BP35" i="1"/>
  <c r="Y507" i="1" s="1"/>
  <c r="Z41" i="1"/>
  <c r="Z44" i="1" s="1"/>
  <c r="BN41" i="1"/>
  <c r="BP41" i="1"/>
  <c r="Z43" i="1"/>
  <c r="BN43" i="1"/>
  <c r="Y44" i="1"/>
  <c r="Z47" i="1"/>
  <c r="Z48" i="1" s="1"/>
  <c r="BN47" i="1"/>
  <c r="BP47" i="1"/>
  <c r="Y48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Z92" i="1" s="1"/>
  <c r="BN89" i="1"/>
  <c r="BP89" i="1"/>
  <c r="Z91" i="1"/>
  <c r="BN91" i="1"/>
  <c r="Y92" i="1"/>
  <c r="Z96" i="1"/>
  <c r="Z100" i="1" s="1"/>
  <c r="BN96" i="1"/>
  <c r="BP96" i="1"/>
  <c r="Z98" i="1"/>
  <c r="BN98" i="1"/>
  <c r="F515" i="1"/>
  <c r="Z105" i="1"/>
  <c r="Z108" i="1" s="1"/>
  <c r="BN105" i="1"/>
  <c r="BP105" i="1"/>
  <c r="Z107" i="1"/>
  <c r="BN107" i="1"/>
  <c r="Y108" i="1"/>
  <c r="Z111" i="1"/>
  <c r="Z114" i="1" s="1"/>
  <c r="BN111" i="1"/>
  <c r="BP111" i="1"/>
  <c r="Z113" i="1"/>
  <c r="BN113" i="1"/>
  <c r="Y114" i="1"/>
  <c r="Z117" i="1"/>
  <c r="Z121" i="1" s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5" i="1"/>
  <c r="Y148" i="1"/>
  <c r="Z151" i="1"/>
  <c r="Z153" i="1" s="1"/>
  <c r="BN151" i="1"/>
  <c r="BP151" i="1"/>
  <c r="I515" i="1"/>
  <c r="Y160" i="1"/>
  <c r="Z163" i="1"/>
  <c r="Z171" i="1" s="1"/>
  <c r="BN163" i="1"/>
  <c r="BP163" i="1"/>
  <c r="Z165" i="1"/>
  <c r="BN165" i="1"/>
  <c r="Z167" i="1"/>
  <c r="BN167" i="1"/>
  <c r="Z169" i="1"/>
  <c r="BN169" i="1"/>
  <c r="Z175" i="1"/>
  <c r="Z177" i="1" s="1"/>
  <c r="BN175" i="1"/>
  <c r="BP175" i="1"/>
  <c r="J515" i="1"/>
  <c r="Z186" i="1"/>
  <c r="Z187" i="1" s="1"/>
  <c r="BN186" i="1"/>
  <c r="BP186" i="1"/>
  <c r="Y187" i="1"/>
  <c r="Z190" i="1"/>
  <c r="Z192" i="1" s="1"/>
  <c r="BN190" i="1"/>
  <c r="BP190" i="1"/>
  <c r="Y193" i="1"/>
  <c r="Z196" i="1"/>
  <c r="Z203" i="1" s="1"/>
  <c r="BN196" i="1"/>
  <c r="BP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Z212" i="1"/>
  <c r="BN212" i="1"/>
  <c r="Z214" i="1"/>
  <c r="BN214" i="1"/>
  <c r="Y215" i="1"/>
  <c r="Z218" i="1"/>
  <c r="Z220" i="1" s="1"/>
  <c r="BN218" i="1"/>
  <c r="BP218" i="1"/>
  <c r="Y221" i="1"/>
  <c r="K515" i="1"/>
  <c r="Z225" i="1"/>
  <c r="Z231" i="1" s="1"/>
  <c r="BN225" i="1"/>
  <c r="BP225" i="1"/>
  <c r="Z227" i="1"/>
  <c r="BN227" i="1"/>
  <c r="Z229" i="1"/>
  <c r="BN229" i="1"/>
  <c r="Y232" i="1"/>
  <c r="Z238" i="1"/>
  <c r="Z239" i="1" s="1"/>
  <c r="BN238" i="1"/>
  <c r="BP238" i="1"/>
  <c r="Y239" i="1"/>
  <c r="Z242" i="1"/>
  <c r="Z247" i="1" s="1"/>
  <c r="BN242" i="1"/>
  <c r="BP242" i="1"/>
  <c r="Z243" i="1"/>
  <c r="BN243" i="1"/>
  <c r="Z245" i="1"/>
  <c r="BN245" i="1"/>
  <c r="Y248" i="1"/>
  <c r="L515" i="1"/>
  <c r="Z252" i="1"/>
  <c r="Z256" i="1" s="1"/>
  <c r="BN252" i="1"/>
  <c r="BP252" i="1"/>
  <c r="Z254" i="1"/>
  <c r="BN254" i="1"/>
  <c r="Y257" i="1"/>
  <c r="M515" i="1"/>
  <c r="Z262" i="1"/>
  <c r="Z264" i="1" s="1"/>
  <c r="BN262" i="1"/>
  <c r="BP262" i="1"/>
  <c r="Z263" i="1"/>
  <c r="BN263" i="1"/>
  <c r="Y264" i="1"/>
  <c r="Z268" i="1"/>
  <c r="Z271" i="1" s="1"/>
  <c r="BN268" i="1"/>
  <c r="BP268" i="1"/>
  <c r="Z270" i="1"/>
  <c r="BN270" i="1"/>
  <c r="Y271" i="1"/>
  <c r="Z275" i="1"/>
  <c r="Z276" i="1" s="1"/>
  <c r="BN275" i="1"/>
  <c r="BP275" i="1"/>
  <c r="Y276" i="1"/>
  <c r="BP291" i="1"/>
  <c r="BN291" i="1"/>
  <c r="Z291" i="1"/>
  <c r="BP299" i="1"/>
  <c r="BN299" i="1"/>
  <c r="Z299" i="1"/>
  <c r="Z305" i="1" s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Z326" i="1" s="1"/>
  <c r="BP325" i="1"/>
  <c r="BN325" i="1"/>
  <c r="Z325" i="1"/>
  <c r="Y327" i="1"/>
  <c r="Y332" i="1"/>
  <c r="BP329" i="1"/>
  <c r="BN329" i="1"/>
  <c r="Z329" i="1"/>
  <c r="BP338" i="1"/>
  <c r="BN338" i="1"/>
  <c r="Z338" i="1"/>
  <c r="T515" i="1"/>
  <c r="Y352" i="1"/>
  <c r="Y351" i="1"/>
  <c r="BP344" i="1"/>
  <c r="BN344" i="1"/>
  <c r="Z344" i="1"/>
  <c r="Y58" i="1"/>
  <c r="Y509" i="1" s="1"/>
  <c r="Y93" i="1"/>
  <c r="Y132" i="1"/>
  <c r="Y272" i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Z295" i="1" s="1"/>
  <c r="BP293" i="1"/>
  <c r="BN293" i="1"/>
  <c r="Z293" i="1"/>
  <c r="BP301" i="1"/>
  <c r="BN301" i="1"/>
  <c r="Z301" i="1"/>
  <c r="Y305" i="1"/>
  <c r="Z313" i="1"/>
  <c r="BP309" i="1"/>
  <c r="BN309" i="1"/>
  <c r="Z309" i="1"/>
  <c r="Y313" i="1"/>
  <c r="BP317" i="1"/>
  <c r="BN317" i="1"/>
  <c r="Z317" i="1"/>
  <c r="Z319" i="1" s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Z339" i="1" s="1"/>
  <c r="BP346" i="1"/>
  <c r="BN346" i="1"/>
  <c r="Z346" i="1"/>
  <c r="Z361" i="1"/>
  <c r="Z348" i="1"/>
  <c r="BN348" i="1"/>
  <c r="Z350" i="1"/>
  <c r="BN350" i="1"/>
  <c r="Z354" i="1"/>
  <c r="Z356" i="1" s="1"/>
  <c r="BN354" i="1"/>
  <c r="BP354" i="1"/>
  <c r="Y357" i="1"/>
  <c r="Z360" i="1"/>
  <c r="BN360" i="1"/>
  <c r="BP360" i="1"/>
  <c r="Z364" i="1"/>
  <c r="Z365" i="1" s="1"/>
  <c r="BN364" i="1"/>
  <c r="BP364" i="1"/>
  <c r="Y365" i="1"/>
  <c r="Z369" i="1"/>
  <c r="Z372" i="1" s="1"/>
  <c r="BN369" i="1"/>
  <c r="BP369" i="1"/>
  <c r="Z371" i="1"/>
  <c r="BN371" i="1"/>
  <c r="Y372" i="1"/>
  <c r="Z375" i="1"/>
  <c r="Z376" i="1" s="1"/>
  <c r="BN375" i="1"/>
  <c r="BP375" i="1"/>
  <c r="Y376" i="1"/>
  <c r="Z379" i="1"/>
  <c r="Z381" i="1" s="1"/>
  <c r="BN379" i="1"/>
  <c r="BP379" i="1"/>
  <c r="Y382" i="1"/>
  <c r="V515" i="1"/>
  <c r="Z391" i="1"/>
  <c r="BN391" i="1"/>
  <c r="BP391" i="1"/>
  <c r="Z393" i="1"/>
  <c r="Z400" i="1" s="1"/>
  <c r="BN393" i="1"/>
  <c r="Z395" i="1"/>
  <c r="BN395" i="1"/>
  <c r="Z397" i="1"/>
  <c r="BN397" i="1"/>
  <c r="Z399" i="1"/>
  <c r="BN399" i="1"/>
  <c r="Y400" i="1"/>
  <c r="Z403" i="1"/>
  <c r="Z405" i="1" s="1"/>
  <c r="BN403" i="1"/>
  <c r="BP403" i="1"/>
  <c r="Y406" i="1"/>
  <c r="W515" i="1"/>
  <c r="Y411" i="1"/>
  <c r="Z414" i="1"/>
  <c r="Z417" i="1" s="1"/>
  <c r="BN414" i="1"/>
  <c r="BP414" i="1"/>
  <c r="Z416" i="1"/>
  <c r="BN416" i="1"/>
  <c r="Z421" i="1"/>
  <c r="Z422" i="1" s="1"/>
  <c r="BN421" i="1"/>
  <c r="BP421" i="1"/>
  <c r="Y422" i="1"/>
  <c r="Z426" i="1"/>
  <c r="Z427" i="1" s="1"/>
  <c r="BN426" i="1"/>
  <c r="BP426" i="1"/>
  <c r="Y427" i="1"/>
  <c r="Z432" i="1"/>
  <c r="BN432" i="1"/>
  <c r="BP432" i="1"/>
  <c r="Z434" i="1"/>
  <c r="BN434" i="1"/>
  <c r="Z435" i="1"/>
  <c r="BN435" i="1"/>
  <c r="BP442" i="1"/>
  <c r="BN442" i="1"/>
  <c r="Z442" i="1"/>
  <c r="Z452" i="1"/>
  <c r="BP450" i="1"/>
  <c r="BN450" i="1"/>
  <c r="Z450" i="1"/>
  <c r="Y463" i="1"/>
  <c r="BP458" i="1"/>
  <c r="BN458" i="1"/>
  <c r="Z458" i="1"/>
  <c r="Z468" i="1"/>
  <c r="BP466" i="1"/>
  <c r="BN466" i="1"/>
  <c r="Z466" i="1"/>
  <c r="BP474" i="1"/>
  <c r="BN474" i="1"/>
  <c r="Z474" i="1"/>
  <c r="BP476" i="1"/>
  <c r="BN476" i="1"/>
  <c r="Z476" i="1"/>
  <c r="Y488" i="1"/>
  <c r="BP486" i="1"/>
  <c r="BN486" i="1"/>
  <c r="Z486" i="1"/>
  <c r="Y373" i="1"/>
  <c r="Y423" i="1"/>
  <c r="Y428" i="1"/>
  <c r="Z515" i="1"/>
  <c r="Y447" i="1"/>
  <c r="BP437" i="1"/>
  <c r="BN437" i="1"/>
  <c r="BP439" i="1"/>
  <c r="BN439" i="1"/>
  <c r="Z439" i="1"/>
  <c r="BP444" i="1"/>
  <c r="BN444" i="1"/>
  <c r="Z444" i="1"/>
  <c r="BP456" i="1"/>
  <c r="BN456" i="1"/>
  <c r="Z456" i="1"/>
  <c r="Z462" i="1" s="1"/>
  <c r="BP460" i="1"/>
  <c r="BN460" i="1"/>
  <c r="Z460" i="1"/>
  <c r="AA515" i="1"/>
  <c r="Y477" i="1"/>
  <c r="BP473" i="1"/>
  <c r="BN473" i="1"/>
  <c r="Z473" i="1"/>
  <c r="Z477" i="1" s="1"/>
  <c r="BP475" i="1"/>
  <c r="BN475" i="1"/>
  <c r="Z475" i="1"/>
  <c r="BP487" i="1"/>
  <c r="BN487" i="1"/>
  <c r="Z487" i="1"/>
  <c r="Y489" i="1"/>
  <c r="Y499" i="1"/>
  <c r="Y498" i="1"/>
  <c r="BP496" i="1"/>
  <c r="BN496" i="1"/>
  <c r="Z496" i="1"/>
  <c r="Z498" i="1" s="1"/>
  <c r="Z497" i="1"/>
  <c r="BN497" i="1"/>
  <c r="Y504" i="1"/>
  <c r="Z502" i="1"/>
  <c r="Z503" i="1" s="1"/>
  <c r="BN502" i="1"/>
  <c r="BP502" i="1"/>
  <c r="Y503" i="1"/>
  <c r="Z446" i="1" l="1"/>
  <c r="Z332" i="1"/>
  <c r="Y505" i="1"/>
  <c r="Z488" i="1"/>
  <c r="Z351" i="1"/>
  <c r="Z215" i="1"/>
  <c r="Z80" i="1"/>
  <c r="Z71" i="1"/>
  <c r="Z510" i="1" s="1"/>
  <c r="X508" i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<sst xmlns="http://schemas.openxmlformats.org/spreadsheetml/2006/main" count="2247" uniqueCount="824">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</sst>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45878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37" t="s">
        <v>72</v>
      </c>
      <c r="X44" s="559">
        <f>IFERROR(X41/H41,"0")+IFERROR(X42/H42,"0")+IFERROR(X43/H43,"0")</f>
        <v>0</v>
      </c>
      <c r="Y44" s="559">
        <f>IFERROR(Y41/H41,"0")+IFERROR(Y42/H42,"0")+IFERROR(Y43/H43,"0")</f>
        <v>0</v>
      </c>
      <c r="Z44" s="559">
        <f>IFERROR(IF(Z41="",0,Z41),"0")+IFERROR(IF(Z42="",0,Z42),"0")+IFERROR(IF(Z43="",0,Z43),"0")</f>
        <v>0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37" t="s">
        <v>69</v>
      </c>
      <c r="X45" s="559">
        <f>IFERROR(SUM(X41:X43),"0")</f>
        <v>0</v>
      </c>
      <c r="Y45" s="559">
        <f>IFERROR(SUM(Y41:Y43),"0")</f>
        <v>0</v>
      </c>
      <c r="Z45" s="37"/>
      <c r="AA45" s="560"/>
      <c r="AB45" s="560"/>
      <c r="AC45" s="560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37" t="s">
        <v>72</v>
      </c>
      <c r="X58" s="559">
        <f>IFERROR(X52/H52,"0")+IFERROR(X53/H53,"0")+IFERROR(X54/H54,"0")+IFERROR(X55/H55,"0")+IFERROR(X56/H56,"0")+IFERROR(X57/H57,"0")</f>
        <v>0</v>
      </c>
      <c r="Y58" s="559">
        <f>IFERROR(Y52/H52,"0")+IFERROR(Y53/H53,"0")+IFERROR(Y54/H54,"0")+IFERROR(Y55/H55,"0")+IFERROR(Y56/H56,"0")+IFERROR(Y57/H57,"0")</f>
        <v>0</v>
      </c>
      <c r="Z58" s="559">
        <f>IFERROR(IF(Z52="",0,Z52),"0")+IFERROR(IF(Z53="",0,Z53),"0")+IFERROR(IF(Z54="",0,Z54),"0")+IFERROR(IF(Z55="",0,Z55),"0")+IFERROR(IF(Z56="",0,Z56),"0")+IFERROR(IF(Z57="",0,Z57),"0")</f>
        <v>0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37" t="s">
        <v>69</v>
      </c>
      <c r="X59" s="559">
        <f>IFERROR(SUM(X52:X57),"0")</f>
        <v>0</v>
      </c>
      <c r="Y59" s="559">
        <f>IFERROR(SUM(Y52:Y57),"0")</f>
        <v>0</v>
      </c>
      <c r="Z59" s="37"/>
      <c r="AA59" s="560"/>
      <c r="AB59" s="560"/>
      <c r="AC59" s="560"/>
    </row>
    <row r="60" spans="1:68" ht="14.25" customHeight="1" x14ac:dyDescent="0.25">
      <c r="A60" s="572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37" t="s">
        <v>72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37" t="s">
        <v>69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100</v>
      </c>
      <c r="Y76" s="558">
        <f t="shared" si="11"/>
        <v>100.80000000000001</v>
      </c>
      <c r="Z76" s="36">
        <f>IFERROR(IF(Y76=0,"",ROUNDUP(Y76/H76,0)*0.01898),"")</f>
        <v>0.22776000000000002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106.03571428571429</v>
      </c>
      <c r="BN76" s="64">
        <f t="shared" si="13"/>
        <v>106.88400000000001</v>
      </c>
      <c r="BO76" s="64">
        <f t="shared" si="14"/>
        <v>0.18601190476190477</v>
      </c>
      <c r="BP76" s="64">
        <f t="shared" si="15"/>
        <v>0.1875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37" t="s">
        <v>72</v>
      </c>
      <c r="X80" s="559">
        <f>IFERROR(X74/H74,"0")+IFERROR(X75/H75,"0")+IFERROR(X76/H76,"0")+IFERROR(X77/H77,"0")+IFERROR(X78/H78,"0")+IFERROR(X79/H79,"0")</f>
        <v>11.904761904761905</v>
      </c>
      <c r="Y80" s="559">
        <f>IFERROR(Y74/H74,"0")+IFERROR(Y75/H75,"0")+IFERROR(Y76/H76,"0")+IFERROR(Y77/H77,"0")+IFERROR(Y78/H78,"0")+IFERROR(Y79/H79,"0")</f>
        <v>12</v>
      </c>
      <c r="Z80" s="559">
        <f>IFERROR(IF(Z74="",0,Z74),"0")+IFERROR(IF(Z75="",0,Z75),"0")+IFERROR(IF(Z76="",0,Z76),"0")+IFERROR(IF(Z77="",0,Z77),"0")+IFERROR(IF(Z78="",0,Z78),"0")+IFERROR(IF(Z79="",0,Z79),"0")</f>
        <v>0.22776000000000002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37" t="s">
        <v>69</v>
      </c>
      <c r="X81" s="559">
        <f>IFERROR(SUM(X74:X79),"0")</f>
        <v>100</v>
      </c>
      <c r="Y81" s="559">
        <f>IFERROR(SUM(Y74:Y79),"0")</f>
        <v>100.80000000000001</v>
      </c>
      <c r="Z81" s="37"/>
      <c r="AA81" s="560"/>
      <c r="AB81" s="560"/>
      <c r="AC81" s="560"/>
    </row>
    <row r="82" spans="1:68" ht="14.25" customHeight="1" x14ac:dyDescent="0.25">
      <c r="A82" s="572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37" t="s">
        <v>72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37" t="s">
        <v>69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4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37" t="s">
        <v>72</v>
      </c>
      <c r="X100" s="559">
        <f>IFERROR(X95/H95,"0")+IFERROR(X96/H96,"0")+IFERROR(X97/H97,"0")+IFERROR(X98/H98,"0")+IFERROR(X99/H99,"0")</f>
        <v>0</v>
      </c>
      <c r="Y100" s="559">
        <f>IFERROR(Y95/H95,"0")+IFERROR(Y96/H96,"0")+IFERROR(Y97/H97,"0")+IFERROR(Y98/H98,"0")+IFERROR(Y99/H99,"0")</f>
        <v>0</v>
      </c>
      <c r="Z100" s="559">
        <f>IFERROR(IF(Z95="",0,Z95),"0")+IFERROR(IF(Z96="",0,Z96),"0")+IFERROR(IF(Z97="",0,Z97),"0")+IFERROR(IF(Z98="",0,Z98),"0")+IFERROR(IF(Z99="",0,Z99),"0")</f>
        <v>0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37" t="s">
        <v>69</v>
      </c>
      <c r="X101" s="559">
        <f>IFERROR(SUM(X95:X99),"0")</f>
        <v>0</v>
      </c>
      <c r="Y101" s="559">
        <f>IFERROR(SUM(Y95:Y99),"0")</f>
        <v>0</v>
      </c>
      <c r="Z101" s="37"/>
      <c r="AA101" s="560"/>
      <c r="AB101" s="560"/>
      <c r="AC101" s="560"/>
    </row>
    <row r="102" spans="1:68" ht="16.5" customHeight="1" x14ac:dyDescent="0.25">
      <c r="A102" s="580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37" t="s">
        <v>72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37" t="s">
        <v>69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customHeight="1" x14ac:dyDescent="0.25">
      <c r="A110" s="572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37" t="s">
        <v>72</v>
      </c>
      <c r="X121" s="559">
        <f>IFERROR(X117/H117,"0")+IFERROR(X118/H118,"0")+IFERROR(X119/H119,"0")+IFERROR(X120/H120,"0")</f>
        <v>0</v>
      </c>
      <c r="Y121" s="559">
        <f>IFERROR(Y117/H117,"0")+IFERROR(Y118/H118,"0")+IFERROR(Y119/H119,"0")+IFERROR(Y120/H120,"0")</f>
        <v>0</v>
      </c>
      <c r="Z121" s="559">
        <f>IFERROR(IF(Z117="",0,Z117),"0")+IFERROR(IF(Z118="",0,Z118),"0")+IFERROR(IF(Z119="",0,Z119),"0")+IFERROR(IF(Z120="",0,Z120),"0")</f>
        <v>0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37" t="s">
        <v>69</v>
      </c>
      <c r="X122" s="559">
        <f>IFERROR(SUM(X117:X120),"0")</f>
        <v>0</v>
      </c>
      <c r="Y122" s="559">
        <f>IFERROR(SUM(Y117:Y120),"0")</f>
        <v>0</v>
      </c>
      <c r="Z122" s="37"/>
      <c r="AA122" s="560"/>
      <c r="AB122" s="560"/>
      <c r="AC122" s="560"/>
    </row>
    <row r="123" spans="1:68" ht="14.25" customHeight="1" x14ac:dyDescent="0.25">
      <c r="A123" s="572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255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37" t="s">
        <v>69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0</v>
      </c>
      <c r="Y203" s="559">
        <f>IFERROR(Y195/H195,"0")+IFERROR(Y196/H196,"0")+IFERROR(Y197/H197,"0")+IFERROR(Y198/H198,"0")+IFERROR(Y199/H199,"0")+IFERROR(Y200/H200,"0")+IFERROR(Y201/H201,"0")+IFERROR(Y202/H202,"0")</f>
        <v>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37" t="s">
        <v>69</v>
      </c>
      <c r="X204" s="559">
        <f>IFERROR(SUM(X195:X202),"0")</f>
        <v>0</v>
      </c>
      <c r="Y204" s="559">
        <f>IFERROR(SUM(Y195:Y202),"0")</f>
        <v>0</v>
      </c>
      <c r="Z204" s="37"/>
      <c r="AA204" s="560"/>
      <c r="AB204" s="560"/>
      <c r="AC204" s="560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0</v>
      </c>
      <c r="Y211" s="558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0</v>
      </c>
      <c r="Y215" s="559">
        <f>IFERROR(Y206/H206,"0")+IFERROR(Y207/H207,"0")+IFERROR(Y208/H208,"0")+IFERROR(Y209/H209,"0")+IFERROR(Y210/H210,"0")+IFERROR(Y211/H211,"0")+IFERROR(Y212/H212,"0")+IFERROR(Y213/H213,"0")+IFERROR(Y214/H214,"0")</f>
        <v>0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37" t="s">
        <v>69</v>
      </c>
      <c r="X216" s="559">
        <f>IFERROR(SUM(X206:X214),"0")</f>
        <v>0</v>
      </c>
      <c r="Y216" s="559">
        <f>IFERROR(SUM(Y206:Y214),"0")</f>
        <v>0</v>
      </c>
      <c r="Z216" s="37"/>
      <c r="AA216" s="560"/>
      <c r="AB216" s="560"/>
      <c r="AC216" s="560"/>
    </row>
    <row r="217" spans="1:68" ht="14.25" customHeight="1" x14ac:dyDescent="0.25">
      <c r="A217" s="572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37" t="s">
        <v>72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37" t="s">
        <v>69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customHeight="1" x14ac:dyDescent="0.25">
      <c r="A222" s="580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4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5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418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420</v>
      </c>
      <c r="B262" s="54" t="s">
        <v>421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423</v>
      </c>
      <c r="B263" s="54" t="s">
        <v>424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9" t="s">
        <v>425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427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428</v>
      </c>
      <c r="B268" s="54" t="s">
        <v>429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431</v>
      </c>
      <c r="B269" s="54" t="s">
        <v>432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434</v>
      </c>
      <c r="B270" s="54" t="s">
        <v>435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37" t="s">
        <v>72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37" t="s">
        <v>69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customHeight="1" x14ac:dyDescent="0.25">
      <c r="A273" s="580" t="s">
        <v>437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438</v>
      </c>
      <c r="B275" s="54" t="s">
        <v>439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441</v>
      </c>
      <c r="B279" s="54" t="s">
        <v>442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444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445</v>
      </c>
      <c r="B284" s="54" t="s">
        <v>446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449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450</v>
      </c>
      <c r="B289" s="54" t="s">
        <v>451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453</v>
      </c>
      <c r="B291" s="54" t="s">
        <v>456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459</v>
      </c>
      <c r="B292" s="54" t="s">
        <v>460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464</v>
      </c>
      <c r="B294" s="54" t="s">
        <v>465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467</v>
      </c>
      <c r="B298" s="54" t="s">
        <v>468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483</v>
      </c>
      <c r="B304" s="54" t="s">
        <v>484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486</v>
      </c>
      <c r="B308" s="54" t="s">
        <v>487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495</v>
      </c>
      <c r="B311" s="54" t="s">
        <v>496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498</v>
      </c>
      <c r="B312" s="54" t="s">
        <v>499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501</v>
      </c>
      <c r="B316" s="54" t="s">
        <v>502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250</v>
      </c>
      <c r="Y316" s="558">
        <f>IFERROR(IF(X316="",0,CEILING((X316/$H316),1)*$H316),"")</f>
        <v>252</v>
      </c>
      <c r="Z316" s="36">
        <f>IFERROR(IF(Y316=0,"",ROUNDUP(Y316/H316,0)*0.01898),"")</f>
        <v>0.56940000000000002</v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265.44642857142856</v>
      </c>
      <c r="BN316" s="64">
        <f>IFERROR(Y316*I316/H316,"0")</f>
        <v>267.57</v>
      </c>
      <c r="BO316" s="64">
        <f>IFERROR(1/J316*(X316/H316),"0")</f>
        <v>0.46502976190476186</v>
      </c>
      <c r="BP316" s="64">
        <f>IFERROR(1/J316*(Y316/H316),"0")</f>
        <v>0.46875</v>
      </c>
    </row>
    <row r="317" spans="1:68" ht="27" customHeight="1" x14ac:dyDescent="0.25">
      <c r="A317" s="54" t="s">
        <v>504</v>
      </c>
      <c r="B317" s="54" t="s">
        <v>505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507</v>
      </c>
      <c r="B318" s="54" t="s">
        <v>508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37" t="s">
        <v>72</v>
      </c>
      <c r="X319" s="559">
        <f>IFERROR(X316/H316,"0")+IFERROR(X317/H317,"0")+IFERROR(X318/H318,"0")</f>
        <v>29.761904761904759</v>
      </c>
      <c r="Y319" s="559">
        <f>IFERROR(Y316/H316,"0")+IFERROR(Y317/H317,"0")+IFERROR(Y318/H318,"0")</f>
        <v>30</v>
      </c>
      <c r="Z319" s="559">
        <f>IFERROR(IF(Z316="",0,Z316),"0")+IFERROR(IF(Z317="",0,Z317),"0")+IFERROR(IF(Z318="",0,Z318),"0")</f>
        <v>0.56940000000000002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37" t="s">
        <v>69</v>
      </c>
      <c r="X320" s="559">
        <f>IFERROR(SUM(X316:X318),"0")</f>
        <v>250</v>
      </c>
      <c r="Y320" s="559">
        <f>IFERROR(SUM(Y316:Y318),"0")</f>
        <v>252</v>
      </c>
      <c r="Z320" s="37"/>
      <c r="AA320" s="560"/>
      <c r="AB320" s="560"/>
      <c r="AC320" s="560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510</v>
      </c>
      <c r="B322" s="54" t="s">
        <v>511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6" t="s">
        <v>512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5" t="s">
        <v>516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520</v>
      </c>
      <c r="B325" s="54" t="s">
        <v>521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522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523</v>
      </c>
      <c r="B329" s="54" t="s">
        <v>524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531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532</v>
      </c>
      <c r="B336" s="54" t="s">
        <v>533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535</v>
      </c>
      <c r="B337" s="54" t="s">
        <v>536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538</v>
      </c>
      <c r="B338" s="54" t="s">
        <v>539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541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542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543</v>
      </c>
      <c r="B344" s="54" t="s">
        <v>544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1500</v>
      </c>
      <c r="Y344" s="558">
        <f t="shared" ref="Y344:Y350" si="47">IFERROR(IF(X344="",0,CEILING((X344/$H344),1)*$H344),"")</f>
        <v>1500</v>
      </c>
      <c r="Z344" s="36">
        <f>IFERROR(IF(Y344=0,"",ROUNDUP(Y344/H344,0)*0.02175),"")</f>
        <v>2.1749999999999998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1548</v>
      </c>
      <c r="BN344" s="64">
        <f t="shared" ref="BN344:BN350" si="49">IFERROR(Y344*I344/H344,"0")</f>
        <v>1548</v>
      </c>
      <c r="BO344" s="64">
        <f t="shared" ref="BO344:BO350" si="50">IFERROR(1/J344*(X344/H344),"0")</f>
        <v>2.083333333333333</v>
      </c>
      <c r="BP344" s="64">
        <f t="shared" ref="BP344:BP350" si="51">IFERROR(1/J344*(Y344/H344),"0")</f>
        <v>2.083333333333333</v>
      </c>
    </row>
    <row r="345" spans="1:68" ht="27" customHeight="1" x14ac:dyDescent="0.25">
      <c r="A345" s="54" t="s">
        <v>546</v>
      </c>
      <c r="B345" s="54" t="s">
        <v>547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500</v>
      </c>
      <c r="Y345" s="558">
        <f t="shared" si="47"/>
        <v>510</v>
      </c>
      <c r="Z345" s="36">
        <f>IFERROR(IF(Y345=0,"",ROUNDUP(Y345/H345,0)*0.02175),"")</f>
        <v>0.73949999999999994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516</v>
      </c>
      <c r="BN345" s="64">
        <f t="shared" si="49"/>
        <v>526.32000000000005</v>
      </c>
      <c r="BO345" s="64">
        <f t="shared" si="50"/>
        <v>0.69444444444444442</v>
      </c>
      <c r="BP345" s="64">
        <f t="shared" si="51"/>
        <v>0.70833333333333326</v>
      </c>
    </row>
    <row r="346" spans="1:68" ht="27" customHeight="1" x14ac:dyDescent="0.25">
      <c r="A346" s="54" t="s">
        <v>549</v>
      </c>
      <c r="B346" s="54" t="s">
        <v>550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552</v>
      </c>
      <c r="B347" s="54" t="s">
        <v>553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1500</v>
      </c>
      <c r="Y347" s="558">
        <f t="shared" si="47"/>
        <v>1500</v>
      </c>
      <c r="Z347" s="36">
        <f>IFERROR(IF(Y347=0,"",ROUNDUP(Y347/H347,0)*0.02175),"")</f>
        <v>2.1749999999999998</v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1548</v>
      </c>
      <c r="BN347" s="64">
        <f t="shared" si="49"/>
        <v>1548</v>
      </c>
      <c r="BO347" s="64">
        <f t="shared" si="50"/>
        <v>2.083333333333333</v>
      </c>
      <c r="BP347" s="64">
        <f t="shared" si="51"/>
        <v>2.083333333333333</v>
      </c>
    </row>
    <row r="348" spans="1:68" ht="27" customHeight="1" x14ac:dyDescent="0.25">
      <c r="A348" s="54" t="s">
        <v>555</v>
      </c>
      <c r="B348" s="54" t="s">
        <v>556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560</v>
      </c>
      <c r="B350" s="54" t="s">
        <v>561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37" t="s">
        <v>72</v>
      </c>
      <c r="X351" s="559">
        <f>IFERROR(X344/H344,"0")+IFERROR(X345/H345,"0")+IFERROR(X346/H346,"0")+IFERROR(X347/H347,"0")+IFERROR(X348/H348,"0")+IFERROR(X349/H349,"0")+IFERROR(X350/H350,"0")</f>
        <v>233.33333333333334</v>
      </c>
      <c r="Y351" s="559">
        <f>IFERROR(Y344/H344,"0")+IFERROR(Y345/H345,"0")+IFERROR(Y346/H346,"0")+IFERROR(Y347/H347,"0")+IFERROR(Y348/H348,"0")+IFERROR(Y349/H349,"0")+IFERROR(Y350/H350,"0")</f>
        <v>234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5.0894999999999992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37" t="s">
        <v>69</v>
      </c>
      <c r="X352" s="559">
        <f>IFERROR(SUM(X344:X350),"0")</f>
        <v>3500</v>
      </c>
      <c r="Y352" s="559">
        <f>IFERROR(SUM(Y344:Y350),"0")</f>
        <v>3510</v>
      </c>
      <c r="Z352" s="37"/>
      <c r="AA352" s="560"/>
      <c r="AB352" s="560"/>
      <c r="AC352" s="560"/>
    </row>
    <row r="353" spans="1:68" ht="14.25" customHeight="1" x14ac:dyDescent="0.25">
      <c r="A353" s="572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562</v>
      </c>
      <c r="B354" s="54" t="s">
        <v>563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2500</v>
      </c>
      <c r="Y354" s="558">
        <f>IFERROR(IF(X354="",0,CEILING((X354/$H354),1)*$H354),"")</f>
        <v>2505</v>
      </c>
      <c r="Z354" s="36">
        <f>IFERROR(IF(Y354=0,"",ROUNDUP(Y354/H354,0)*0.02175),"")</f>
        <v>3.6322499999999995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2580</v>
      </c>
      <c r="BN354" s="64">
        <f>IFERROR(Y354*I354/H354,"0")</f>
        <v>2585.1600000000003</v>
      </c>
      <c r="BO354" s="64">
        <f>IFERROR(1/J354*(X354/H354),"0")</f>
        <v>3.4722222222222219</v>
      </c>
      <c r="BP354" s="64">
        <f>IFERROR(1/J354*(Y354/H354),"0")</f>
        <v>3.4791666666666665</v>
      </c>
    </row>
    <row r="355" spans="1:68" ht="16.5" customHeight="1" x14ac:dyDescent="0.25">
      <c r="A355" s="54" t="s">
        <v>565</v>
      </c>
      <c r="B355" s="54" t="s">
        <v>566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37" t="s">
        <v>72</v>
      </c>
      <c r="X356" s="559">
        <f>IFERROR(X354/H354,"0")+IFERROR(X355/H355,"0")</f>
        <v>166.66666666666666</v>
      </c>
      <c r="Y356" s="559">
        <f>IFERROR(Y354/H354,"0")+IFERROR(Y355/H355,"0")</f>
        <v>167</v>
      </c>
      <c r="Z356" s="559">
        <f>IFERROR(IF(Z354="",0,Z354),"0")+IFERROR(IF(Z355="",0,Z355),"0")</f>
        <v>3.6322499999999995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37" t="s">
        <v>69</v>
      </c>
      <c r="X357" s="559">
        <f>IFERROR(SUM(X354:X355),"0")</f>
        <v>2500</v>
      </c>
      <c r="Y357" s="559">
        <f>IFERROR(SUM(Y354:Y355),"0")</f>
        <v>2505</v>
      </c>
      <c r="Z357" s="37"/>
      <c r="AA357" s="560"/>
      <c r="AB357" s="560"/>
      <c r="AC357" s="560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567</v>
      </c>
      <c r="B359" s="54" t="s">
        <v>568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573</v>
      </c>
      <c r="B364" s="54" t="s">
        <v>574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300</v>
      </c>
      <c r="Y364" s="558">
        <f>IFERROR(IF(X364="",0,CEILING((X364/$H364),1)*$H364),"")</f>
        <v>306</v>
      </c>
      <c r="Z364" s="36">
        <f>IFERROR(IF(Y364=0,"",ROUNDUP(Y364/H364,0)*0.01898),"")</f>
        <v>0.64532</v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317.29999999999995</v>
      </c>
      <c r="BN364" s="64">
        <f>IFERROR(Y364*I364/H364,"0")</f>
        <v>323.64599999999996</v>
      </c>
      <c r="BO364" s="64">
        <f>IFERROR(1/J364*(X364/H364),"0")</f>
        <v>0.52083333333333337</v>
      </c>
      <c r="BP364" s="64">
        <f>IFERROR(1/J364*(Y364/H364),"0")</f>
        <v>0.53125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37" t="s">
        <v>72</v>
      </c>
      <c r="X365" s="559">
        <f>IFERROR(X364/H364,"0")</f>
        <v>33.333333333333336</v>
      </c>
      <c r="Y365" s="559">
        <f>IFERROR(Y364/H364,"0")</f>
        <v>34</v>
      </c>
      <c r="Z365" s="559">
        <f>IFERROR(IF(Z364="",0,Z364),"0")</f>
        <v>0.64532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37" t="s">
        <v>69</v>
      </c>
      <c r="X366" s="559">
        <f>IFERROR(SUM(X364:X364),"0")</f>
        <v>300</v>
      </c>
      <c r="Y366" s="559">
        <f>IFERROR(SUM(Y364:Y364),"0")</f>
        <v>306</v>
      </c>
      <c r="Z366" s="37"/>
      <c r="AA366" s="560"/>
      <c r="AB366" s="560"/>
      <c r="AC366" s="560"/>
    </row>
    <row r="367" spans="1:68" ht="16.5" customHeight="1" x14ac:dyDescent="0.25">
      <c r="A367" s="580" t="s">
        <v>576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577</v>
      </c>
      <c r="B369" s="54" t="s">
        <v>578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580</v>
      </c>
      <c r="B370" s="54" t="s">
        <v>581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583</v>
      </c>
      <c r="B371" s="54" t="s">
        <v>584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585</v>
      </c>
      <c r="B375" s="54" t="s">
        <v>586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130</v>
      </c>
      <c r="Y375" s="558">
        <f>IFERROR(IF(X375="",0,CEILING((X375/$H375),1)*$H375),"")</f>
        <v>131.4</v>
      </c>
      <c r="Z375" s="36">
        <f>IFERROR(IF(Y375=0,"",ROUNDUP(Y375/H375,0)*0.00902),"")</f>
        <v>0.27060000000000001</v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138.01369863013699</v>
      </c>
      <c r="BN375" s="64">
        <f>IFERROR(Y375*I375/H375,"0")</f>
        <v>139.50000000000003</v>
      </c>
      <c r="BO375" s="64">
        <f>IFERROR(1/J375*(X375/H375),"0")</f>
        <v>0.22485125224851255</v>
      </c>
      <c r="BP375" s="64">
        <f>IFERROR(1/J375*(Y375/H375),"0")</f>
        <v>0.22727272727272729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37" t="s">
        <v>72</v>
      </c>
      <c r="X376" s="559">
        <f>IFERROR(X375/H375,"0")</f>
        <v>29.680365296803654</v>
      </c>
      <c r="Y376" s="559">
        <f>IFERROR(Y375/H375,"0")</f>
        <v>30.000000000000004</v>
      </c>
      <c r="Z376" s="559">
        <f>IFERROR(IF(Z375="",0,Z375),"0")</f>
        <v>0.27060000000000001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37" t="s">
        <v>69</v>
      </c>
      <c r="X377" s="559">
        <f>IFERROR(SUM(X375:X375),"0")</f>
        <v>130</v>
      </c>
      <c r="Y377" s="559">
        <f>IFERROR(SUM(Y375:Y375),"0")</f>
        <v>131.4</v>
      </c>
      <c r="Z377" s="37"/>
      <c r="AA377" s="560"/>
      <c r="AB377" s="560"/>
      <c r="AC377" s="560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588</v>
      </c>
      <c r="B379" s="54" t="s">
        <v>589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591</v>
      </c>
      <c r="B380" s="54" t="s">
        <v>592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37" t="s">
        <v>72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37" t="s">
        <v>69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customHeight="1" x14ac:dyDescent="0.25">
      <c r="A383" s="572" t="s">
        <v>169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593</v>
      </c>
      <c r="B384" s="54" t="s">
        <v>594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596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597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598</v>
      </c>
      <c r="B390" s="54" t="s">
        <v>599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601</v>
      </c>
      <c r="B392" s="54" t="s">
        <v>604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608</v>
      </c>
      <c r="B394" s="54" t="s">
        <v>609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615</v>
      </c>
      <c r="B397" s="54" t="s">
        <v>616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621</v>
      </c>
      <c r="B399" s="54" t="s">
        <v>622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623</v>
      </c>
      <c r="B403" s="54" t="s">
        <v>624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629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134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630</v>
      </c>
      <c r="B409" s="54" t="s">
        <v>631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633</v>
      </c>
      <c r="B413" s="54" t="s">
        <v>634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642</v>
      </c>
      <c r="B416" s="54" t="s">
        <v>643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644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645</v>
      </c>
      <c r="B421" s="54" t="s">
        <v>646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648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649</v>
      </c>
      <c r="B426" s="54" t="s">
        <v>650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652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652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653</v>
      </c>
      <c r="B432" s="54" t="s">
        <v>654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customHeight="1" x14ac:dyDescent="0.25">
      <c r="A433" s="54" t="s">
        <v>656</v>
      </c>
      <c r="B433" s="54" t="s">
        <v>657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662</v>
      </c>
      <c r="B435" s="54" t="s">
        <v>663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4" t="s">
        <v>664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666</v>
      </c>
      <c r="B436" s="54" t="s">
        <v>667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0</v>
      </c>
      <c r="Y437" s="558">
        <f t="shared" si="58"/>
        <v>0</v>
      </c>
      <c r="Z437" s="36" t="str">
        <f t="shared" si="59"/>
        <v/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customHeight="1" x14ac:dyDescent="0.25">
      <c r="A438" s="54" t="s">
        <v>672</v>
      </c>
      <c r="B438" s="54" t="s">
        <v>673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">
        <v>681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686</v>
      </c>
      <c r="B444" s="54" t="s">
        <v>687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686</v>
      </c>
      <c r="B445" s="54" t="s">
        <v>688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0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0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37" t="s">
        <v>69</v>
      </c>
      <c r="X447" s="559">
        <f>IFERROR(SUM(X432:X445),"0")</f>
        <v>0</v>
      </c>
      <c r="Y447" s="559">
        <f>IFERROR(SUM(Y432:Y445),"0")</f>
        <v>0</v>
      </c>
      <c r="Z447" s="37"/>
      <c r="AA447" s="560"/>
      <c r="AB447" s="560"/>
      <c r="AC447" s="560"/>
    </row>
    <row r="448" spans="1:68" ht="14.25" customHeight="1" x14ac:dyDescent="0.25">
      <c r="A448" s="572" t="s">
        <v>134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689</v>
      </c>
      <c r="B449" s="54" t="s">
        <v>690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692</v>
      </c>
      <c r="B450" s="54" t="s">
        <v>693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694</v>
      </c>
      <c r="B451" s="54" t="s">
        <v>695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37" t="s">
        <v>72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37" t="s">
        <v>69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696</v>
      </c>
      <c r="B455" s="54" t="s">
        <v>697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customHeight="1" x14ac:dyDescent="0.25">
      <c r="A456" s="54" t="s">
        <v>699</v>
      </c>
      <c r="B456" s="54" t="s">
        <v>700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0</v>
      </c>
      <c r="Y456" s="558">
        <f t="shared" si="64"/>
        <v>0</v>
      </c>
      <c r="Z456" s="36" t="str">
        <f>IFERROR(IF(Y456=0,"",ROUNDUP(Y456/H456,0)*0.01196),"")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702</v>
      </c>
      <c r="B457" s="54" t="s">
        <v>703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230</v>
      </c>
      <c r="Y457" s="558">
        <f t="shared" si="64"/>
        <v>232.32000000000002</v>
      </c>
      <c r="Z457" s="36">
        <f>IFERROR(IF(Y457=0,"",ROUNDUP(Y457/H457,0)*0.01196),"")</f>
        <v>0.52624000000000004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245.68181818181813</v>
      </c>
      <c r="BN457" s="64">
        <f t="shared" si="66"/>
        <v>248.16000000000003</v>
      </c>
      <c r="BO457" s="64">
        <f t="shared" si="67"/>
        <v>0.41885198135198132</v>
      </c>
      <c r="BP457" s="64">
        <f t="shared" si="68"/>
        <v>0.42307692307692313</v>
      </c>
    </row>
    <row r="458" spans="1:68" ht="27" customHeight="1" x14ac:dyDescent="0.25">
      <c r="A458" s="54" t="s">
        <v>705</v>
      </c>
      <c r="B458" s="54" t="s">
        <v>706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705</v>
      </c>
      <c r="B459" s="54" t="s">
        <v>707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708</v>
      </c>
      <c r="B460" s="54" t="s">
        <v>709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710</v>
      </c>
      <c r="B461" s="54" t="s">
        <v>711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37" t="s">
        <v>72</v>
      </c>
      <c r="X462" s="559">
        <f>IFERROR(X455/H455,"0")+IFERROR(X456/H456,"0")+IFERROR(X457/H457,"0")+IFERROR(X458/H458,"0")+IFERROR(X459/H459,"0")+IFERROR(X460/H460,"0")+IFERROR(X461/H461,"0")</f>
        <v>43.560606060606055</v>
      </c>
      <c r="Y462" s="559">
        <f>IFERROR(Y455/H455,"0")+IFERROR(Y456/H456,"0")+IFERROR(Y457/H457,"0")+IFERROR(Y458/H458,"0")+IFERROR(Y459/H459,"0")+IFERROR(Y460/H460,"0")+IFERROR(Y461/H461,"0")</f>
        <v>44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0.52624000000000004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37" t="s">
        <v>69</v>
      </c>
      <c r="X463" s="559">
        <f>IFERROR(SUM(X455:X461),"0")</f>
        <v>230</v>
      </c>
      <c r="Y463" s="559">
        <f>IFERROR(SUM(Y455:Y461),"0")</f>
        <v>232.32000000000002</v>
      </c>
      <c r="Z463" s="37"/>
      <c r="AA463" s="560"/>
      <c r="AB463" s="560"/>
      <c r="AC463" s="560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712</v>
      </c>
      <c r="B465" s="54" t="s">
        <v>713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715</v>
      </c>
      <c r="B466" s="54" t="s">
        <v>716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718</v>
      </c>
      <c r="B467" s="54" t="s">
        <v>719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721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721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722</v>
      </c>
      <c r="B473" s="54" t="s">
        <v>723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31" t="s">
        <v>724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726</v>
      </c>
      <c r="B474" s="54" t="s">
        <v>727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50" t="s">
        <v>728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730</v>
      </c>
      <c r="B475" s="54" t="s">
        <v>731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732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734</v>
      </c>
      <c r="B476" s="54" t="s">
        <v>735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39" t="s">
        <v>736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134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88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741</v>
      </c>
      <c r="B481" s="54" t="s">
        <v>742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71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745</v>
      </c>
      <c r="B482" s="54" t="s">
        <v>746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45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749</v>
      </c>
      <c r="B486" s="54" t="s">
        <v>750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51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753</v>
      </c>
      <c r="B487" s="54" t="s">
        <v>754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5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761</v>
      </c>
      <c r="B492" s="54" t="s">
        <v>762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67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169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764</v>
      </c>
      <c r="B496" s="54" t="s">
        <v>765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22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768</v>
      </c>
      <c r="B497" s="54" t="s">
        <v>769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2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772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134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773</v>
      </c>
      <c r="B502" s="54" t="s">
        <v>774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35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777</v>
      </c>
      <c r="Q505" s="606"/>
      <c r="R505" s="606"/>
      <c r="S505" s="606"/>
      <c r="T505" s="606"/>
      <c r="U505" s="606"/>
      <c r="V505" s="607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7010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7037.5199999999995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778</v>
      </c>
      <c r="Q506" s="606"/>
      <c r="R506" s="606"/>
      <c r="S506" s="606"/>
      <c r="T506" s="606"/>
      <c r="U506" s="606"/>
      <c r="V506" s="607"/>
      <c r="W506" s="37" t="s">
        <v>69</v>
      </c>
      <c r="X506" s="559">
        <f>IFERROR(SUM(BM22:BM502),"0")</f>
        <v>7264.4776596690981</v>
      </c>
      <c r="Y506" s="559">
        <f>IFERROR(SUM(BN22:BN502),"0")</f>
        <v>7293.24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779</v>
      </c>
      <c r="Q507" s="606"/>
      <c r="R507" s="606"/>
      <c r="S507" s="606"/>
      <c r="T507" s="606"/>
      <c r="U507" s="606"/>
      <c r="V507" s="607"/>
      <c r="W507" s="37" t="s">
        <v>780</v>
      </c>
      <c r="X507" s="38">
        <f>ROUNDUP(SUM(BO22:BO502),0)</f>
        <v>11</v>
      </c>
      <c r="Y507" s="38">
        <f>ROUNDUP(SUM(BP22:BP502),0)</f>
        <v>11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781</v>
      </c>
      <c r="Q508" s="606"/>
      <c r="R508" s="606"/>
      <c r="S508" s="606"/>
      <c r="T508" s="606"/>
      <c r="U508" s="606"/>
      <c r="V508" s="607"/>
      <c r="W508" s="37" t="s">
        <v>69</v>
      </c>
      <c r="X508" s="559">
        <f>GrossWeightTotal+PalletQtyTotal*25</f>
        <v>7539.4776596690981</v>
      </c>
      <c r="Y508" s="559">
        <f>GrossWeightTotalR+PalletQtyTotalR*25</f>
        <v>7568.24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782</v>
      </c>
      <c r="Q509" s="606"/>
      <c r="R509" s="606"/>
      <c r="S509" s="606"/>
      <c r="T509" s="606"/>
      <c r="U509" s="606"/>
      <c r="V509" s="607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548.24097135740965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551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783</v>
      </c>
      <c r="Q510" s="606"/>
      <c r="R510" s="606"/>
      <c r="S510" s="606"/>
      <c r="T510" s="606"/>
      <c r="U510" s="606"/>
      <c r="V510" s="607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10.961069999999998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8" t="s">
        <v>100</v>
      </c>
      <c r="D512" s="695"/>
      <c r="E512" s="695"/>
      <c r="F512" s="695"/>
      <c r="G512" s="695"/>
      <c r="H512" s="595"/>
      <c r="I512" s="578" t="s">
        <v>255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541</v>
      </c>
      <c r="U512" s="595"/>
      <c r="V512" s="578" t="s">
        <v>596</v>
      </c>
      <c r="W512" s="695"/>
      <c r="X512" s="695"/>
      <c r="Y512" s="595"/>
      <c r="Z512" s="554" t="s">
        <v>652</v>
      </c>
      <c r="AA512" s="578" t="s">
        <v>721</v>
      </c>
      <c r="AB512" s="595"/>
      <c r="AC512" s="52"/>
      <c r="AF512" s="555"/>
    </row>
    <row r="513" spans="1:32" ht="14.25" customHeight="1" thickTop="1" x14ac:dyDescent="0.2">
      <c r="A513" s="587" t="s">
        <v>786</v>
      </c>
      <c r="B513" s="578" t="s">
        <v>62</v>
      </c>
      <c r="C513" s="578" t="s">
        <v>101</v>
      </c>
      <c r="D513" s="578" t="s">
        <v>116</v>
      </c>
      <c r="E513" s="578" t="s">
        <v>176</v>
      </c>
      <c r="F513" s="578" t="s">
        <v>198</v>
      </c>
      <c r="G513" s="578" t="s">
        <v>231</v>
      </c>
      <c r="H513" s="578" t="s">
        <v>100</v>
      </c>
      <c r="I513" s="578" t="s">
        <v>256</v>
      </c>
      <c r="J513" s="578" t="s">
        <v>296</v>
      </c>
      <c r="K513" s="578" t="s">
        <v>357</v>
      </c>
      <c r="L513" s="578" t="s">
        <v>397</v>
      </c>
      <c r="M513" s="578" t="s">
        <v>413</v>
      </c>
      <c r="N513" s="555"/>
      <c r="O513" s="578" t="s">
        <v>427</v>
      </c>
      <c r="P513" s="578" t="s">
        <v>437</v>
      </c>
      <c r="Q513" s="578" t="s">
        <v>444</v>
      </c>
      <c r="R513" s="578" t="s">
        <v>449</v>
      </c>
      <c r="S513" s="578" t="s">
        <v>531</v>
      </c>
      <c r="T513" s="578" t="s">
        <v>542</v>
      </c>
      <c r="U513" s="578" t="s">
        <v>576</v>
      </c>
      <c r="V513" s="578" t="s">
        <v>597</v>
      </c>
      <c r="W513" s="578" t="s">
        <v>629</v>
      </c>
      <c r="X513" s="578" t="s">
        <v>644</v>
      </c>
      <c r="Y513" s="578" t="s">
        <v>648</v>
      </c>
      <c r="Z513" s="578" t="s">
        <v>652</v>
      </c>
      <c r="AA513" s="578" t="s">
        <v>721</v>
      </c>
      <c r="AB513" s="578" t="s">
        <v>772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100.80000000000001</v>
      </c>
      <c r="E515" s="46">
        <f>IFERROR(Y89*1,"0")+IFERROR(Y90*1,"0")+IFERROR(Y91*1,"0")+IFERROR(Y95*1,"0")+IFERROR(Y96*1,"0")+IFERROR(Y97*1,"0")+IFERROR(Y98*1,"0")+IFERROR(Y99*1,"0")</f>
        <v>0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252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6321</v>
      </c>
      <c r="U515" s="46">
        <f>IFERROR(Y369*1,"0")+IFERROR(Y370*1,"0")+IFERROR(Y371*1,"0")+IFERROR(Y375*1,"0")+IFERROR(Y379*1,"0")+IFERROR(Y380*1,"0")+IFERROR(Y384*1,"0")</f>
        <v>131.4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232.32000000000002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2025-08-08T06:47:50Z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