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7,08,25 ПОКОМ КИ Ташкент\"/>
    </mc:Choice>
  </mc:AlternateContent>
  <xr:revisionPtr revIDLastSave="0" documentId="13_ncr:1_{C3F7165C-93B6-40BC-886B-C5A9678A98E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Sheet!$A$3:$AH$70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7" i="1" l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6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0" i="1"/>
  <c r="R19" i="1"/>
  <c r="R17" i="1"/>
  <c r="R16" i="1"/>
  <c r="R15" i="1"/>
  <c r="R14" i="1"/>
  <c r="R13" i="1"/>
  <c r="R12" i="1"/>
  <c r="R11" i="1"/>
  <c r="R10" i="1"/>
  <c r="R8" i="1"/>
  <c r="R7" i="1"/>
  <c r="R6" i="1"/>
  <c r="R5" i="1" l="1"/>
  <c r="AI5" i="1"/>
  <c r="P70" i="1" l="1"/>
  <c r="V70" i="1" s="1"/>
  <c r="L70" i="1"/>
  <c r="P69" i="1"/>
  <c r="V69" i="1" s="1"/>
  <c r="L69" i="1"/>
  <c r="P68" i="1"/>
  <c r="V68" i="1" s="1"/>
  <c r="L68" i="1"/>
  <c r="P67" i="1"/>
  <c r="V67" i="1" s="1"/>
  <c r="L67" i="1"/>
  <c r="P66" i="1"/>
  <c r="V66" i="1" s="1"/>
  <c r="L66" i="1"/>
  <c r="P65" i="1"/>
  <c r="V65" i="1" s="1"/>
  <c r="L65" i="1"/>
  <c r="P64" i="1"/>
  <c r="V64" i="1" s="1"/>
  <c r="L64" i="1"/>
  <c r="P63" i="1"/>
  <c r="V63" i="1" s="1"/>
  <c r="L63" i="1"/>
  <c r="P62" i="1"/>
  <c r="V62" i="1" s="1"/>
  <c r="L62" i="1"/>
  <c r="P61" i="1"/>
  <c r="V61" i="1" s="1"/>
  <c r="L61" i="1"/>
  <c r="P60" i="1"/>
  <c r="V60" i="1" s="1"/>
  <c r="L60" i="1"/>
  <c r="P59" i="1"/>
  <c r="V59" i="1" s="1"/>
  <c r="L59" i="1"/>
  <c r="P58" i="1"/>
  <c r="V58" i="1" s="1"/>
  <c r="L58" i="1"/>
  <c r="P57" i="1"/>
  <c r="V57" i="1" s="1"/>
  <c r="L57" i="1"/>
  <c r="P56" i="1"/>
  <c r="V56" i="1" s="1"/>
  <c r="L56" i="1"/>
  <c r="P55" i="1"/>
  <c r="V55" i="1" s="1"/>
  <c r="L55" i="1"/>
  <c r="P54" i="1"/>
  <c r="V54" i="1" s="1"/>
  <c r="L54" i="1"/>
  <c r="P53" i="1"/>
  <c r="V53" i="1" s="1"/>
  <c r="L53" i="1"/>
  <c r="P52" i="1"/>
  <c r="L52" i="1"/>
  <c r="P51" i="1"/>
  <c r="V51" i="1" s="1"/>
  <c r="L51" i="1"/>
  <c r="P50" i="1"/>
  <c r="L50" i="1"/>
  <c r="P49" i="1"/>
  <c r="V49" i="1" s="1"/>
  <c r="L49" i="1"/>
  <c r="P48" i="1"/>
  <c r="L48" i="1"/>
  <c r="F47" i="1"/>
  <c r="E47" i="1"/>
  <c r="P47" i="1" s="1"/>
  <c r="P46" i="1"/>
  <c r="L46" i="1"/>
  <c r="F45" i="1"/>
  <c r="E45" i="1"/>
  <c r="P45" i="1" s="1"/>
  <c r="P44" i="1"/>
  <c r="Q44" i="1" s="1"/>
  <c r="L44" i="1"/>
  <c r="F43" i="1"/>
  <c r="E43" i="1"/>
  <c r="P43" i="1" s="1"/>
  <c r="P42" i="1"/>
  <c r="L42" i="1"/>
  <c r="F41" i="1"/>
  <c r="E41" i="1"/>
  <c r="P41" i="1" s="1"/>
  <c r="P40" i="1"/>
  <c r="L40" i="1"/>
  <c r="P39" i="1"/>
  <c r="U39" i="1" s="1"/>
  <c r="L39" i="1"/>
  <c r="P38" i="1"/>
  <c r="L38" i="1"/>
  <c r="F37" i="1"/>
  <c r="E37" i="1"/>
  <c r="L37" i="1" s="1"/>
  <c r="F36" i="1"/>
  <c r="E36" i="1"/>
  <c r="P36" i="1" s="1"/>
  <c r="F35" i="1"/>
  <c r="E35" i="1"/>
  <c r="L35" i="1" s="1"/>
  <c r="F34" i="1"/>
  <c r="E34" i="1"/>
  <c r="P34" i="1" s="1"/>
  <c r="P33" i="1"/>
  <c r="L33" i="1"/>
  <c r="F33" i="1"/>
  <c r="F32" i="1"/>
  <c r="E32" i="1"/>
  <c r="L32" i="1" s="1"/>
  <c r="P31" i="1"/>
  <c r="V31" i="1" s="1"/>
  <c r="L31" i="1"/>
  <c r="P30" i="1"/>
  <c r="L30" i="1"/>
  <c r="P29" i="1"/>
  <c r="V29" i="1" s="1"/>
  <c r="L29" i="1"/>
  <c r="P28" i="1"/>
  <c r="L28" i="1"/>
  <c r="P27" i="1"/>
  <c r="L27" i="1"/>
  <c r="F27" i="1"/>
  <c r="V27" i="1" s="1"/>
  <c r="P26" i="1"/>
  <c r="V26" i="1" s="1"/>
  <c r="L26" i="1"/>
  <c r="F25" i="1"/>
  <c r="E25" i="1"/>
  <c r="L25" i="1" s="1"/>
  <c r="P24" i="1"/>
  <c r="L24" i="1"/>
  <c r="F23" i="1"/>
  <c r="E23" i="1"/>
  <c r="L23" i="1" s="1"/>
  <c r="F22" i="1"/>
  <c r="E22" i="1"/>
  <c r="P22" i="1" s="1"/>
  <c r="P21" i="1"/>
  <c r="V21" i="1" s="1"/>
  <c r="L21" i="1"/>
  <c r="P20" i="1"/>
  <c r="L20" i="1"/>
  <c r="P19" i="1"/>
  <c r="L19" i="1"/>
  <c r="P18" i="1"/>
  <c r="V18" i="1" s="1"/>
  <c r="L18" i="1"/>
  <c r="P17" i="1"/>
  <c r="L17" i="1"/>
  <c r="F16" i="1"/>
  <c r="E16" i="1"/>
  <c r="P16" i="1" s="1"/>
  <c r="F15" i="1"/>
  <c r="E15" i="1"/>
  <c r="L15" i="1" s="1"/>
  <c r="P14" i="1"/>
  <c r="L14" i="1"/>
  <c r="P13" i="1"/>
  <c r="L13" i="1"/>
  <c r="F13" i="1"/>
  <c r="P12" i="1"/>
  <c r="L12" i="1"/>
  <c r="P11" i="1"/>
  <c r="V11" i="1" s="1"/>
  <c r="L11" i="1"/>
  <c r="P10" i="1"/>
  <c r="Q10" i="1" s="1"/>
  <c r="L10" i="1"/>
  <c r="P9" i="1"/>
  <c r="U9" i="1" s="1"/>
  <c r="L9" i="1"/>
  <c r="P8" i="1"/>
  <c r="L8" i="1"/>
  <c r="F8" i="1"/>
  <c r="V8" i="1" s="1"/>
  <c r="P7" i="1"/>
  <c r="V7" i="1" s="1"/>
  <c r="L7" i="1"/>
  <c r="P6" i="1"/>
  <c r="V6" i="1" s="1"/>
  <c r="L6" i="1"/>
  <c r="AF5" i="1"/>
  <c r="AE5" i="1"/>
  <c r="AD5" i="1"/>
  <c r="AC5" i="1"/>
  <c r="AB5" i="1"/>
  <c r="AA5" i="1"/>
  <c r="Z5" i="1"/>
  <c r="Y5" i="1"/>
  <c r="X5" i="1"/>
  <c r="W5" i="1"/>
  <c r="S5" i="1"/>
  <c r="O5" i="1"/>
  <c r="N5" i="1"/>
  <c r="M5" i="1"/>
  <c r="K5" i="1"/>
  <c r="V14" i="1" l="1"/>
  <c r="Q14" i="1"/>
  <c r="V19" i="1"/>
  <c r="Q19" i="1"/>
  <c r="V24" i="1"/>
  <c r="Q24" i="1"/>
  <c r="U24" i="1" s="1"/>
  <c r="Q16" i="1"/>
  <c r="Q22" i="1"/>
  <c r="Q27" i="1"/>
  <c r="Q28" i="1"/>
  <c r="Q34" i="1"/>
  <c r="Q43" i="1"/>
  <c r="Q13" i="1"/>
  <c r="V38" i="1"/>
  <c r="Q38" i="1"/>
  <c r="U59" i="1"/>
  <c r="U49" i="1"/>
  <c r="U67" i="1"/>
  <c r="U12" i="1"/>
  <c r="U33" i="1"/>
  <c r="U42" i="1"/>
  <c r="U46" i="1"/>
  <c r="U16" i="1"/>
  <c r="U18" i="1"/>
  <c r="U55" i="1"/>
  <c r="U63" i="1"/>
  <c r="E5" i="1"/>
  <c r="U8" i="1"/>
  <c r="V10" i="1"/>
  <c r="U11" i="1"/>
  <c r="V12" i="1"/>
  <c r="U29" i="1"/>
  <c r="V34" i="1"/>
  <c r="V36" i="1"/>
  <c r="V43" i="1"/>
  <c r="V47" i="1"/>
  <c r="U53" i="1"/>
  <c r="U57" i="1"/>
  <c r="U61" i="1"/>
  <c r="U65" i="1"/>
  <c r="U69" i="1"/>
  <c r="P15" i="1"/>
  <c r="P23" i="1"/>
  <c r="Q23" i="1" s="1"/>
  <c r="P25" i="1"/>
  <c r="V20" i="1"/>
  <c r="U21" i="1"/>
  <c r="V22" i="1"/>
  <c r="U31" i="1"/>
  <c r="P32" i="1"/>
  <c r="U34" i="1"/>
  <c r="P35" i="1"/>
  <c r="V35" i="1" s="1"/>
  <c r="U36" i="1"/>
  <c r="P37" i="1"/>
  <c r="U38" i="1"/>
  <c r="V40" i="1"/>
  <c r="U41" i="1"/>
  <c r="V44" i="1"/>
  <c r="U45" i="1"/>
  <c r="U47" i="1"/>
  <c r="U51" i="1"/>
  <c r="U54" i="1"/>
  <c r="U56" i="1"/>
  <c r="U58" i="1"/>
  <c r="U60" i="1"/>
  <c r="U62" i="1"/>
  <c r="U64" i="1"/>
  <c r="U66" i="1"/>
  <c r="U68" i="1"/>
  <c r="U70" i="1"/>
  <c r="U13" i="1"/>
  <c r="F5" i="1"/>
  <c r="L16" i="1"/>
  <c r="L41" i="1"/>
  <c r="L45" i="1"/>
  <c r="V9" i="1"/>
  <c r="V13" i="1"/>
  <c r="V16" i="1"/>
  <c r="V17" i="1"/>
  <c r="L22" i="1"/>
  <c r="V28" i="1"/>
  <c r="V30" i="1"/>
  <c r="V33" i="1"/>
  <c r="L34" i="1"/>
  <c r="L36" i="1"/>
  <c r="V39" i="1"/>
  <c r="V41" i="1"/>
  <c r="V42" i="1"/>
  <c r="L43" i="1"/>
  <c r="V45" i="1"/>
  <c r="V46" i="1"/>
  <c r="L47" i="1"/>
  <c r="U48" i="1"/>
  <c r="V48" i="1"/>
  <c r="V50" i="1"/>
  <c r="V52" i="1"/>
  <c r="U19" i="1" l="1"/>
  <c r="U28" i="1"/>
  <c r="V25" i="1"/>
  <c r="Q25" i="1"/>
  <c r="Q15" i="1"/>
  <c r="U10" i="1"/>
  <c r="U22" i="1"/>
  <c r="V15" i="1"/>
  <c r="U43" i="1"/>
  <c r="U27" i="1"/>
  <c r="V37" i="1"/>
  <c r="U35" i="1"/>
  <c r="U32" i="1"/>
  <c r="U6" i="1"/>
  <c r="U15" i="1"/>
  <c r="U7" i="1"/>
  <c r="V23" i="1"/>
  <c r="U14" i="1"/>
  <c r="U52" i="1"/>
  <c r="U20" i="1"/>
  <c r="U17" i="1"/>
  <c r="U26" i="1"/>
  <c r="U50" i="1"/>
  <c r="U44" i="1"/>
  <c r="U40" i="1"/>
  <c r="U30" i="1"/>
  <c r="P5" i="1"/>
  <c r="V32" i="1"/>
  <c r="L5" i="1"/>
  <c r="U25" i="1" l="1"/>
  <c r="U23" i="1"/>
  <c r="Q5" i="1"/>
  <c r="U37" i="1"/>
  <c r="AH5" i="1" l="1"/>
</calcChain>
</file>

<file path=xl/sharedStrings.xml><?xml version="1.0" encoding="utf-8"?>
<sst xmlns="http://schemas.openxmlformats.org/spreadsheetml/2006/main" count="236" uniqueCount="115">
  <si>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</si>
  <si>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</si>
  <si>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</si>
  <si>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</si>
  <si>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</si>
  <si>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</si>
  <si>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</si>
  <si>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</si>
  <si>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</si>
  <si>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</si>
  <si>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</si>
  <si>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</si>
  <si>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</si>
  <si>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</si>
  <si>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</si>
  <si>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</si>
  <si>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</si>
  <si>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</si>
  <si>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</si>
  <si>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</si>
  <si>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</si>
  <si>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</si>
  <si>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</si>
  <si>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</si>
  <si>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06,08,</t>
  </si>
  <si>
    <t>07,08,</t>
  </si>
  <si>
    <t>31,07,</t>
  </si>
  <si>
    <t>24,07,</t>
  </si>
  <si>
    <t>16,07,</t>
  </si>
  <si>
    <t>10,07,</t>
  </si>
  <si>
    <t>03,07,</t>
  </si>
  <si>
    <t>26,06,</t>
  </si>
  <si>
    <t>19,06,</t>
  </si>
  <si>
    <t>12,06,</t>
  </si>
  <si>
    <t>05,06,</t>
  </si>
  <si>
    <t>29,05,</t>
  </si>
  <si>
    <t>0178 Ветчины Нежная Особая Особая Весовые П/а Особый рецепт большой батон  ПОКОМ</t>
  </si>
  <si>
    <t>кг</t>
  </si>
  <si>
    <t>0222-Ветчины Дугушка Дугушка б/о Стародворье, 1кг</t>
  </si>
  <si>
    <t>0232 С/к колбасы Княжеская Бордо Весовые б/о терм/п Стародворье</t>
  </si>
  <si>
    <t>нужно увеличить продажи!!!</t>
  </si>
  <si>
    <t>0235 С/к колбасы Салями Охотничья Бордо Весовые б/о терм/п 180 Стародворье</t>
  </si>
  <si>
    <t>нет в бланке</t>
  </si>
  <si>
    <t>0262 Ветчина «Сочинка с сочным окороком» Весовой п/а ТМ «Стародворье»  ПОКОМ</t>
  </si>
  <si>
    <t>1118 В/к колбасы Салями Запеченая Дугушка  Вектор Стародворье, 1кг</t>
  </si>
  <si>
    <t>1120 В/к колбасы Сервелат Запеченный Дугушка Вес Вектор Стародворье, вес 1кг</t>
  </si>
  <si>
    <t>нужно увеличить продажи</t>
  </si>
  <si>
    <t>1201 В/к колбасы Сервелат Мясорубский с мелкорубленным окороком Бордо Весовой фиброуз Стародворье  П</t>
  </si>
  <si>
    <t>1202 В/к колбасы Сервелат Мясорубский с мелкорубленным окороком срез Бордо Фикс.вес 0,35 фиброуз Ста</t>
  </si>
  <si>
    <t>шт</t>
  </si>
  <si>
    <t>1204 Копченые колбасы Салями Мясорубская с рубленым шпиком Бордо Весовой фиброуз Стародворье  ПОКОМ</t>
  </si>
  <si>
    <t>1205 Копченые колбасы Салями Мясорубская с рубленым шпиком срез Бордо ф/в 0,35 фиброуз Стародворье  ПОКОМ</t>
  </si>
  <si>
    <t>1224 В/к колбасы «Сочинка по-европейски с сочной грудинкой» Весовой фиброуз ТМ «Стародворье»  ПОКОМ</t>
  </si>
  <si>
    <t>1230 Сосиски Молочные Дугушки Дугушка Весовые П/а Стародворье, вес 1кг</t>
  </si>
  <si>
    <t>не в матрице</t>
  </si>
  <si>
    <t>1231 Сосиски Сливочные Дугушки Дугушка Весовые П/а Стародворье, вес 1кг</t>
  </si>
  <si>
    <t>1284-Сосиски Баварушки ТМ Баварушка в оболочке амицел в модифицированной газовой среде 0,6 кг.</t>
  </si>
  <si>
    <t>1314-Сосиски Молокуши миникушай Вязанка Ф/в 0,45 амилюкс мгс Вязанка</t>
  </si>
  <si>
    <t>вывод</t>
  </si>
  <si>
    <t>завод вывел из производства</t>
  </si>
  <si>
    <t>1370-Сосиски Сочинки Бордо Весовой п/а Стародворье</t>
  </si>
  <si>
    <t>1371-Сосиски Сочинки с сочной грудинкой Бордо Фикс.вес 0,4 П/а мгс Стародворье</t>
  </si>
  <si>
    <t>1372-Сосиски Сочинки с сочным окороком Бордо Фикс.вес 0,4 П/а мгс Стародворье</t>
  </si>
  <si>
    <t>1411 Сосиски «Сочинки Сливочные» Весовые ТМ «Стародворье» 1,35 кг  ПОКОМ</t>
  </si>
  <si>
    <t>1461 Сосиски «Баварские» Фикс.вес 0,35 П/а ТМ «Стародворье»  ПОКОМ</t>
  </si>
  <si>
    <t>1523-Сосиски Вязанка Молочные ТМ Стародворские колбасы</t>
  </si>
  <si>
    <t>1720-Сосиски Вязанка Сливочные ТМ Стародворские колбасы ТС Вязанка амицел в мод газов.среде 0,45кг</t>
  </si>
  <si>
    <t>1721-Сосиски Вязанка Сливочные ТМ Стародворские колбасы</t>
  </si>
  <si>
    <t>1728-Сосиски сливочные по-стародворски в оболочке</t>
  </si>
  <si>
    <t>1851-Колбаса Филедворская по-стародворски ТМ Стародворье в оболочке полиамид 0,4 кг.  ПОКОМ</t>
  </si>
  <si>
    <t>1867-Колбаса Филейная ТМ Особый рецепт в оболочке полиамид большой батон.  ПОКОМ</t>
  </si>
  <si>
    <t>1868-Колбаса Филейная ТМ Особый рецепт в оболочке полиамид 0,5 кг.  ПОКОМ</t>
  </si>
  <si>
    <t>1869-Колбаса Молочная ТМ Особый рецепт в оболочке полиамид большой батон.  ПОКОМ</t>
  </si>
  <si>
    <t>1870-Колбаса Со шпиком ТМ Особый рецепт в оболочке полиамид большой батон.  ПОКОМ</t>
  </si>
  <si>
    <t>1871-Колбаса Филейная оригинальная ТМ Особый рецепт в оболочке полиамид 0,4 кг.  ПОКОМ</t>
  </si>
  <si>
    <t>1875-Колбаса Филейная оригинальная ТМ Особый рецепт в оболочке полиамид.  ПОКОМ</t>
  </si>
  <si>
    <t>1952-Колбаса Со шпиком ТМ Особый рецепт в оболочке полиамид 0,5 кг.  ПОКОМ</t>
  </si>
  <si>
    <t>1989 Вареные колбасы Докторская Особая п/а ТМ Особый рецепт шт. 0,5 кг</t>
  </si>
  <si>
    <t>2027 Ветчина Нежная п/а ТМ Особый рецепт шт. 0,4кг</t>
  </si>
  <si>
    <t>2074-Сосиски Молочные для завтрака Особый рецепт</t>
  </si>
  <si>
    <t>2150 В/к колбасы Рубленая Запеченная Дугушка Весовые Вектор Стародворье, вес 1кг</t>
  </si>
  <si>
    <t>2205-Сосиски Молочные для завтрака ТМ Особый рецепт 0,4кг</t>
  </si>
  <si>
    <t>2472 Сардельки Левантские Особая Без свинины Весовые NDX мгс Особый рецепт, вес 1кг</t>
  </si>
  <si>
    <t>2634 Колбаса Дугушка Стародворская ТМ Стародворье ТС Дугушка  ПОКОМ</t>
  </si>
  <si>
    <t>Вареные колбасы «Филейская» Весовые Вектор ТМ «Вязанка»  ПОКОМ</t>
  </si>
  <si>
    <t>Вареные колбасы «Филейская» Фикс.вес 0,45 Вектор ТМ «Вязанка»  ПОКОМ</t>
  </si>
  <si>
    <t>Вареные колбасы Докторская ГОСТ Вязанка Фикс.вес 0,4 Вектор Вязанка  ПОКОМ</t>
  </si>
  <si>
    <t>Вареные колбасы Молокуша Вязанка Вес п/а Вязанка  ПОКОМ</t>
  </si>
  <si>
    <t>Вареные колбасы Сливушка Вязанка Фикс.вес 0,45 П/а Вязанка  ПОКОМ</t>
  </si>
  <si>
    <t>С/к колбасы Баварская Бавария Фикс.вес 0,17 б/о терм/п Стародворье</t>
  </si>
  <si>
    <t>С/к колбасы Швейцарская Бордо Фикс.вес 0,17 Фиброуз терм/п Стародворье</t>
  </si>
  <si>
    <t>БОНУС_0232 С/к колбасы Княжеская Бордо Весовые б/о терм/п Стародворье</t>
  </si>
  <si>
    <t>бонус</t>
  </si>
  <si>
    <t>БОНУС_1201 В/к колбасы Сервелат Мясорубский с мелкорубленным окороком Бордо Весовой фиброуз Стародворье  ПОКОМ</t>
  </si>
  <si>
    <t>БОНУС_1204 Копченые колбасы Салями Мясорубская с рубленым шпиком Бордо Весовой фиброуз Стародворье  ПОКОМ</t>
  </si>
  <si>
    <t>БОНУС_1205 Копченые колбасы Салями Мясорубская с рубленым шпиком срез Бордо ф/в 0,35 фиброуз Стародворье</t>
  </si>
  <si>
    <t>БОНУС_1370-Сосиски Сочинки Бордо Весовой п/а Стародворье</t>
  </si>
  <si>
    <t>БОНУС_1371-Сосиски Сочинки с сочной грудинкой Бордо Фикс.вес 0,4 П/а мгс Стародворье</t>
  </si>
  <si>
    <t>БОНУС_1411 Сосиски «Сочинки Сливочные» Весовые ТМ «Стародворье» 1,35 кг  ПОКОМ</t>
  </si>
  <si>
    <t>БОНУС_1523-Сосиски Вязанка Молочные ТМ Стародворские колбасы</t>
  </si>
  <si>
    <t>БОНУС_1867-Колбаса Филейная ТМ Особый рецепт в оболочке полиамид большой батон.  ПОКОМ</t>
  </si>
  <si>
    <t>БОНУС_1869-Колбаса Молочная ТМ Особый рецепт в оболочке полиамид большой батон.  ПОКОМ</t>
  </si>
  <si>
    <t>БОНУС_1870-Колбаса Со шпиком ТМ Особый рецепт в оболочке полиамид большой батон.  ПОКОМ</t>
  </si>
  <si>
    <t>БОНУС_1871-Колбаса Филейная оригинальная ТМ Особый рецепт в оболочке полиамид 0,4 кг.  ПОКОМ</t>
  </si>
  <si>
    <t>БОНУС_1875-Колбаса Филейная оригинальная ТМ Особый рецепт в оболочке полиамид.  ПОКОМ</t>
  </si>
  <si>
    <t>БОНУС_2074-Сосиски Молочные для завтрака Особый рецепт</t>
  </si>
  <si>
    <t>БОНУС_2094 Вареные колбасы Докторская Дугушка Дугушка Весовые Вектор Стародворье, вес 1кг</t>
  </si>
  <si>
    <t>ОТКУДА БОНУС???</t>
  </si>
  <si>
    <t>БОНУС_2205-Сосиски Молочные для завтрака ТМ Особый рецепт 0,4кг</t>
  </si>
  <si>
    <t>БОНУС_2634 Колбаса Дугушка Стародворская ТМ Стародворье ТС Дугушка  ПОКОМ</t>
  </si>
  <si>
    <t>БОНУС_Вареные колбасы «Филейская» Фикс.вес 0,45 Вектор ТМ «Вязанка»  ПОКОМ</t>
  </si>
  <si>
    <t>нужно увеличить продажи / по тф с НС уточнено</t>
  </si>
  <si>
    <t>тк</t>
  </si>
  <si>
    <t>заказ</t>
  </si>
  <si>
    <t>13,08,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</si>
</sst>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9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name val="Arial"/>
      <family val="2"/>
      <charset val="204"/>
    </font>
    <font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3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4" fillId="7" borderId="1" xfId="1" applyNumberFormat="1" applyFont="1" applyFill="1"/>
    <xf numFmtId="164" fontId="5" fillId="8" borderId="1" xfId="1" applyNumberFormat="1" applyFont="1" applyFill="1"/>
    <xf numFmtId="164" fontId="1" fillId="9" borderId="1" xfId="1" applyNumberFormat="1" applyFill="1"/>
    <xf numFmtId="164" fontId="6" fillId="9" borderId="1" xfId="1" applyNumberFormat="1" applyFont="1" applyFill="1"/>
    <xf numFmtId="164" fontId="7" fillId="9" borderId="1" xfId="1" applyNumberFormat="1" applyFont="1" applyFill="1"/>
    <xf numFmtId="164" fontId="8" fillId="9" borderId="1" xfId="1" applyNumberFormat="1" applyFont="1" applyFill="1"/>
    <xf numFmtId="0" fontId="0" fillId="0" borderId="1" xfId="0" applyBorder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82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T6" sqref="T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7.140625" customWidth="1"/>
    <col min="10" max="10" width="1" customWidth="1"/>
    <col min="11" max="14" width="0.5703125" customWidth="1"/>
    <col min="15" max="17" width="7" customWidth="1"/>
    <col min="18" max="18" width="7" style="22" customWidth="1"/>
    <col min="19" max="19" width="7" customWidth="1"/>
    <col min="20" max="20" width="16.85546875" customWidth="1"/>
    <col min="21" max="22" width="5" customWidth="1"/>
    <col min="23" max="32" width="6" customWidth="1"/>
    <col min="33" max="33" width="28.28515625" customWidth="1"/>
    <col min="34" max="34" width="7" customWidth="1"/>
    <col min="35" max="35" width="5.5703125" customWidth="1"/>
    <col min="36" max="36" width="1.28515625" customWidth="1"/>
    <col min="37" max="51" width="3" customWidth="1"/>
  </cols>
  <sheetData>
    <row r="1" spans="1:51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3" t="s">
        <v>16</v>
      </c>
      <c r="R3" s="3" t="s">
        <v>113</v>
      </c>
      <c r="S3" s="7" t="s">
        <v>17</v>
      </c>
      <c r="T3" s="7" t="s">
        <v>18</v>
      </c>
      <c r="U3" s="2" t="s">
        <v>19</v>
      </c>
      <c r="V3" s="2" t="s">
        <v>20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21</v>
      </c>
      <c r="AG3" s="2" t="s">
        <v>22</v>
      </c>
      <c r="AH3" s="2" t="s">
        <v>23</v>
      </c>
      <c r="AI3" s="21" t="s">
        <v>23</v>
      </c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24</v>
      </c>
      <c r="P4" s="1" t="s">
        <v>25</v>
      </c>
      <c r="Q4" s="1"/>
      <c r="R4" s="1" t="s">
        <v>114</v>
      </c>
      <c r="S4" s="1"/>
      <c r="T4" s="1"/>
      <c r="U4" s="1"/>
      <c r="V4" s="1"/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 t="s">
        <v>34</v>
      </c>
      <c r="AF4" s="1" t="s">
        <v>35</v>
      </c>
      <c r="AG4" s="1"/>
      <c r="AH4" s="1"/>
      <c r="AI4" s="1" t="s">
        <v>112</v>
      </c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SUM(E6:E482)</f>
        <v>8611.4979999999996</v>
      </c>
      <c r="F5" s="4">
        <f>SUM(F6:F482)</f>
        <v>16282.493999999997</v>
      </c>
      <c r="G5" s="8"/>
      <c r="H5" s="1"/>
      <c r="I5" s="1"/>
      <c r="J5" s="1"/>
      <c r="K5" s="4">
        <f t="shared" ref="K5:S5" si="0">SUM(K6:K482)</f>
        <v>0</v>
      </c>
      <c r="L5" s="4">
        <f t="shared" si="0"/>
        <v>8611.4979999999996</v>
      </c>
      <c r="M5" s="4">
        <f t="shared" si="0"/>
        <v>0</v>
      </c>
      <c r="N5" s="4">
        <f t="shared" si="0"/>
        <v>0</v>
      </c>
      <c r="O5" s="4">
        <f t="shared" si="0"/>
        <v>11235.952380952383</v>
      </c>
      <c r="P5" s="4">
        <f t="shared" si="0"/>
        <v>1722.2995999999998</v>
      </c>
      <c r="Q5" s="4">
        <f t="shared" si="0"/>
        <v>4338.9201492063494</v>
      </c>
      <c r="R5" s="4">
        <f t="shared" si="0"/>
        <v>7351.9841269841263</v>
      </c>
      <c r="S5" s="4">
        <f t="shared" si="0"/>
        <v>0</v>
      </c>
      <c r="T5" s="1"/>
      <c r="U5" s="1"/>
      <c r="V5" s="1"/>
      <c r="W5" s="4">
        <f t="shared" ref="W5:AF5" si="1">SUM(W6:W482)</f>
        <v>2402.6891999999993</v>
      </c>
      <c r="X5" s="4">
        <f t="shared" si="1"/>
        <v>2362.1458000000007</v>
      </c>
      <c r="Y5" s="4">
        <f t="shared" si="1"/>
        <v>468.10180000000008</v>
      </c>
      <c r="Z5" s="4">
        <f t="shared" si="1"/>
        <v>1596.7488000000001</v>
      </c>
      <c r="AA5" s="4">
        <f t="shared" si="1"/>
        <v>1984.1114</v>
      </c>
      <c r="AB5" s="4">
        <f t="shared" si="1"/>
        <v>1577.3870000000002</v>
      </c>
      <c r="AC5" s="4">
        <f t="shared" si="1"/>
        <v>1232.7761999999998</v>
      </c>
      <c r="AD5" s="4">
        <f t="shared" si="1"/>
        <v>1784.8884</v>
      </c>
      <c r="AE5" s="4">
        <f t="shared" si="1"/>
        <v>2419.0052000000005</v>
      </c>
      <c r="AF5" s="4">
        <f t="shared" si="1"/>
        <v>1476.9746</v>
      </c>
      <c r="AG5" s="1"/>
      <c r="AH5" s="4">
        <f>SUM(AH6:AH482)</f>
        <v>5700</v>
      </c>
      <c r="AI5" s="4">
        <f>SUM(AI6:AI482)</f>
        <v>5700</v>
      </c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36</v>
      </c>
      <c r="B6" s="1" t="s">
        <v>37</v>
      </c>
      <c r="C6" s="1">
        <v>687.45500000000004</v>
      </c>
      <c r="D6" s="1">
        <v>209.75399999999999</v>
      </c>
      <c r="E6" s="1">
        <v>178.90899999999999</v>
      </c>
      <c r="F6" s="1">
        <v>658.82799999999997</v>
      </c>
      <c r="G6" s="8">
        <v>1</v>
      </c>
      <c r="H6" s="1">
        <v>50</v>
      </c>
      <c r="I6" s="1"/>
      <c r="J6" s="1"/>
      <c r="K6" s="1"/>
      <c r="L6" s="1">
        <f t="shared" ref="L6:L37" si="2">E6-K6</f>
        <v>178.90899999999999</v>
      </c>
      <c r="M6" s="1"/>
      <c r="N6" s="1"/>
      <c r="O6" s="1">
        <v>300</v>
      </c>
      <c r="P6" s="1">
        <f t="shared" ref="P6:P37" si="3">E6/5</f>
        <v>35.781799999999997</v>
      </c>
      <c r="Q6" s="5"/>
      <c r="R6" s="5">
        <f>AI6/G6</f>
        <v>100</v>
      </c>
      <c r="S6" s="5"/>
      <c r="T6" s="1"/>
      <c r="U6" s="1">
        <f t="shared" ref="U6:U37" si="4">(F6+O6+Q6)/P6</f>
        <v>26.796527843764149</v>
      </c>
      <c r="V6" s="1">
        <f t="shared" ref="V6:V37" si="5">(F6+O6)/P6</f>
        <v>26.796527843764149</v>
      </c>
      <c r="W6" s="1">
        <v>49.917400000000001</v>
      </c>
      <c r="X6" s="1">
        <v>40.921199999999999</v>
      </c>
      <c r="Y6" s="1">
        <v>17.925999999999998</v>
      </c>
      <c r="Z6" s="1">
        <v>54.117800000000003</v>
      </c>
      <c r="AA6" s="1">
        <v>39.372200000000007</v>
      </c>
      <c r="AB6" s="1">
        <v>41.544800000000002</v>
      </c>
      <c r="AC6" s="1">
        <v>39.642600000000002</v>
      </c>
      <c r="AD6" s="1">
        <v>47.327800000000003</v>
      </c>
      <c r="AE6" s="1">
        <v>66.503599999999992</v>
      </c>
      <c r="AF6" s="1">
        <v>57.097400000000007</v>
      </c>
      <c r="AG6" s="18" t="s">
        <v>46</v>
      </c>
      <c r="AH6" s="1">
        <f>ROUND(G6*R6,0)</f>
        <v>100</v>
      </c>
      <c r="AI6" s="1">
        <v>100</v>
      </c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38</v>
      </c>
      <c r="B7" s="1" t="s">
        <v>37</v>
      </c>
      <c r="C7" s="1">
        <v>733.43399999999997</v>
      </c>
      <c r="D7" s="1">
        <v>163.727</v>
      </c>
      <c r="E7" s="1">
        <v>225.6</v>
      </c>
      <c r="F7" s="1">
        <v>622.19500000000005</v>
      </c>
      <c r="G7" s="8">
        <v>1</v>
      </c>
      <c r="H7" s="1">
        <v>55</v>
      </c>
      <c r="I7" s="1"/>
      <c r="J7" s="1"/>
      <c r="K7" s="1"/>
      <c r="L7" s="1">
        <f t="shared" si="2"/>
        <v>225.6</v>
      </c>
      <c r="M7" s="1"/>
      <c r="N7" s="1"/>
      <c r="O7" s="1">
        <v>300</v>
      </c>
      <c r="P7" s="1">
        <f t="shared" si="3"/>
        <v>45.12</v>
      </c>
      <c r="Q7" s="5"/>
      <c r="R7" s="5">
        <f t="shared" ref="R7:R8" si="6">AI7/G7</f>
        <v>200</v>
      </c>
      <c r="S7" s="5"/>
      <c r="T7" s="1"/>
      <c r="U7" s="1">
        <f t="shared" si="4"/>
        <v>20.438718971631207</v>
      </c>
      <c r="V7" s="1">
        <f t="shared" si="5"/>
        <v>20.438718971631207</v>
      </c>
      <c r="W7" s="1">
        <v>43.615400000000001</v>
      </c>
      <c r="X7" s="1">
        <v>54.706000000000003</v>
      </c>
      <c r="Y7" s="1">
        <v>30.120200000000001</v>
      </c>
      <c r="Z7" s="1">
        <v>53.269799999999996</v>
      </c>
      <c r="AA7" s="1">
        <v>48.554400000000001</v>
      </c>
      <c r="AB7" s="1">
        <v>39.828600000000002</v>
      </c>
      <c r="AC7" s="1">
        <v>39.0182</v>
      </c>
      <c r="AD7" s="1">
        <v>36.066800000000001</v>
      </c>
      <c r="AE7" s="1">
        <v>71.442399999999992</v>
      </c>
      <c r="AF7" s="1">
        <v>36.727200000000003</v>
      </c>
      <c r="AG7" s="1"/>
      <c r="AH7" s="1">
        <f t="shared" ref="AH7:AH52" si="7">ROUND(G7*R7,0)</f>
        <v>200</v>
      </c>
      <c r="AI7" s="1">
        <v>200</v>
      </c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39</v>
      </c>
      <c r="B8" s="1" t="s">
        <v>37</v>
      </c>
      <c r="C8" s="1">
        <v>62.875</v>
      </c>
      <c r="D8" s="1"/>
      <c r="E8" s="1">
        <v>0.78500000000000003</v>
      </c>
      <c r="F8" s="17">
        <f>54.121+F53</f>
        <v>53.372</v>
      </c>
      <c r="G8" s="8">
        <v>1</v>
      </c>
      <c r="H8" s="1">
        <v>180</v>
      </c>
      <c r="I8" s="1"/>
      <c r="J8" s="1"/>
      <c r="K8" s="1"/>
      <c r="L8" s="1">
        <f t="shared" si="2"/>
        <v>0.78500000000000003</v>
      </c>
      <c r="M8" s="1"/>
      <c r="N8" s="1"/>
      <c r="O8" s="1">
        <v>0</v>
      </c>
      <c r="P8" s="1">
        <f t="shared" si="3"/>
        <v>0.157</v>
      </c>
      <c r="Q8" s="5"/>
      <c r="R8" s="5">
        <f t="shared" si="6"/>
        <v>0</v>
      </c>
      <c r="S8" s="5"/>
      <c r="T8" s="1"/>
      <c r="U8" s="1">
        <f t="shared" si="4"/>
        <v>339.94904458598728</v>
      </c>
      <c r="V8" s="1">
        <f t="shared" si="5"/>
        <v>339.94904458598728</v>
      </c>
      <c r="W8" s="1">
        <v>2.6669999999999998</v>
      </c>
      <c r="X8" s="1">
        <v>0.90679999999999994</v>
      </c>
      <c r="Y8" s="1">
        <v>0.60160000000000002</v>
      </c>
      <c r="Z8" s="1">
        <v>-0.32700000000000001</v>
      </c>
      <c r="AA8" s="1">
        <v>0.67559999999999998</v>
      </c>
      <c r="AB8" s="1">
        <v>0.52439999999999998</v>
      </c>
      <c r="AC8" s="1">
        <v>1.1339999999999999</v>
      </c>
      <c r="AD8" s="1">
        <v>0.29099999999999998</v>
      </c>
      <c r="AE8" s="1">
        <v>-0.4748</v>
      </c>
      <c r="AF8" s="1">
        <v>1.1486000000000001</v>
      </c>
      <c r="AG8" s="19" t="s">
        <v>40</v>
      </c>
      <c r="AH8" s="1">
        <f t="shared" si="7"/>
        <v>0</v>
      </c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0" t="s">
        <v>41</v>
      </c>
      <c r="B9" s="10" t="s">
        <v>37</v>
      </c>
      <c r="C9" s="10">
        <v>-0.62</v>
      </c>
      <c r="D9" s="10"/>
      <c r="E9" s="10"/>
      <c r="F9" s="10">
        <v>-0.62</v>
      </c>
      <c r="G9" s="11">
        <v>0</v>
      </c>
      <c r="H9" s="10">
        <v>180</v>
      </c>
      <c r="I9" s="10" t="s">
        <v>42</v>
      </c>
      <c r="J9" s="10"/>
      <c r="K9" s="10"/>
      <c r="L9" s="10">
        <f t="shared" si="2"/>
        <v>0</v>
      </c>
      <c r="M9" s="10"/>
      <c r="N9" s="10"/>
      <c r="O9" s="10"/>
      <c r="P9" s="10">
        <f t="shared" si="3"/>
        <v>0</v>
      </c>
      <c r="Q9" s="12"/>
      <c r="R9" s="12"/>
      <c r="S9" s="12"/>
      <c r="T9" s="10"/>
      <c r="U9" s="10" t="e">
        <f t="shared" si="4"/>
        <v>#DIV/0!</v>
      </c>
      <c r="V9" s="10" t="e">
        <f t="shared" si="5"/>
        <v>#DIV/0!</v>
      </c>
      <c r="W9" s="10">
        <v>-0.14599999999999999</v>
      </c>
      <c r="X9" s="10">
        <v>-0.29199999999999998</v>
      </c>
      <c r="Y9" s="10">
        <v>-7.3599999999999999E-2</v>
      </c>
      <c r="Z9" s="10">
        <v>-0.28000000000000003</v>
      </c>
      <c r="AA9" s="10">
        <v>-0.6028</v>
      </c>
      <c r="AB9" s="10">
        <v>0</v>
      </c>
      <c r="AC9" s="10">
        <v>0</v>
      </c>
      <c r="AD9" s="10">
        <v>-0.151</v>
      </c>
      <c r="AE9" s="10">
        <v>0</v>
      </c>
      <c r="AF9" s="10">
        <v>0</v>
      </c>
      <c r="AG9" s="10" t="s">
        <v>42</v>
      </c>
      <c r="AH9" s="1">
        <f t="shared" si="7"/>
        <v>0</v>
      </c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43</v>
      </c>
      <c r="B10" s="1" t="s">
        <v>37</v>
      </c>
      <c r="C10" s="1">
        <v>107.776</v>
      </c>
      <c r="D10" s="1"/>
      <c r="E10" s="1">
        <v>63.62</v>
      </c>
      <c r="F10" s="1">
        <v>-0.34799999999999998</v>
      </c>
      <c r="G10" s="8">
        <v>1</v>
      </c>
      <c r="H10" s="1">
        <v>50</v>
      </c>
      <c r="I10" s="1"/>
      <c r="J10" s="1"/>
      <c r="K10" s="1"/>
      <c r="L10" s="1">
        <f t="shared" si="2"/>
        <v>63.62</v>
      </c>
      <c r="M10" s="1"/>
      <c r="N10" s="1"/>
      <c r="O10" s="1">
        <v>100</v>
      </c>
      <c r="P10" s="1">
        <f t="shared" si="3"/>
        <v>12.724</v>
      </c>
      <c r="Q10" s="5">
        <f>16*P10-O10-F10</f>
        <v>103.932</v>
      </c>
      <c r="R10" s="5">
        <f t="shared" ref="R10:R17" si="8">AI10/G10</f>
        <v>100</v>
      </c>
      <c r="S10" s="5"/>
      <c r="T10" s="1"/>
      <c r="U10" s="1">
        <f t="shared" si="4"/>
        <v>16</v>
      </c>
      <c r="V10" s="1">
        <f t="shared" si="5"/>
        <v>7.8318138950015719</v>
      </c>
      <c r="W10" s="1">
        <v>8.9008000000000003</v>
      </c>
      <c r="X10" s="1">
        <v>9.4531999999999989</v>
      </c>
      <c r="Y10" s="1">
        <v>0</v>
      </c>
      <c r="Z10" s="1">
        <v>-0.20499999999999999</v>
      </c>
      <c r="AA10" s="1">
        <v>7.8364000000000003</v>
      </c>
      <c r="AB10" s="1">
        <v>4.3209999999999997</v>
      </c>
      <c r="AC10" s="1">
        <v>4.0960000000000001</v>
      </c>
      <c r="AD10" s="1">
        <v>3.5064000000000002</v>
      </c>
      <c r="AE10" s="1">
        <v>18.834399999999999</v>
      </c>
      <c r="AF10" s="1">
        <v>0</v>
      </c>
      <c r="AG10" s="1"/>
      <c r="AH10" s="1">
        <f t="shared" si="7"/>
        <v>100</v>
      </c>
      <c r="AI10" s="1">
        <v>100</v>
      </c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44</v>
      </c>
      <c r="B11" s="1" t="s">
        <v>37</v>
      </c>
      <c r="C11" s="1">
        <v>464.67500000000001</v>
      </c>
      <c r="D11" s="1"/>
      <c r="E11" s="1">
        <v>85.891000000000005</v>
      </c>
      <c r="F11" s="1">
        <v>347.57900000000001</v>
      </c>
      <c r="G11" s="8">
        <v>1</v>
      </c>
      <c r="H11" s="1">
        <v>60</v>
      </c>
      <c r="I11" s="1"/>
      <c r="J11" s="1"/>
      <c r="K11" s="1"/>
      <c r="L11" s="1">
        <f t="shared" si="2"/>
        <v>85.891000000000005</v>
      </c>
      <c r="M11" s="1"/>
      <c r="N11" s="1"/>
      <c r="O11" s="1">
        <v>200</v>
      </c>
      <c r="P11" s="1">
        <f t="shared" si="3"/>
        <v>17.1782</v>
      </c>
      <c r="Q11" s="5"/>
      <c r="R11" s="5">
        <f t="shared" si="8"/>
        <v>0</v>
      </c>
      <c r="S11" s="5"/>
      <c r="T11" s="1"/>
      <c r="U11" s="1">
        <f t="shared" si="4"/>
        <v>31.876389842940469</v>
      </c>
      <c r="V11" s="1">
        <f t="shared" si="5"/>
        <v>31.876389842940469</v>
      </c>
      <c r="W11" s="1">
        <v>29.041799999999999</v>
      </c>
      <c r="X11" s="1">
        <v>29.707799999999999</v>
      </c>
      <c r="Y11" s="1">
        <v>16.192</v>
      </c>
      <c r="Z11" s="1">
        <v>25.863</v>
      </c>
      <c r="AA11" s="1">
        <v>28.516200000000001</v>
      </c>
      <c r="AB11" s="1">
        <v>26.204799999999999</v>
      </c>
      <c r="AC11" s="1">
        <v>18.310600000000001</v>
      </c>
      <c r="AD11" s="1">
        <v>24.044599999999999</v>
      </c>
      <c r="AE11" s="1">
        <v>53.044400000000003</v>
      </c>
      <c r="AF11" s="1">
        <v>18.660399999999999</v>
      </c>
      <c r="AG11" s="19" t="s">
        <v>40</v>
      </c>
      <c r="AH11" s="1">
        <f t="shared" si="7"/>
        <v>0</v>
      </c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45</v>
      </c>
      <c r="B12" s="1" t="s">
        <v>37</v>
      </c>
      <c r="C12" s="1">
        <v>720.81600000000003</v>
      </c>
      <c r="D12" s="1">
        <v>198.43199999999999</v>
      </c>
      <c r="E12" s="1">
        <v>166.42400000000001</v>
      </c>
      <c r="F12" s="1">
        <v>724.12800000000004</v>
      </c>
      <c r="G12" s="8">
        <v>1</v>
      </c>
      <c r="H12" s="1">
        <v>60</v>
      </c>
      <c r="I12" s="1"/>
      <c r="J12" s="1"/>
      <c r="K12" s="1"/>
      <c r="L12" s="1">
        <f t="shared" si="2"/>
        <v>166.42400000000001</v>
      </c>
      <c r="M12" s="1"/>
      <c r="N12" s="1"/>
      <c r="O12" s="1">
        <v>0</v>
      </c>
      <c r="P12" s="1">
        <f t="shared" si="3"/>
        <v>33.284800000000004</v>
      </c>
      <c r="Q12" s="5"/>
      <c r="R12" s="5">
        <f t="shared" si="8"/>
        <v>0</v>
      </c>
      <c r="S12" s="5"/>
      <c r="T12" s="1"/>
      <c r="U12" s="1">
        <f t="shared" si="4"/>
        <v>21.755516031341632</v>
      </c>
      <c r="V12" s="1">
        <f t="shared" si="5"/>
        <v>21.755516031341632</v>
      </c>
      <c r="W12" s="1">
        <v>36.869600000000013</v>
      </c>
      <c r="X12" s="1">
        <v>26.222999999999999</v>
      </c>
      <c r="Y12" s="1">
        <v>11.155799999999999</v>
      </c>
      <c r="Z12" s="1">
        <v>48.657200000000003</v>
      </c>
      <c r="AA12" s="1">
        <v>37.067600000000013</v>
      </c>
      <c r="AB12" s="1">
        <v>35.056600000000003</v>
      </c>
      <c r="AC12" s="1">
        <v>37.403399999999998</v>
      </c>
      <c r="AD12" s="1">
        <v>25.457599999999999</v>
      </c>
      <c r="AE12" s="1">
        <v>64.919599999999988</v>
      </c>
      <c r="AF12" s="1">
        <v>21.409600000000001</v>
      </c>
      <c r="AG12" s="20" t="s">
        <v>46</v>
      </c>
      <c r="AH12" s="1">
        <f t="shared" si="7"/>
        <v>0</v>
      </c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47</v>
      </c>
      <c r="B13" s="1" t="s">
        <v>37</v>
      </c>
      <c r="C13" s="1">
        <v>154.21199999999999</v>
      </c>
      <c r="D13" s="1">
        <v>151.52099999999999</v>
      </c>
      <c r="E13" s="1">
        <v>90.34</v>
      </c>
      <c r="F13" s="17">
        <f>148.783+F54</f>
        <v>144.42299999999997</v>
      </c>
      <c r="G13" s="8">
        <v>1</v>
      </c>
      <c r="H13" s="1">
        <v>40</v>
      </c>
      <c r="I13" s="1"/>
      <c r="J13" s="1"/>
      <c r="K13" s="1"/>
      <c r="L13" s="1">
        <f t="shared" si="2"/>
        <v>90.34</v>
      </c>
      <c r="M13" s="1"/>
      <c r="N13" s="1"/>
      <c r="O13" s="1">
        <v>100</v>
      </c>
      <c r="P13" s="1">
        <f t="shared" si="3"/>
        <v>18.068000000000001</v>
      </c>
      <c r="Q13" s="5">
        <f t="shared" ref="Q13:Q16" si="9">18*P13-O13-F13</f>
        <v>80.801000000000073</v>
      </c>
      <c r="R13" s="5">
        <f t="shared" si="8"/>
        <v>100</v>
      </c>
      <c r="S13" s="5"/>
      <c r="T13" s="1"/>
      <c r="U13" s="1">
        <f t="shared" si="4"/>
        <v>18</v>
      </c>
      <c r="V13" s="1">
        <f t="shared" si="5"/>
        <v>13.527949966792116</v>
      </c>
      <c r="W13" s="1">
        <v>17.513400000000001</v>
      </c>
      <c r="X13" s="1">
        <v>21.174399999999999</v>
      </c>
      <c r="Y13" s="1">
        <v>0.13739999999999999</v>
      </c>
      <c r="Z13" s="1">
        <v>8.9626000000000001</v>
      </c>
      <c r="AA13" s="1">
        <v>16.1234</v>
      </c>
      <c r="AB13" s="1">
        <v>19.923400000000001</v>
      </c>
      <c r="AC13" s="1">
        <v>2.8841999999999999</v>
      </c>
      <c r="AD13" s="1">
        <v>13.922800000000001</v>
      </c>
      <c r="AE13" s="1">
        <v>26.492000000000001</v>
      </c>
      <c r="AF13" s="1">
        <v>5.3360000000000003</v>
      </c>
      <c r="AG13" s="1"/>
      <c r="AH13" s="1">
        <f t="shared" si="7"/>
        <v>100</v>
      </c>
      <c r="AI13" s="1">
        <v>100</v>
      </c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48</v>
      </c>
      <c r="B14" s="1" t="s">
        <v>49</v>
      </c>
      <c r="C14" s="1">
        <v>431</v>
      </c>
      <c r="D14" s="1">
        <v>432</v>
      </c>
      <c r="E14" s="1">
        <v>308</v>
      </c>
      <c r="F14" s="1">
        <v>362</v>
      </c>
      <c r="G14" s="8">
        <v>0.35</v>
      </c>
      <c r="H14" s="1">
        <v>40</v>
      </c>
      <c r="I14" s="1"/>
      <c r="J14" s="1"/>
      <c r="K14" s="1"/>
      <c r="L14" s="1">
        <f t="shared" si="2"/>
        <v>308</v>
      </c>
      <c r="M14" s="1"/>
      <c r="N14" s="1"/>
      <c r="O14" s="1">
        <v>285.71428571428572</v>
      </c>
      <c r="P14" s="1">
        <f t="shared" si="3"/>
        <v>61.6</v>
      </c>
      <c r="Q14" s="5">
        <f t="shared" si="9"/>
        <v>461.08571428571418</v>
      </c>
      <c r="R14" s="5">
        <f t="shared" si="8"/>
        <v>285.71428571428572</v>
      </c>
      <c r="S14" s="5"/>
      <c r="T14" s="1"/>
      <c r="U14" s="1">
        <f t="shared" si="4"/>
        <v>18</v>
      </c>
      <c r="V14" s="1">
        <f t="shared" si="5"/>
        <v>10.514842300556587</v>
      </c>
      <c r="W14" s="1">
        <v>75.599999999999994</v>
      </c>
      <c r="X14" s="1">
        <v>81.400000000000006</v>
      </c>
      <c r="Y14" s="1">
        <v>-1</v>
      </c>
      <c r="Z14" s="1">
        <v>-1</v>
      </c>
      <c r="AA14" s="1">
        <v>72.400000000000006</v>
      </c>
      <c r="AB14" s="1">
        <v>68.8</v>
      </c>
      <c r="AC14" s="1">
        <v>41.2</v>
      </c>
      <c r="AD14" s="1">
        <v>51</v>
      </c>
      <c r="AE14" s="1">
        <v>78</v>
      </c>
      <c r="AF14" s="1">
        <v>45</v>
      </c>
      <c r="AG14" s="1"/>
      <c r="AH14" s="1">
        <f t="shared" si="7"/>
        <v>100</v>
      </c>
      <c r="AI14" s="1">
        <v>100</v>
      </c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50</v>
      </c>
      <c r="B15" s="1" t="s">
        <v>37</v>
      </c>
      <c r="C15" s="1">
        <v>262.09300000000002</v>
      </c>
      <c r="D15" s="1">
        <v>103.54900000000001</v>
      </c>
      <c r="E15" s="17">
        <f>84.463+E55</f>
        <v>108.57</v>
      </c>
      <c r="F15" s="17">
        <f>243.26+F55</f>
        <v>150.91699999999997</v>
      </c>
      <c r="G15" s="8">
        <v>1</v>
      </c>
      <c r="H15" s="1">
        <v>40</v>
      </c>
      <c r="I15" s="1"/>
      <c r="J15" s="1"/>
      <c r="K15" s="1"/>
      <c r="L15" s="1">
        <f t="shared" si="2"/>
        <v>108.57</v>
      </c>
      <c r="M15" s="1"/>
      <c r="N15" s="1"/>
      <c r="O15" s="1">
        <v>150</v>
      </c>
      <c r="P15" s="1">
        <f t="shared" si="3"/>
        <v>21.713999999999999</v>
      </c>
      <c r="Q15" s="5">
        <f t="shared" si="9"/>
        <v>89.935000000000002</v>
      </c>
      <c r="R15" s="5">
        <f t="shared" si="8"/>
        <v>100</v>
      </c>
      <c r="S15" s="5"/>
      <c r="T15" s="1"/>
      <c r="U15" s="1">
        <f t="shared" si="4"/>
        <v>18</v>
      </c>
      <c r="V15" s="1">
        <f t="shared" si="5"/>
        <v>13.858202081606336</v>
      </c>
      <c r="W15" s="1">
        <v>24.297999999999998</v>
      </c>
      <c r="X15" s="1">
        <v>23.623200000000001</v>
      </c>
      <c r="Y15" s="1">
        <v>-0.42</v>
      </c>
      <c r="Z15" s="1">
        <v>19.008199999999999</v>
      </c>
      <c r="AA15" s="1">
        <v>17.731000000000002</v>
      </c>
      <c r="AB15" s="1">
        <v>16.788799999999998</v>
      </c>
      <c r="AC15" s="1">
        <v>9.2228000000000012</v>
      </c>
      <c r="AD15" s="1">
        <v>26.699200000000001</v>
      </c>
      <c r="AE15" s="1">
        <v>30.107600000000001</v>
      </c>
      <c r="AF15" s="1">
        <v>15.6594</v>
      </c>
      <c r="AG15" s="1"/>
      <c r="AH15" s="1">
        <f t="shared" si="7"/>
        <v>100</v>
      </c>
      <c r="AI15" s="1">
        <v>100</v>
      </c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51</v>
      </c>
      <c r="B16" s="1" t="s">
        <v>49</v>
      </c>
      <c r="C16" s="1">
        <v>718.04</v>
      </c>
      <c r="D16" s="1">
        <v>432</v>
      </c>
      <c r="E16" s="17">
        <f>291+E56</f>
        <v>350</v>
      </c>
      <c r="F16" s="17">
        <f>737.04+F56</f>
        <v>491.03999999999996</v>
      </c>
      <c r="G16" s="8">
        <v>0.35</v>
      </c>
      <c r="H16" s="1">
        <v>40</v>
      </c>
      <c r="I16" s="1"/>
      <c r="J16" s="1"/>
      <c r="K16" s="1"/>
      <c r="L16" s="1">
        <f t="shared" si="2"/>
        <v>350</v>
      </c>
      <c r="M16" s="1"/>
      <c r="N16" s="1"/>
      <c r="O16" s="1">
        <v>342.85714285714289</v>
      </c>
      <c r="P16" s="1">
        <f t="shared" si="3"/>
        <v>70</v>
      </c>
      <c r="Q16" s="5">
        <f t="shared" si="9"/>
        <v>426.10285714285715</v>
      </c>
      <c r="R16" s="5">
        <f t="shared" si="8"/>
        <v>285.71428571428572</v>
      </c>
      <c r="S16" s="5"/>
      <c r="T16" s="1"/>
      <c r="U16" s="1">
        <f t="shared" si="4"/>
        <v>18</v>
      </c>
      <c r="V16" s="1">
        <f t="shared" si="5"/>
        <v>11.912816326530612</v>
      </c>
      <c r="W16" s="1">
        <v>86.6</v>
      </c>
      <c r="X16" s="1">
        <v>90.8</v>
      </c>
      <c r="Y16" s="1">
        <v>-0.2</v>
      </c>
      <c r="Z16" s="1">
        <v>-2.6</v>
      </c>
      <c r="AA16" s="1">
        <v>58.4</v>
      </c>
      <c r="AB16" s="1">
        <v>76.400000000000006</v>
      </c>
      <c r="AC16" s="1">
        <v>45.8</v>
      </c>
      <c r="AD16" s="1">
        <v>46.4</v>
      </c>
      <c r="AE16" s="1">
        <v>84.591999999999999</v>
      </c>
      <c r="AF16" s="1">
        <v>44.6</v>
      </c>
      <c r="AG16" s="1"/>
      <c r="AH16" s="1">
        <f t="shared" si="7"/>
        <v>100</v>
      </c>
      <c r="AI16" s="1">
        <v>100</v>
      </c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52</v>
      </c>
      <c r="B17" s="1" t="s">
        <v>37</v>
      </c>
      <c r="C17" s="1">
        <v>155.221</v>
      </c>
      <c r="D17" s="1">
        <v>105.985</v>
      </c>
      <c r="E17" s="1">
        <v>54.27</v>
      </c>
      <c r="F17" s="1">
        <v>146.16200000000001</v>
      </c>
      <c r="G17" s="8">
        <v>1</v>
      </c>
      <c r="H17" s="1">
        <v>40</v>
      </c>
      <c r="I17" s="1"/>
      <c r="J17" s="1"/>
      <c r="K17" s="1"/>
      <c r="L17" s="1">
        <f t="shared" si="2"/>
        <v>54.27</v>
      </c>
      <c r="M17" s="1"/>
      <c r="N17" s="1"/>
      <c r="O17" s="1">
        <v>100</v>
      </c>
      <c r="P17" s="1">
        <f t="shared" si="3"/>
        <v>10.854000000000001</v>
      </c>
      <c r="Q17" s="5"/>
      <c r="R17" s="5">
        <f t="shared" si="8"/>
        <v>0</v>
      </c>
      <c r="S17" s="5"/>
      <c r="T17" s="1"/>
      <c r="U17" s="1">
        <f t="shared" si="4"/>
        <v>22.679380873410722</v>
      </c>
      <c r="V17" s="1">
        <f t="shared" si="5"/>
        <v>22.679380873410722</v>
      </c>
      <c r="W17" s="1">
        <v>18.773199999999999</v>
      </c>
      <c r="X17" s="1">
        <v>16.959399999999999</v>
      </c>
      <c r="Y17" s="1">
        <v>-0.32540000000000002</v>
      </c>
      <c r="Z17" s="1">
        <v>10.2272</v>
      </c>
      <c r="AA17" s="1">
        <v>18.3812</v>
      </c>
      <c r="AB17" s="1">
        <v>13.754200000000001</v>
      </c>
      <c r="AC17" s="1">
        <v>2.9645999999999999</v>
      </c>
      <c r="AD17" s="1">
        <v>8.2454000000000001</v>
      </c>
      <c r="AE17" s="1">
        <v>23.648399999999999</v>
      </c>
      <c r="AF17" s="1">
        <v>9.2530000000000001</v>
      </c>
      <c r="AG17" s="1"/>
      <c r="AH17" s="1">
        <f t="shared" si="7"/>
        <v>0</v>
      </c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0" t="s">
        <v>53</v>
      </c>
      <c r="B18" s="10" t="s">
        <v>37</v>
      </c>
      <c r="C18" s="10">
        <v>-7.97</v>
      </c>
      <c r="D18" s="10"/>
      <c r="E18" s="10"/>
      <c r="F18" s="10">
        <v>-7.97</v>
      </c>
      <c r="G18" s="11">
        <v>0</v>
      </c>
      <c r="H18" s="10"/>
      <c r="I18" s="10" t="s">
        <v>54</v>
      </c>
      <c r="J18" s="10"/>
      <c r="K18" s="10"/>
      <c r="L18" s="10">
        <f t="shared" si="2"/>
        <v>0</v>
      </c>
      <c r="M18" s="10"/>
      <c r="N18" s="10"/>
      <c r="O18" s="10"/>
      <c r="P18" s="10">
        <f t="shared" si="3"/>
        <v>0</v>
      </c>
      <c r="Q18" s="12"/>
      <c r="R18" s="12"/>
      <c r="S18" s="12"/>
      <c r="T18" s="10"/>
      <c r="U18" s="10" t="e">
        <f t="shared" si="4"/>
        <v>#DIV/0!</v>
      </c>
      <c r="V18" s="10" t="e">
        <f t="shared" si="5"/>
        <v>#DIV/0!</v>
      </c>
      <c r="W18" s="10">
        <v>0</v>
      </c>
      <c r="X18" s="10">
        <v>0</v>
      </c>
      <c r="Y18" s="10">
        <v>0</v>
      </c>
      <c r="Z18" s="10">
        <v>0</v>
      </c>
      <c r="AA18" s="10">
        <v>0</v>
      </c>
      <c r="AB18" s="10">
        <v>0</v>
      </c>
      <c r="AC18" s="10">
        <v>0</v>
      </c>
      <c r="AD18" s="10">
        <v>0</v>
      </c>
      <c r="AE18" s="10">
        <v>0</v>
      </c>
      <c r="AF18" s="10">
        <v>0</v>
      </c>
      <c r="AG18" s="10"/>
      <c r="AH18" s="1">
        <f t="shared" si="7"/>
        <v>0</v>
      </c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55</v>
      </c>
      <c r="B19" s="1" t="s">
        <v>37</v>
      </c>
      <c r="C19" s="1">
        <v>209.82900000000001</v>
      </c>
      <c r="D19" s="1">
        <v>158.63</v>
      </c>
      <c r="E19" s="1">
        <v>100.895</v>
      </c>
      <c r="F19" s="1">
        <v>191.59800000000001</v>
      </c>
      <c r="G19" s="8">
        <v>1</v>
      </c>
      <c r="H19" s="1">
        <v>45</v>
      </c>
      <c r="I19" s="1"/>
      <c r="J19" s="1"/>
      <c r="K19" s="1"/>
      <c r="L19" s="1">
        <f t="shared" si="2"/>
        <v>100.895</v>
      </c>
      <c r="M19" s="1"/>
      <c r="N19" s="1"/>
      <c r="O19" s="1">
        <v>150</v>
      </c>
      <c r="P19" s="1">
        <f t="shared" si="3"/>
        <v>20.178999999999998</v>
      </c>
      <c r="Q19" s="5">
        <f t="shared" ref="Q19" si="10">18*P19-O19-F19</f>
        <v>21.623999999999967</v>
      </c>
      <c r="R19" s="5">
        <f t="shared" ref="R19:R20" si="11">AI19/G19</f>
        <v>100</v>
      </c>
      <c r="S19" s="5"/>
      <c r="T19" s="1"/>
      <c r="U19" s="1">
        <f t="shared" si="4"/>
        <v>18</v>
      </c>
      <c r="V19" s="1">
        <f t="shared" si="5"/>
        <v>16.928390901432184</v>
      </c>
      <c r="W19" s="1">
        <v>25.7178</v>
      </c>
      <c r="X19" s="1">
        <v>7.3292000000000002</v>
      </c>
      <c r="Y19" s="1">
        <v>1.3198000000000001</v>
      </c>
      <c r="Z19" s="1">
        <v>13.055199999999999</v>
      </c>
      <c r="AA19" s="1">
        <v>19.235199999999999</v>
      </c>
      <c r="AB19" s="1">
        <v>18.3108</v>
      </c>
      <c r="AC19" s="1">
        <v>10.454800000000001</v>
      </c>
      <c r="AD19" s="1">
        <v>9.7585999999999995</v>
      </c>
      <c r="AE19" s="1">
        <v>40.942399999999999</v>
      </c>
      <c r="AF19" s="1">
        <v>11.848800000000001</v>
      </c>
      <c r="AG19" s="1"/>
      <c r="AH19" s="1">
        <f t="shared" si="7"/>
        <v>100</v>
      </c>
      <c r="AI19" s="1">
        <v>100</v>
      </c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56</v>
      </c>
      <c r="B20" s="1" t="s">
        <v>49</v>
      </c>
      <c r="C20" s="1">
        <v>208</v>
      </c>
      <c r="D20" s="1"/>
      <c r="E20" s="1">
        <v>54</v>
      </c>
      <c r="F20" s="1">
        <v>105</v>
      </c>
      <c r="G20" s="8">
        <v>0.6</v>
      </c>
      <c r="H20" s="1">
        <v>45</v>
      </c>
      <c r="I20" s="1"/>
      <c r="J20" s="1"/>
      <c r="K20" s="1"/>
      <c r="L20" s="1">
        <f t="shared" si="2"/>
        <v>54</v>
      </c>
      <c r="M20" s="1"/>
      <c r="N20" s="1"/>
      <c r="O20" s="1">
        <v>166.66666666666671</v>
      </c>
      <c r="P20" s="1">
        <f t="shared" si="3"/>
        <v>10.8</v>
      </c>
      <c r="Q20" s="5"/>
      <c r="R20" s="5">
        <f t="shared" si="11"/>
        <v>0</v>
      </c>
      <c r="S20" s="5"/>
      <c r="T20" s="1"/>
      <c r="U20" s="1">
        <f t="shared" si="4"/>
        <v>25.154320987654327</v>
      </c>
      <c r="V20" s="1">
        <f t="shared" si="5"/>
        <v>25.154320987654327</v>
      </c>
      <c r="W20" s="1">
        <v>31.4</v>
      </c>
      <c r="X20" s="1">
        <v>7</v>
      </c>
      <c r="Y20" s="1">
        <v>13</v>
      </c>
      <c r="Z20" s="1">
        <v>18</v>
      </c>
      <c r="AA20" s="1">
        <v>7.8</v>
      </c>
      <c r="AB20" s="1">
        <v>6.6</v>
      </c>
      <c r="AC20" s="1">
        <v>8.1999999999999993</v>
      </c>
      <c r="AD20" s="1">
        <v>15</v>
      </c>
      <c r="AE20" s="1">
        <v>17.399999999999999</v>
      </c>
      <c r="AF20" s="1">
        <v>9.4</v>
      </c>
      <c r="AG20" s="1"/>
      <c r="AH20" s="1">
        <f t="shared" si="7"/>
        <v>0</v>
      </c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0" t="s">
        <v>57</v>
      </c>
      <c r="B21" s="10" t="s">
        <v>49</v>
      </c>
      <c r="C21" s="10">
        <v>-2</v>
      </c>
      <c r="D21" s="10"/>
      <c r="E21" s="10">
        <v>-2</v>
      </c>
      <c r="F21" s="10">
        <v>-2</v>
      </c>
      <c r="G21" s="11">
        <v>0</v>
      </c>
      <c r="H21" s="10">
        <v>45</v>
      </c>
      <c r="I21" s="10" t="s">
        <v>58</v>
      </c>
      <c r="J21" s="10"/>
      <c r="K21" s="10"/>
      <c r="L21" s="10">
        <f t="shared" si="2"/>
        <v>-2</v>
      </c>
      <c r="M21" s="10"/>
      <c r="N21" s="10"/>
      <c r="O21" s="10"/>
      <c r="P21" s="10">
        <f t="shared" si="3"/>
        <v>-0.4</v>
      </c>
      <c r="Q21" s="12"/>
      <c r="R21" s="12"/>
      <c r="S21" s="12"/>
      <c r="T21" s="10"/>
      <c r="U21" s="10">
        <f t="shared" si="4"/>
        <v>5</v>
      </c>
      <c r="V21" s="10">
        <f t="shared" si="5"/>
        <v>5</v>
      </c>
      <c r="W21" s="10">
        <v>0</v>
      </c>
      <c r="X21" s="10">
        <v>-2.2000000000000002</v>
      </c>
      <c r="Y21" s="10">
        <v>-0.4</v>
      </c>
      <c r="Z21" s="10">
        <v>-1.4</v>
      </c>
      <c r="AA21" s="10">
        <v>-1.4</v>
      </c>
      <c r="AB21" s="10">
        <v>9</v>
      </c>
      <c r="AC21" s="10">
        <v>12.8</v>
      </c>
      <c r="AD21" s="10">
        <v>16.600000000000001</v>
      </c>
      <c r="AE21" s="10">
        <v>22.4</v>
      </c>
      <c r="AF21" s="10">
        <v>14</v>
      </c>
      <c r="AG21" s="10" t="s">
        <v>59</v>
      </c>
      <c r="AH21" s="1">
        <f t="shared" si="7"/>
        <v>0</v>
      </c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60</v>
      </c>
      <c r="B22" s="1" t="s">
        <v>37</v>
      </c>
      <c r="C22" s="1">
        <v>355.26799999999997</v>
      </c>
      <c r="D22" s="1">
        <v>206.85499999999999</v>
      </c>
      <c r="E22" s="17">
        <f>169.308+E57</f>
        <v>194.57499999999999</v>
      </c>
      <c r="F22" s="17">
        <f>302.333+F57</f>
        <v>219.80800000000002</v>
      </c>
      <c r="G22" s="8">
        <v>1</v>
      </c>
      <c r="H22" s="1">
        <v>45</v>
      </c>
      <c r="I22" s="1"/>
      <c r="J22" s="1"/>
      <c r="K22" s="1"/>
      <c r="L22" s="1">
        <f t="shared" si="2"/>
        <v>194.57499999999999</v>
      </c>
      <c r="M22" s="1"/>
      <c r="N22" s="1"/>
      <c r="O22" s="1">
        <v>300</v>
      </c>
      <c r="P22" s="1">
        <f t="shared" si="3"/>
        <v>38.914999999999999</v>
      </c>
      <c r="Q22" s="5">
        <f t="shared" ref="Q22:Q38" si="12">18*P22-O22-F22</f>
        <v>180.66200000000001</v>
      </c>
      <c r="R22" s="5">
        <f t="shared" ref="R22:R38" si="13">AI22/G22</f>
        <v>300</v>
      </c>
      <c r="S22" s="5"/>
      <c r="T22" s="1"/>
      <c r="U22" s="1">
        <f t="shared" si="4"/>
        <v>18</v>
      </c>
      <c r="V22" s="1">
        <f t="shared" si="5"/>
        <v>13.357522806115893</v>
      </c>
      <c r="W22" s="1">
        <v>52.273000000000003</v>
      </c>
      <c r="X22" s="1">
        <v>28.340800000000002</v>
      </c>
      <c r="Y22" s="1">
        <v>-0.88400000000000001</v>
      </c>
      <c r="Z22" s="1">
        <v>7.8045999999999989</v>
      </c>
      <c r="AA22" s="1">
        <v>37.035800000000002</v>
      </c>
      <c r="AB22" s="1">
        <v>29.017800000000001</v>
      </c>
      <c r="AC22" s="1">
        <v>27.541</v>
      </c>
      <c r="AD22" s="1">
        <v>30.864599999999999</v>
      </c>
      <c r="AE22" s="1">
        <v>41.648200000000003</v>
      </c>
      <c r="AF22" s="1">
        <v>19.878399999999999</v>
      </c>
      <c r="AG22" s="1"/>
      <c r="AH22" s="1">
        <f t="shared" si="7"/>
        <v>300</v>
      </c>
      <c r="AI22" s="1">
        <v>300</v>
      </c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61</v>
      </c>
      <c r="B23" s="1" t="s">
        <v>49</v>
      </c>
      <c r="C23" s="1">
        <v>631</v>
      </c>
      <c r="D23" s="1">
        <v>378</v>
      </c>
      <c r="E23" s="17">
        <f>296+E58</f>
        <v>357</v>
      </c>
      <c r="F23" s="17">
        <f>590+F58</f>
        <v>394</v>
      </c>
      <c r="G23" s="8">
        <v>0.4</v>
      </c>
      <c r="H23" s="1">
        <v>45</v>
      </c>
      <c r="I23" s="1"/>
      <c r="J23" s="1"/>
      <c r="K23" s="1"/>
      <c r="L23" s="1">
        <f t="shared" si="2"/>
        <v>357</v>
      </c>
      <c r="M23" s="1"/>
      <c r="N23" s="1"/>
      <c r="O23" s="1">
        <v>375</v>
      </c>
      <c r="P23" s="1">
        <f t="shared" si="3"/>
        <v>71.400000000000006</v>
      </c>
      <c r="Q23" s="5">
        <f t="shared" si="12"/>
        <v>516.20000000000005</v>
      </c>
      <c r="R23" s="5">
        <f t="shared" si="13"/>
        <v>375</v>
      </c>
      <c r="S23" s="5"/>
      <c r="T23" s="1"/>
      <c r="U23" s="1">
        <f t="shared" si="4"/>
        <v>18</v>
      </c>
      <c r="V23" s="1">
        <f t="shared" si="5"/>
        <v>10.770308123249299</v>
      </c>
      <c r="W23" s="1">
        <v>72.2</v>
      </c>
      <c r="X23" s="1">
        <v>87.8</v>
      </c>
      <c r="Y23" s="1">
        <v>-0.6</v>
      </c>
      <c r="Z23" s="1">
        <v>7.4</v>
      </c>
      <c r="AA23" s="1">
        <v>80.8</v>
      </c>
      <c r="AB23" s="1">
        <v>58</v>
      </c>
      <c r="AC23" s="1">
        <v>3.8</v>
      </c>
      <c r="AD23" s="1">
        <v>37.799999999999997</v>
      </c>
      <c r="AE23" s="1">
        <v>56.2</v>
      </c>
      <c r="AF23" s="1">
        <v>33.200000000000003</v>
      </c>
      <c r="AG23" s="1"/>
      <c r="AH23" s="1">
        <f t="shared" si="7"/>
        <v>150</v>
      </c>
      <c r="AI23" s="1">
        <v>150</v>
      </c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62</v>
      </c>
      <c r="B24" s="1" t="s">
        <v>49</v>
      </c>
      <c r="C24" s="1">
        <v>379</v>
      </c>
      <c r="D24" s="1">
        <v>252</v>
      </c>
      <c r="E24" s="1">
        <v>288</v>
      </c>
      <c r="F24" s="1">
        <v>230</v>
      </c>
      <c r="G24" s="8">
        <v>0.4</v>
      </c>
      <c r="H24" s="1">
        <v>45</v>
      </c>
      <c r="I24" s="1"/>
      <c r="J24" s="1"/>
      <c r="K24" s="1"/>
      <c r="L24" s="1">
        <f t="shared" si="2"/>
        <v>288</v>
      </c>
      <c r="M24" s="1"/>
      <c r="N24" s="1"/>
      <c r="O24" s="1">
        <v>250</v>
      </c>
      <c r="P24" s="1">
        <f t="shared" si="3"/>
        <v>57.6</v>
      </c>
      <c r="Q24" s="5">
        <f>16*P24-O24-F24</f>
        <v>441.6</v>
      </c>
      <c r="R24" s="5">
        <f t="shared" si="13"/>
        <v>250</v>
      </c>
      <c r="S24" s="5"/>
      <c r="T24" s="1"/>
      <c r="U24" s="1">
        <f t="shared" si="4"/>
        <v>16</v>
      </c>
      <c r="V24" s="1">
        <f t="shared" si="5"/>
        <v>8.3333333333333339</v>
      </c>
      <c r="W24" s="1">
        <v>59</v>
      </c>
      <c r="X24" s="1">
        <v>77.2</v>
      </c>
      <c r="Y24" s="1">
        <v>0</v>
      </c>
      <c r="Z24" s="1">
        <v>1.2</v>
      </c>
      <c r="AA24" s="1">
        <v>72.2</v>
      </c>
      <c r="AB24" s="1">
        <v>46</v>
      </c>
      <c r="AC24" s="1">
        <v>3.6</v>
      </c>
      <c r="AD24" s="1">
        <v>48.8</v>
      </c>
      <c r="AE24" s="1">
        <v>61</v>
      </c>
      <c r="AF24" s="1">
        <v>36.799999999999997</v>
      </c>
      <c r="AG24" s="1"/>
      <c r="AH24" s="1">
        <f t="shared" si="7"/>
        <v>100</v>
      </c>
      <c r="AI24" s="1">
        <v>100</v>
      </c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63</v>
      </c>
      <c r="B25" s="1" t="s">
        <v>37</v>
      </c>
      <c r="C25" s="1">
        <v>289.89299999999997</v>
      </c>
      <c r="D25" s="1">
        <v>201.86600000000001</v>
      </c>
      <c r="E25" s="17">
        <f>159.206+E59</f>
        <v>189.959</v>
      </c>
      <c r="F25" s="17">
        <f>265.296+F59</f>
        <v>155.65600000000001</v>
      </c>
      <c r="G25" s="8">
        <v>1</v>
      </c>
      <c r="H25" s="1">
        <v>40</v>
      </c>
      <c r="I25" s="1"/>
      <c r="J25" s="1"/>
      <c r="K25" s="1"/>
      <c r="L25" s="1">
        <f t="shared" si="2"/>
        <v>189.959</v>
      </c>
      <c r="M25" s="1"/>
      <c r="N25" s="1"/>
      <c r="O25" s="1">
        <v>300</v>
      </c>
      <c r="P25" s="1">
        <f t="shared" si="3"/>
        <v>37.991799999999998</v>
      </c>
      <c r="Q25" s="5">
        <f t="shared" si="12"/>
        <v>228.19639999999998</v>
      </c>
      <c r="R25" s="5">
        <f t="shared" si="13"/>
        <v>300</v>
      </c>
      <c r="S25" s="5"/>
      <c r="T25" s="1"/>
      <c r="U25" s="1">
        <f t="shared" si="4"/>
        <v>18</v>
      </c>
      <c r="V25" s="1">
        <f t="shared" si="5"/>
        <v>11.993535447122801</v>
      </c>
      <c r="W25" s="1">
        <v>46.525199999999998</v>
      </c>
      <c r="X25" s="1">
        <v>26.251799999999999</v>
      </c>
      <c r="Y25" s="1">
        <v>-1.0604</v>
      </c>
      <c r="Z25" s="1">
        <v>41.473199999999999</v>
      </c>
      <c r="AA25" s="1">
        <v>34.527200000000001</v>
      </c>
      <c r="AB25" s="1">
        <v>15.1058</v>
      </c>
      <c r="AC25" s="1">
        <v>20.165600000000001</v>
      </c>
      <c r="AD25" s="1">
        <v>29.7134</v>
      </c>
      <c r="AE25" s="1">
        <v>42.953200000000002</v>
      </c>
      <c r="AF25" s="1">
        <v>11.6004</v>
      </c>
      <c r="AG25" s="1"/>
      <c r="AH25" s="1">
        <f t="shared" si="7"/>
        <v>300</v>
      </c>
      <c r="AI25" s="1">
        <v>300</v>
      </c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64</v>
      </c>
      <c r="B26" s="1" t="s">
        <v>49</v>
      </c>
      <c r="C26" s="1">
        <v>39</v>
      </c>
      <c r="D26" s="1">
        <v>288</v>
      </c>
      <c r="E26" s="1">
        <v>40</v>
      </c>
      <c r="F26" s="1">
        <v>244</v>
      </c>
      <c r="G26" s="8">
        <v>0.35</v>
      </c>
      <c r="H26" s="1">
        <v>45</v>
      </c>
      <c r="I26" s="1"/>
      <c r="J26" s="1"/>
      <c r="K26" s="1"/>
      <c r="L26" s="1">
        <f t="shared" si="2"/>
        <v>40</v>
      </c>
      <c r="M26" s="1"/>
      <c r="N26" s="1"/>
      <c r="O26" s="1">
        <v>285.71428571428572</v>
      </c>
      <c r="P26" s="1">
        <f t="shared" si="3"/>
        <v>8</v>
      </c>
      <c r="Q26" s="5"/>
      <c r="R26" s="5">
        <f t="shared" si="13"/>
        <v>0</v>
      </c>
      <c r="S26" s="5"/>
      <c r="T26" s="1"/>
      <c r="U26" s="1">
        <f t="shared" si="4"/>
        <v>66.214285714285722</v>
      </c>
      <c r="V26" s="1">
        <f t="shared" si="5"/>
        <v>66.214285714285722</v>
      </c>
      <c r="W26" s="1">
        <v>39.4</v>
      </c>
      <c r="X26" s="1">
        <v>4.5999999999999996</v>
      </c>
      <c r="Y26" s="1">
        <v>15.8</v>
      </c>
      <c r="Z26" s="1">
        <v>19</v>
      </c>
      <c r="AA26" s="1">
        <v>12.4</v>
      </c>
      <c r="AB26" s="1">
        <v>10.4</v>
      </c>
      <c r="AC26" s="1">
        <v>12.8</v>
      </c>
      <c r="AD26" s="1">
        <v>19.600000000000001</v>
      </c>
      <c r="AE26" s="1">
        <v>13.4</v>
      </c>
      <c r="AF26" s="1">
        <v>22.8</v>
      </c>
      <c r="AG26" s="1"/>
      <c r="AH26" s="1">
        <f t="shared" si="7"/>
        <v>0</v>
      </c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65</v>
      </c>
      <c r="B27" s="1" t="s">
        <v>37</v>
      </c>
      <c r="C27" s="1">
        <v>227.99199999999999</v>
      </c>
      <c r="D27" s="1">
        <v>104.697</v>
      </c>
      <c r="E27" s="1">
        <v>135.876</v>
      </c>
      <c r="F27" s="17">
        <f>119.176+F60</f>
        <v>113.706</v>
      </c>
      <c r="G27" s="8">
        <v>1</v>
      </c>
      <c r="H27" s="1">
        <v>45</v>
      </c>
      <c r="I27" s="1"/>
      <c r="J27" s="1"/>
      <c r="K27" s="1"/>
      <c r="L27" s="1">
        <f t="shared" si="2"/>
        <v>135.876</v>
      </c>
      <c r="M27" s="1"/>
      <c r="N27" s="1"/>
      <c r="O27" s="1">
        <v>200</v>
      </c>
      <c r="P27" s="1">
        <f t="shared" si="3"/>
        <v>27.1752</v>
      </c>
      <c r="Q27" s="5">
        <f t="shared" si="12"/>
        <v>175.44759999999997</v>
      </c>
      <c r="R27" s="5">
        <f t="shared" si="13"/>
        <v>200</v>
      </c>
      <c r="S27" s="5"/>
      <c r="T27" s="1"/>
      <c r="U27" s="1">
        <f t="shared" si="4"/>
        <v>18</v>
      </c>
      <c r="V27" s="1">
        <f t="shared" si="5"/>
        <v>11.543834084017782</v>
      </c>
      <c r="W27" s="1">
        <v>55.891800000000003</v>
      </c>
      <c r="X27" s="1">
        <v>23.865200000000002</v>
      </c>
      <c r="Y27" s="1">
        <v>0</v>
      </c>
      <c r="Z27" s="1">
        <v>19.394200000000001</v>
      </c>
      <c r="AA27" s="1">
        <v>30.940799999999999</v>
      </c>
      <c r="AB27" s="1">
        <v>14.909599999999999</v>
      </c>
      <c r="AC27" s="1">
        <v>20.823399999999999</v>
      </c>
      <c r="AD27" s="1">
        <v>36.686</v>
      </c>
      <c r="AE27" s="1">
        <v>23.704799999999999</v>
      </c>
      <c r="AF27" s="1">
        <v>15.521599999999999</v>
      </c>
      <c r="AG27" s="1"/>
      <c r="AH27" s="1">
        <f t="shared" si="7"/>
        <v>200</v>
      </c>
      <c r="AI27" s="1">
        <v>200</v>
      </c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66</v>
      </c>
      <c r="B28" s="1" t="s">
        <v>49</v>
      </c>
      <c r="C28" s="1">
        <v>438</v>
      </c>
      <c r="D28" s="1">
        <v>228</v>
      </c>
      <c r="E28" s="1">
        <v>223</v>
      </c>
      <c r="F28" s="1">
        <v>339</v>
      </c>
      <c r="G28" s="8">
        <v>0.45</v>
      </c>
      <c r="H28" s="1">
        <v>45</v>
      </c>
      <c r="I28" s="1"/>
      <c r="J28" s="1"/>
      <c r="K28" s="1"/>
      <c r="L28" s="1">
        <f t="shared" si="2"/>
        <v>223</v>
      </c>
      <c r="M28" s="1"/>
      <c r="N28" s="1"/>
      <c r="O28" s="1">
        <v>222.2222222222222</v>
      </c>
      <c r="P28" s="1">
        <f t="shared" si="3"/>
        <v>44.6</v>
      </c>
      <c r="Q28" s="5">
        <f t="shared" si="12"/>
        <v>241.5777777777779</v>
      </c>
      <c r="R28" s="5">
        <f t="shared" si="13"/>
        <v>222.22222222222223</v>
      </c>
      <c r="S28" s="5"/>
      <c r="T28" s="1"/>
      <c r="U28" s="1">
        <f t="shared" si="4"/>
        <v>18</v>
      </c>
      <c r="V28" s="1">
        <f t="shared" si="5"/>
        <v>12.58345789735924</v>
      </c>
      <c r="W28" s="1">
        <v>60.4</v>
      </c>
      <c r="X28" s="1">
        <v>53.2</v>
      </c>
      <c r="Y28" s="1">
        <v>-0.4</v>
      </c>
      <c r="Z28" s="1">
        <v>33</v>
      </c>
      <c r="AA28" s="1">
        <v>63.6</v>
      </c>
      <c r="AB28" s="1">
        <v>35.799999999999997</v>
      </c>
      <c r="AC28" s="1">
        <v>12.4</v>
      </c>
      <c r="AD28" s="1">
        <v>32</v>
      </c>
      <c r="AE28" s="1">
        <v>49.6</v>
      </c>
      <c r="AF28" s="1">
        <v>22.6</v>
      </c>
      <c r="AG28" s="1"/>
      <c r="AH28" s="1">
        <f t="shared" si="7"/>
        <v>100</v>
      </c>
      <c r="AI28" s="1">
        <v>100</v>
      </c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67</v>
      </c>
      <c r="B29" s="1" t="s">
        <v>37</v>
      </c>
      <c r="C29" s="1">
        <v>1017.335</v>
      </c>
      <c r="D29" s="1">
        <v>707.07600000000002</v>
      </c>
      <c r="E29" s="1">
        <v>438.15</v>
      </c>
      <c r="F29" s="1">
        <v>1109.069</v>
      </c>
      <c r="G29" s="8">
        <v>1</v>
      </c>
      <c r="H29" s="1">
        <v>45</v>
      </c>
      <c r="I29" s="1"/>
      <c r="J29" s="1"/>
      <c r="K29" s="1"/>
      <c r="L29" s="1">
        <f t="shared" si="2"/>
        <v>438.15</v>
      </c>
      <c r="M29" s="1"/>
      <c r="N29" s="1"/>
      <c r="O29" s="1">
        <v>500</v>
      </c>
      <c r="P29" s="1">
        <f t="shared" si="3"/>
        <v>87.63</v>
      </c>
      <c r="Q29" s="5"/>
      <c r="R29" s="5">
        <f t="shared" si="13"/>
        <v>400</v>
      </c>
      <c r="S29" s="5"/>
      <c r="T29" s="1"/>
      <c r="U29" s="1">
        <f t="shared" si="4"/>
        <v>18.362079196622162</v>
      </c>
      <c r="V29" s="1">
        <f t="shared" si="5"/>
        <v>18.362079196622162</v>
      </c>
      <c r="W29" s="1">
        <v>134.69759999999999</v>
      </c>
      <c r="X29" s="1">
        <v>124.9346</v>
      </c>
      <c r="Y29" s="1">
        <v>0</v>
      </c>
      <c r="Z29" s="1">
        <v>39.911200000000001</v>
      </c>
      <c r="AA29" s="1">
        <v>129.90799999999999</v>
      </c>
      <c r="AB29" s="1">
        <v>82.858399999999989</v>
      </c>
      <c r="AC29" s="1">
        <v>63.256399999999999</v>
      </c>
      <c r="AD29" s="1">
        <v>72.5518</v>
      </c>
      <c r="AE29" s="1">
        <v>149.3468</v>
      </c>
      <c r="AF29" s="1">
        <v>56.334200000000003</v>
      </c>
      <c r="AG29" s="20" t="s">
        <v>111</v>
      </c>
      <c r="AH29" s="1">
        <f t="shared" si="7"/>
        <v>400</v>
      </c>
      <c r="AI29" s="1">
        <v>400</v>
      </c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68</v>
      </c>
      <c r="B30" s="1" t="s">
        <v>37</v>
      </c>
      <c r="C30" s="1">
        <v>6.1349999999999998</v>
      </c>
      <c r="D30" s="1">
        <v>80.450999999999993</v>
      </c>
      <c r="E30" s="1">
        <v>19.867999999999999</v>
      </c>
      <c r="F30" s="1">
        <v>58.082999999999998</v>
      </c>
      <c r="G30" s="8">
        <v>1</v>
      </c>
      <c r="H30" s="1">
        <v>40</v>
      </c>
      <c r="I30" s="1"/>
      <c r="J30" s="1"/>
      <c r="K30" s="1"/>
      <c r="L30" s="1">
        <f t="shared" si="2"/>
        <v>19.867999999999999</v>
      </c>
      <c r="M30" s="1"/>
      <c r="N30" s="1"/>
      <c r="O30" s="1">
        <v>80</v>
      </c>
      <c r="P30" s="1">
        <f t="shared" si="3"/>
        <v>3.9735999999999998</v>
      </c>
      <c r="Q30" s="5"/>
      <c r="R30" s="5">
        <f t="shared" si="13"/>
        <v>0</v>
      </c>
      <c r="S30" s="5"/>
      <c r="T30" s="1"/>
      <c r="U30" s="1">
        <f t="shared" si="4"/>
        <v>34.750100664384945</v>
      </c>
      <c r="V30" s="1">
        <f t="shared" si="5"/>
        <v>34.750100664384945</v>
      </c>
      <c r="W30" s="1">
        <v>13.9396</v>
      </c>
      <c r="X30" s="1">
        <v>2.1798000000000002</v>
      </c>
      <c r="Y30" s="1">
        <v>0</v>
      </c>
      <c r="Z30" s="1">
        <v>8.7078000000000007</v>
      </c>
      <c r="AA30" s="1">
        <v>6.9236000000000004</v>
      </c>
      <c r="AB30" s="1">
        <v>-5.4870000000000001</v>
      </c>
      <c r="AC30" s="1">
        <v>-0.99480000000000002</v>
      </c>
      <c r="AD30" s="1">
        <v>2.4264000000000001</v>
      </c>
      <c r="AE30" s="1">
        <v>8.9238</v>
      </c>
      <c r="AF30" s="1">
        <v>4.8600000000000003</v>
      </c>
      <c r="AG30" s="1"/>
      <c r="AH30" s="1">
        <f t="shared" si="7"/>
        <v>0</v>
      </c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69</v>
      </c>
      <c r="B31" s="1" t="s">
        <v>49</v>
      </c>
      <c r="C31" s="1">
        <v>315</v>
      </c>
      <c r="D31" s="1">
        <v>250</v>
      </c>
      <c r="E31" s="1">
        <v>181</v>
      </c>
      <c r="F31" s="1">
        <v>292</v>
      </c>
      <c r="G31" s="8">
        <v>0.4</v>
      </c>
      <c r="H31" s="1">
        <v>55</v>
      </c>
      <c r="I31" s="1"/>
      <c r="J31" s="1"/>
      <c r="K31" s="1"/>
      <c r="L31" s="1">
        <f t="shared" si="2"/>
        <v>181</v>
      </c>
      <c r="M31" s="1"/>
      <c r="N31" s="1"/>
      <c r="O31" s="1">
        <v>375</v>
      </c>
      <c r="P31" s="1">
        <f t="shared" si="3"/>
        <v>36.200000000000003</v>
      </c>
      <c r="Q31" s="5"/>
      <c r="R31" s="5">
        <f t="shared" si="13"/>
        <v>375</v>
      </c>
      <c r="S31" s="5"/>
      <c r="T31" s="1"/>
      <c r="U31" s="1">
        <f t="shared" si="4"/>
        <v>18.425414364640883</v>
      </c>
      <c r="V31" s="1">
        <f t="shared" si="5"/>
        <v>18.425414364640883</v>
      </c>
      <c r="W31" s="1">
        <v>51.2</v>
      </c>
      <c r="X31" s="1">
        <v>31.4</v>
      </c>
      <c r="Y31" s="1">
        <v>17</v>
      </c>
      <c r="Z31" s="1">
        <v>39.4</v>
      </c>
      <c r="AA31" s="1">
        <v>55.8</v>
      </c>
      <c r="AB31" s="1">
        <v>36.4</v>
      </c>
      <c r="AC31" s="1">
        <v>6</v>
      </c>
      <c r="AD31" s="1">
        <v>33.4</v>
      </c>
      <c r="AE31" s="1">
        <v>61.2</v>
      </c>
      <c r="AF31" s="1">
        <v>25</v>
      </c>
      <c r="AG31" s="1"/>
      <c r="AH31" s="1">
        <f t="shared" si="7"/>
        <v>150</v>
      </c>
      <c r="AI31" s="1">
        <v>150</v>
      </c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70</v>
      </c>
      <c r="B32" s="1" t="s">
        <v>37</v>
      </c>
      <c r="C32" s="1">
        <v>826.74199999999996</v>
      </c>
      <c r="D32" s="1">
        <v>904.43399999999997</v>
      </c>
      <c r="E32" s="17">
        <f>264.018+E61</f>
        <v>365.125</v>
      </c>
      <c r="F32" s="17">
        <f>1377.848+F61</f>
        <v>999.75399999999991</v>
      </c>
      <c r="G32" s="8">
        <v>1</v>
      </c>
      <c r="H32" s="1">
        <v>60</v>
      </c>
      <c r="I32" s="1"/>
      <c r="J32" s="1"/>
      <c r="K32" s="1"/>
      <c r="L32" s="1">
        <f t="shared" si="2"/>
        <v>365.125</v>
      </c>
      <c r="M32" s="1"/>
      <c r="N32" s="1"/>
      <c r="O32" s="1">
        <v>450</v>
      </c>
      <c r="P32" s="1">
        <f t="shared" si="3"/>
        <v>73.025000000000006</v>
      </c>
      <c r="Q32" s="5"/>
      <c r="R32" s="5">
        <f t="shared" si="13"/>
        <v>300</v>
      </c>
      <c r="S32" s="5"/>
      <c r="T32" s="1"/>
      <c r="U32" s="1">
        <f t="shared" si="4"/>
        <v>19.852844916124614</v>
      </c>
      <c r="V32" s="1">
        <f t="shared" si="5"/>
        <v>19.852844916124614</v>
      </c>
      <c r="W32" s="1">
        <v>97.113199999999992</v>
      </c>
      <c r="X32" s="1">
        <v>134.51140000000001</v>
      </c>
      <c r="Y32" s="1">
        <v>37.9392</v>
      </c>
      <c r="Z32" s="1">
        <v>81.103800000000007</v>
      </c>
      <c r="AA32" s="1">
        <v>74.754600000000011</v>
      </c>
      <c r="AB32" s="1">
        <v>55.358999999999988</v>
      </c>
      <c r="AC32" s="1">
        <v>60.099600000000002</v>
      </c>
      <c r="AD32" s="1">
        <v>79.679000000000002</v>
      </c>
      <c r="AE32" s="1">
        <v>120.7282</v>
      </c>
      <c r="AF32" s="1">
        <v>67.613600000000005</v>
      </c>
      <c r="AG32" s="1"/>
      <c r="AH32" s="1">
        <f t="shared" si="7"/>
        <v>300</v>
      </c>
      <c r="AI32" s="1">
        <v>300</v>
      </c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71</v>
      </c>
      <c r="B33" s="1" t="s">
        <v>49</v>
      </c>
      <c r="C33" s="1">
        <v>422</v>
      </c>
      <c r="D33" s="1">
        <v>300</v>
      </c>
      <c r="E33" s="1">
        <v>73</v>
      </c>
      <c r="F33" s="17">
        <f>587+F39</f>
        <v>556</v>
      </c>
      <c r="G33" s="8">
        <v>0.5</v>
      </c>
      <c r="H33" s="1">
        <v>60</v>
      </c>
      <c r="I33" s="1"/>
      <c r="J33" s="1"/>
      <c r="K33" s="1"/>
      <c r="L33" s="1">
        <f t="shared" si="2"/>
        <v>73</v>
      </c>
      <c r="M33" s="1"/>
      <c r="N33" s="1"/>
      <c r="O33" s="1">
        <v>200</v>
      </c>
      <c r="P33" s="1">
        <f t="shared" si="3"/>
        <v>14.6</v>
      </c>
      <c r="Q33" s="5"/>
      <c r="R33" s="5">
        <f t="shared" si="13"/>
        <v>0</v>
      </c>
      <c r="S33" s="5"/>
      <c r="T33" s="1"/>
      <c r="U33" s="1">
        <f t="shared" si="4"/>
        <v>51.780821917808218</v>
      </c>
      <c r="V33" s="1">
        <f t="shared" si="5"/>
        <v>51.780821917808218</v>
      </c>
      <c r="W33" s="1">
        <v>34.6</v>
      </c>
      <c r="X33" s="1">
        <v>15.6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9" t="s">
        <v>40</v>
      </c>
      <c r="AH33" s="1">
        <f t="shared" si="7"/>
        <v>0</v>
      </c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72</v>
      </c>
      <c r="B34" s="1" t="s">
        <v>37</v>
      </c>
      <c r="C34" s="1">
        <v>950.45299999999997</v>
      </c>
      <c r="D34" s="1">
        <v>493.029</v>
      </c>
      <c r="E34" s="17">
        <f>460.437+E62</f>
        <v>497.411</v>
      </c>
      <c r="F34" s="17">
        <f>917.659+F62</f>
        <v>738.07299999999998</v>
      </c>
      <c r="G34" s="8">
        <v>1</v>
      </c>
      <c r="H34" s="1">
        <v>60</v>
      </c>
      <c r="I34" s="1"/>
      <c r="J34" s="1"/>
      <c r="K34" s="1"/>
      <c r="L34" s="1">
        <f t="shared" si="2"/>
        <v>497.411</v>
      </c>
      <c r="M34" s="1"/>
      <c r="N34" s="1"/>
      <c r="O34" s="1">
        <v>150</v>
      </c>
      <c r="P34" s="1">
        <f t="shared" si="3"/>
        <v>99.482200000000006</v>
      </c>
      <c r="Q34" s="5">
        <f>17*P34-O34-F34</f>
        <v>803.12440000000004</v>
      </c>
      <c r="R34" s="5">
        <f t="shared" si="13"/>
        <v>800</v>
      </c>
      <c r="S34" s="5"/>
      <c r="T34" s="1"/>
      <c r="U34" s="1">
        <f t="shared" si="4"/>
        <v>17</v>
      </c>
      <c r="V34" s="1">
        <f t="shared" si="5"/>
        <v>8.9269537666034715</v>
      </c>
      <c r="W34" s="1">
        <v>70.72</v>
      </c>
      <c r="X34" s="1">
        <v>106.21380000000001</v>
      </c>
      <c r="Y34" s="1">
        <v>26.518999999999998</v>
      </c>
      <c r="Z34" s="1">
        <v>86.751999999999995</v>
      </c>
      <c r="AA34" s="1">
        <v>55.138600000000011</v>
      </c>
      <c r="AB34" s="1">
        <v>77.731399999999994</v>
      </c>
      <c r="AC34" s="1">
        <v>56.880600000000001</v>
      </c>
      <c r="AD34" s="1">
        <v>61.857999999999997</v>
      </c>
      <c r="AE34" s="1">
        <v>110.4748</v>
      </c>
      <c r="AF34" s="1">
        <v>46.874600000000001</v>
      </c>
      <c r="AG34" s="1"/>
      <c r="AH34" s="1">
        <f t="shared" si="7"/>
        <v>800</v>
      </c>
      <c r="AI34" s="1">
        <v>800</v>
      </c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73</v>
      </c>
      <c r="B35" s="1" t="s">
        <v>37</v>
      </c>
      <c r="C35" s="1">
        <v>402.86099999999999</v>
      </c>
      <c r="D35" s="1">
        <v>659.59</v>
      </c>
      <c r="E35" s="17">
        <f>204.422+E63</f>
        <v>234.822</v>
      </c>
      <c r="F35" s="17">
        <f>755.684+F63</f>
        <v>625.78499999999997</v>
      </c>
      <c r="G35" s="8">
        <v>1</v>
      </c>
      <c r="H35" s="1">
        <v>60</v>
      </c>
      <c r="I35" s="1"/>
      <c r="J35" s="1"/>
      <c r="K35" s="1"/>
      <c r="L35" s="1">
        <f t="shared" si="2"/>
        <v>234.822</v>
      </c>
      <c r="M35" s="1"/>
      <c r="N35" s="1"/>
      <c r="O35" s="1">
        <v>350</v>
      </c>
      <c r="P35" s="1">
        <f t="shared" si="3"/>
        <v>46.964399999999998</v>
      </c>
      <c r="Q35" s="5"/>
      <c r="R35" s="5">
        <f t="shared" si="13"/>
        <v>250</v>
      </c>
      <c r="S35" s="5"/>
      <c r="T35" s="1"/>
      <c r="U35" s="1">
        <f t="shared" si="4"/>
        <v>20.777120542368262</v>
      </c>
      <c r="V35" s="1">
        <f t="shared" si="5"/>
        <v>20.777120542368262</v>
      </c>
      <c r="W35" s="1">
        <v>70.588400000000007</v>
      </c>
      <c r="X35" s="1">
        <v>84.203800000000001</v>
      </c>
      <c r="Y35" s="1">
        <v>31.253599999999999</v>
      </c>
      <c r="Z35" s="1">
        <v>66.054200000000009</v>
      </c>
      <c r="AA35" s="1">
        <v>54.767200000000003</v>
      </c>
      <c r="AB35" s="1">
        <v>41.255000000000003</v>
      </c>
      <c r="AC35" s="1">
        <v>37.796599999999998</v>
      </c>
      <c r="AD35" s="1">
        <v>64.783799999999999</v>
      </c>
      <c r="AE35" s="1">
        <v>74.120999999999995</v>
      </c>
      <c r="AF35" s="1">
        <v>39.395799999999987</v>
      </c>
      <c r="AG35" s="1"/>
      <c r="AH35" s="1">
        <f t="shared" si="7"/>
        <v>250</v>
      </c>
      <c r="AI35" s="1">
        <v>250</v>
      </c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74</v>
      </c>
      <c r="B36" s="1" t="s">
        <v>49</v>
      </c>
      <c r="C36" s="1">
        <v>652</v>
      </c>
      <c r="D36" s="1">
        <v>250</v>
      </c>
      <c r="E36" s="17">
        <f>158+E64</f>
        <v>183</v>
      </c>
      <c r="F36" s="17">
        <f>633+F64</f>
        <v>511</v>
      </c>
      <c r="G36" s="8">
        <v>0.4</v>
      </c>
      <c r="H36" s="1">
        <v>60</v>
      </c>
      <c r="I36" s="1"/>
      <c r="J36" s="1"/>
      <c r="K36" s="1"/>
      <c r="L36" s="1">
        <f t="shared" si="2"/>
        <v>183</v>
      </c>
      <c r="M36" s="1"/>
      <c r="N36" s="1"/>
      <c r="O36" s="1">
        <v>375</v>
      </c>
      <c r="P36" s="1">
        <f t="shared" si="3"/>
        <v>36.6</v>
      </c>
      <c r="Q36" s="5"/>
      <c r="R36" s="5">
        <f t="shared" si="13"/>
        <v>0</v>
      </c>
      <c r="S36" s="5"/>
      <c r="T36" s="1"/>
      <c r="U36" s="1">
        <f t="shared" si="4"/>
        <v>24.207650273224044</v>
      </c>
      <c r="V36" s="1">
        <f t="shared" si="5"/>
        <v>24.207650273224044</v>
      </c>
      <c r="W36" s="1">
        <v>56</v>
      </c>
      <c r="X36" s="1">
        <v>58.4</v>
      </c>
      <c r="Y36" s="1">
        <v>13</v>
      </c>
      <c r="Z36" s="1">
        <v>35.4</v>
      </c>
      <c r="AA36" s="1">
        <v>53</v>
      </c>
      <c r="AB36" s="1">
        <v>44.2</v>
      </c>
      <c r="AC36" s="1">
        <v>34.6</v>
      </c>
      <c r="AD36" s="1">
        <v>40</v>
      </c>
      <c r="AE36" s="1">
        <v>49.6</v>
      </c>
      <c r="AF36" s="1">
        <v>57.2</v>
      </c>
      <c r="AG36" s="1"/>
      <c r="AH36" s="1">
        <f t="shared" si="7"/>
        <v>0</v>
      </c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75</v>
      </c>
      <c r="B37" s="1" t="s">
        <v>37</v>
      </c>
      <c r="C37" s="1">
        <v>1128.6880000000001</v>
      </c>
      <c r="D37" s="1">
        <v>193.09700000000001</v>
      </c>
      <c r="E37" s="17">
        <f>229.961+E65</f>
        <v>272.24799999999999</v>
      </c>
      <c r="F37" s="17">
        <f>1001.174+F65</f>
        <v>793.17599999999993</v>
      </c>
      <c r="G37" s="8">
        <v>1</v>
      </c>
      <c r="H37" s="1">
        <v>60</v>
      </c>
      <c r="I37" s="1"/>
      <c r="J37" s="1"/>
      <c r="K37" s="1"/>
      <c r="L37" s="1">
        <f t="shared" si="2"/>
        <v>272.24799999999999</v>
      </c>
      <c r="M37" s="1"/>
      <c r="N37" s="1"/>
      <c r="O37" s="1">
        <v>250</v>
      </c>
      <c r="P37" s="1">
        <f t="shared" si="3"/>
        <v>54.449599999999997</v>
      </c>
      <c r="Q37" s="5"/>
      <c r="R37" s="5">
        <f t="shared" si="13"/>
        <v>250</v>
      </c>
      <c r="S37" s="5"/>
      <c r="T37" s="1"/>
      <c r="U37" s="1">
        <f t="shared" si="4"/>
        <v>19.158561311745174</v>
      </c>
      <c r="V37" s="1">
        <f t="shared" si="5"/>
        <v>19.158561311745174</v>
      </c>
      <c r="W37" s="1">
        <v>65.8566</v>
      </c>
      <c r="X37" s="1">
        <v>115.2398</v>
      </c>
      <c r="Y37" s="1">
        <v>27.9528</v>
      </c>
      <c r="Z37" s="1">
        <v>85.146600000000007</v>
      </c>
      <c r="AA37" s="1">
        <v>57.908800000000006</v>
      </c>
      <c r="AB37" s="1">
        <v>51.331999999999987</v>
      </c>
      <c r="AC37" s="1">
        <v>42.418799999999997</v>
      </c>
      <c r="AD37" s="1">
        <v>89.297200000000004</v>
      </c>
      <c r="AE37" s="1">
        <v>71.362400000000008</v>
      </c>
      <c r="AF37" s="1">
        <v>67.653999999999996</v>
      </c>
      <c r="AG37" s="1"/>
      <c r="AH37" s="1">
        <f t="shared" si="7"/>
        <v>250</v>
      </c>
      <c r="AI37" s="1">
        <v>250</v>
      </c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76</v>
      </c>
      <c r="B38" s="1" t="s">
        <v>49</v>
      </c>
      <c r="C38" s="1">
        <v>307</v>
      </c>
      <c r="D38" s="1"/>
      <c r="E38" s="1">
        <v>105</v>
      </c>
      <c r="F38" s="1">
        <v>135</v>
      </c>
      <c r="G38" s="8">
        <v>0.5</v>
      </c>
      <c r="H38" s="1">
        <v>60</v>
      </c>
      <c r="I38" s="1"/>
      <c r="J38" s="1"/>
      <c r="K38" s="1"/>
      <c r="L38" s="1">
        <f t="shared" ref="L38:L69" si="14">E38-K38</f>
        <v>105</v>
      </c>
      <c r="M38" s="1"/>
      <c r="N38" s="1"/>
      <c r="O38" s="1">
        <v>200</v>
      </c>
      <c r="P38" s="1">
        <f t="shared" ref="P38:P70" si="15">E38/5</f>
        <v>21</v>
      </c>
      <c r="Q38" s="5">
        <f t="shared" si="12"/>
        <v>43</v>
      </c>
      <c r="R38" s="5">
        <f t="shared" si="13"/>
        <v>0</v>
      </c>
      <c r="S38" s="5"/>
      <c r="T38" s="1"/>
      <c r="U38" s="1">
        <f t="shared" ref="U38:U70" si="16">(F38+O38+Q38)/P38</f>
        <v>18</v>
      </c>
      <c r="V38" s="1">
        <f t="shared" ref="V38:V70" si="17">(F38+O38)/P38</f>
        <v>15.952380952380953</v>
      </c>
      <c r="W38" s="1">
        <v>25.2</v>
      </c>
      <c r="X38" s="1">
        <v>17.600000000000001</v>
      </c>
      <c r="Y38" s="1">
        <v>9.1999999999999993</v>
      </c>
      <c r="Z38" s="1">
        <v>14.2</v>
      </c>
      <c r="AA38" s="1">
        <v>35.4</v>
      </c>
      <c r="AB38" s="1">
        <v>13.8</v>
      </c>
      <c r="AC38" s="1">
        <v>8.6</v>
      </c>
      <c r="AD38" s="1">
        <v>28.8</v>
      </c>
      <c r="AE38" s="1">
        <v>25</v>
      </c>
      <c r="AF38" s="1">
        <v>15</v>
      </c>
      <c r="AG38" s="1"/>
      <c r="AH38" s="1">
        <f t="shared" si="7"/>
        <v>0</v>
      </c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0" t="s">
        <v>77</v>
      </c>
      <c r="B39" s="10" t="s">
        <v>49</v>
      </c>
      <c r="C39" s="10">
        <v>-31</v>
      </c>
      <c r="D39" s="10"/>
      <c r="E39" s="10"/>
      <c r="F39" s="17">
        <v>-31</v>
      </c>
      <c r="G39" s="11">
        <v>0</v>
      </c>
      <c r="H39" s="10"/>
      <c r="I39" s="10" t="s">
        <v>54</v>
      </c>
      <c r="J39" s="10" t="s">
        <v>71</v>
      </c>
      <c r="K39" s="10"/>
      <c r="L39" s="10">
        <f t="shared" si="14"/>
        <v>0</v>
      </c>
      <c r="M39" s="10"/>
      <c r="N39" s="10"/>
      <c r="O39" s="10"/>
      <c r="P39" s="10">
        <f t="shared" si="15"/>
        <v>0</v>
      </c>
      <c r="Q39" s="12"/>
      <c r="R39" s="12"/>
      <c r="S39" s="12"/>
      <c r="T39" s="10"/>
      <c r="U39" s="10" t="e">
        <f t="shared" si="16"/>
        <v>#DIV/0!</v>
      </c>
      <c r="V39" s="10" t="e">
        <f t="shared" si="17"/>
        <v>#DIV/0!</v>
      </c>
      <c r="W39" s="10">
        <v>4</v>
      </c>
      <c r="X39" s="10">
        <v>0.2</v>
      </c>
      <c r="Y39" s="10">
        <v>0</v>
      </c>
      <c r="Z39" s="10">
        <v>0</v>
      </c>
      <c r="AA39" s="10">
        <v>0</v>
      </c>
      <c r="AB39" s="10">
        <v>0</v>
      </c>
      <c r="AC39" s="10">
        <v>0</v>
      </c>
      <c r="AD39" s="10">
        <v>0</v>
      </c>
      <c r="AE39" s="10">
        <v>0</v>
      </c>
      <c r="AF39" s="10">
        <v>0</v>
      </c>
      <c r="AG39" s="10"/>
      <c r="AH39" s="1">
        <f t="shared" si="7"/>
        <v>0</v>
      </c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78</v>
      </c>
      <c r="B40" s="1" t="s">
        <v>49</v>
      </c>
      <c r="C40" s="1">
        <v>485</v>
      </c>
      <c r="D40" s="1"/>
      <c r="E40" s="1">
        <v>104</v>
      </c>
      <c r="F40" s="1">
        <v>370</v>
      </c>
      <c r="G40" s="8">
        <v>0.4</v>
      </c>
      <c r="H40" s="1">
        <v>50</v>
      </c>
      <c r="I40" s="1"/>
      <c r="J40" s="1"/>
      <c r="K40" s="1"/>
      <c r="L40" s="1">
        <f t="shared" si="14"/>
        <v>104</v>
      </c>
      <c r="M40" s="1"/>
      <c r="N40" s="1"/>
      <c r="O40" s="1">
        <v>250</v>
      </c>
      <c r="P40" s="1">
        <f t="shared" si="15"/>
        <v>20.8</v>
      </c>
      <c r="Q40" s="5"/>
      <c r="R40" s="5">
        <f t="shared" ref="R40:R52" si="18">AI40/G40</f>
        <v>0</v>
      </c>
      <c r="S40" s="5"/>
      <c r="T40" s="1"/>
      <c r="U40" s="1">
        <f t="shared" si="16"/>
        <v>29.807692307692307</v>
      </c>
      <c r="V40" s="1">
        <f t="shared" si="17"/>
        <v>29.807692307692307</v>
      </c>
      <c r="W40" s="1">
        <v>20.399999999999999</v>
      </c>
      <c r="X40" s="1">
        <v>9.1999999999999993</v>
      </c>
      <c r="Y40" s="1">
        <v>7</v>
      </c>
      <c r="Z40" s="1">
        <v>10.6</v>
      </c>
      <c r="AA40" s="1">
        <v>31.2</v>
      </c>
      <c r="AB40" s="1">
        <v>16.399999999999999</v>
      </c>
      <c r="AC40" s="1">
        <v>7.6</v>
      </c>
      <c r="AD40" s="1">
        <v>18</v>
      </c>
      <c r="AE40" s="1">
        <v>13.4</v>
      </c>
      <c r="AF40" s="1">
        <v>13.4</v>
      </c>
      <c r="AG40" s="19" t="s">
        <v>40</v>
      </c>
      <c r="AH40" s="1">
        <f t="shared" si="7"/>
        <v>0</v>
      </c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79</v>
      </c>
      <c r="B41" s="1" t="s">
        <v>37</v>
      </c>
      <c r="C41" s="1">
        <v>1049.9480000000001</v>
      </c>
      <c r="D41" s="1">
        <v>1466.6210000000001</v>
      </c>
      <c r="E41" s="17">
        <f>236.951+E66</f>
        <v>274.83600000000001</v>
      </c>
      <c r="F41" s="17">
        <f>1574.518+F66</f>
        <v>1114.03</v>
      </c>
      <c r="G41" s="8">
        <v>1</v>
      </c>
      <c r="H41" s="1">
        <v>40</v>
      </c>
      <c r="I41" s="1"/>
      <c r="J41" s="1"/>
      <c r="K41" s="1"/>
      <c r="L41" s="1">
        <f t="shared" si="14"/>
        <v>274.83600000000001</v>
      </c>
      <c r="M41" s="1"/>
      <c r="N41" s="1"/>
      <c r="O41" s="1">
        <v>1400</v>
      </c>
      <c r="P41" s="1">
        <f t="shared" si="15"/>
        <v>54.967200000000005</v>
      </c>
      <c r="Q41" s="5"/>
      <c r="R41" s="5">
        <f t="shared" si="18"/>
        <v>500</v>
      </c>
      <c r="S41" s="5"/>
      <c r="T41" s="1"/>
      <c r="U41" s="1">
        <f t="shared" si="16"/>
        <v>45.736912194908953</v>
      </c>
      <c r="V41" s="1">
        <f t="shared" si="17"/>
        <v>45.736912194908953</v>
      </c>
      <c r="W41" s="1">
        <v>182.31659999999999</v>
      </c>
      <c r="X41" s="1">
        <v>207.14580000000001</v>
      </c>
      <c r="Y41" s="1">
        <v>59.562399999999997</v>
      </c>
      <c r="Z41" s="1">
        <v>162.53059999999999</v>
      </c>
      <c r="AA41" s="1">
        <v>141.2124</v>
      </c>
      <c r="AB41" s="1">
        <v>108.3266</v>
      </c>
      <c r="AC41" s="1">
        <v>145.82220000000001</v>
      </c>
      <c r="AD41" s="1">
        <v>144.7022</v>
      </c>
      <c r="AE41" s="1">
        <v>146.25819999999999</v>
      </c>
      <c r="AF41" s="1">
        <v>159.99119999999999</v>
      </c>
      <c r="AG41" s="1"/>
      <c r="AH41" s="1">
        <f t="shared" si="7"/>
        <v>500</v>
      </c>
      <c r="AI41" s="1">
        <v>500</v>
      </c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80</v>
      </c>
      <c r="B42" s="1" t="s">
        <v>37</v>
      </c>
      <c r="C42" s="1">
        <v>497.82499999999999</v>
      </c>
      <c r="D42" s="1">
        <v>152.49199999999999</v>
      </c>
      <c r="E42" s="1">
        <v>136.512</v>
      </c>
      <c r="F42" s="1">
        <v>471.65300000000002</v>
      </c>
      <c r="G42" s="8">
        <v>1</v>
      </c>
      <c r="H42" s="1">
        <v>70</v>
      </c>
      <c r="I42" s="1"/>
      <c r="J42" s="1"/>
      <c r="K42" s="1"/>
      <c r="L42" s="1">
        <f t="shared" si="14"/>
        <v>136.512</v>
      </c>
      <c r="M42" s="1"/>
      <c r="N42" s="1"/>
      <c r="O42" s="1">
        <v>150</v>
      </c>
      <c r="P42" s="1">
        <f t="shared" si="15"/>
        <v>27.302399999999999</v>
      </c>
      <c r="Q42" s="5"/>
      <c r="R42" s="5">
        <f t="shared" si="18"/>
        <v>100</v>
      </c>
      <c r="S42" s="5"/>
      <c r="T42" s="1"/>
      <c r="U42" s="1">
        <f t="shared" si="16"/>
        <v>22.769170475855603</v>
      </c>
      <c r="V42" s="1">
        <f t="shared" si="17"/>
        <v>22.769170475855603</v>
      </c>
      <c r="W42" s="1">
        <v>35.753599999999999</v>
      </c>
      <c r="X42" s="1">
        <v>32.808199999999999</v>
      </c>
      <c r="Y42" s="1">
        <v>19.310600000000001</v>
      </c>
      <c r="Z42" s="1">
        <v>24.412400000000002</v>
      </c>
      <c r="AA42" s="1">
        <v>34.2346</v>
      </c>
      <c r="AB42" s="1">
        <v>20.5136</v>
      </c>
      <c r="AC42" s="1">
        <v>14.371600000000001</v>
      </c>
      <c r="AD42" s="1">
        <v>30.392399999999999</v>
      </c>
      <c r="AE42" s="1">
        <v>55.558999999999997</v>
      </c>
      <c r="AF42" s="1">
        <v>23.305800000000001</v>
      </c>
      <c r="AG42" s="20" t="s">
        <v>46</v>
      </c>
      <c r="AH42" s="1">
        <f t="shared" si="7"/>
        <v>100</v>
      </c>
      <c r="AI42" s="1">
        <v>100</v>
      </c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81</v>
      </c>
      <c r="B43" s="1" t="s">
        <v>49</v>
      </c>
      <c r="C43" s="1">
        <v>1466</v>
      </c>
      <c r="D43" s="1">
        <v>876</v>
      </c>
      <c r="E43" s="17">
        <f>567+E68</f>
        <v>646</v>
      </c>
      <c r="F43" s="17">
        <f>1583+F68</f>
        <v>1308.558</v>
      </c>
      <c r="G43" s="8">
        <v>0.4</v>
      </c>
      <c r="H43" s="1">
        <v>40</v>
      </c>
      <c r="I43" s="1"/>
      <c r="J43" s="1"/>
      <c r="K43" s="1"/>
      <c r="L43" s="1">
        <f t="shared" si="14"/>
        <v>646</v>
      </c>
      <c r="M43" s="1"/>
      <c r="N43" s="1"/>
      <c r="O43" s="1">
        <v>500</v>
      </c>
      <c r="P43" s="1">
        <f t="shared" si="15"/>
        <v>129.19999999999999</v>
      </c>
      <c r="Q43" s="5">
        <f t="shared" ref="Q43:Q44" si="19">18*P43-O43-F43</f>
        <v>517.04199999999992</v>
      </c>
      <c r="R43" s="5">
        <f t="shared" si="18"/>
        <v>625</v>
      </c>
      <c r="S43" s="5"/>
      <c r="T43" s="1"/>
      <c r="U43" s="1">
        <f t="shared" si="16"/>
        <v>18</v>
      </c>
      <c r="V43" s="1">
        <f t="shared" si="17"/>
        <v>13.998126934984521</v>
      </c>
      <c r="W43" s="1">
        <v>124.6884</v>
      </c>
      <c r="X43" s="1">
        <v>144.4</v>
      </c>
      <c r="Y43" s="1">
        <v>-1.2</v>
      </c>
      <c r="Z43" s="1">
        <v>139.19999999999999</v>
      </c>
      <c r="AA43" s="1">
        <v>111</v>
      </c>
      <c r="AB43" s="1">
        <v>99.4</v>
      </c>
      <c r="AC43" s="1">
        <v>89.8</v>
      </c>
      <c r="AD43" s="1">
        <v>146.6</v>
      </c>
      <c r="AE43" s="1">
        <v>95.6</v>
      </c>
      <c r="AF43" s="1">
        <v>113.4</v>
      </c>
      <c r="AG43" s="1"/>
      <c r="AH43" s="1">
        <f t="shared" si="7"/>
        <v>250</v>
      </c>
      <c r="AI43" s="1">
        <v>250</v>
      </c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82</v>
      </c>
      <c r="B44" s="1" t="s">
        <v>37</v>
      </c>
      <c r="C44" s="1">
        <v>412.27199999999999</v>
      </c>
      <c r="D44" s="1">
        <v>351.61700000000002</v>
      </c>
      <c r="E44" s="1">
        <v>222.01900000000001</v>
      </c>
      <c r="F44" s="1">
        <v>390.67899999999997</v>
      </c>
      <c r="G44" s="8">
        <v>1</v>
      </c>
      <c r="H44" s="1">
        <v>40</v>
      </c>
      <c r="I44" s="1"/>
      <c r="J44" s="1"/>
      <c r="K44" s="1"/>
      <c r="L44" s="1">
        <f t="shared" si="14"/>
        <v>222.01900000000001</v>
      </c>
      <c r="M44" s="1"/>
      <c r="N44" s="1"/>
      <c r="O44" s="1">
        <v>400</v>
      </c>
      <c r="P44" s="1">
        <f t="shared" si="15"/>
        <v>44.403800000000004</v>
      </c>
      <c r="Q44" s="5">
        <f t="shared" si="19"/>
        <v>8.5894000000000688</v>
      </c>
      <c r="R44" s="5">
        <f t="shared" si="18"/>
        <v>250</v>
      </c>
      <c r="S44" s="5"/>
      <c r="T44" s="1"/>
      <c r="U44" s="1">
        <f t="shared" si="16"/>
        <v>18</v>
      </c>
      <c r="V44" s="1">
        <f t="shared" si="17"/>
        <v>17.806561600583731</v>
      </c>
      <c r="W44" s="1">
        <v>72.050399999999996</v>
      </c>
      <c r="X44" s="1">
        <v>68.607399999999998</v>
      </c>
      <c r="Y44" s="1">
        <v>0.72699999999999998</v>
      </c>
      <c r="Z44" s="1">
        <v>74.224199999999996</v>
      </c>
      <c r="AA44" s="1">
        <v>48.891800000000003</v>
      </c>
      <c r="AB44" s="1">
        <v>52.995800000000003</v>
      </c>
      <c r="AC44" s="1">
        <v>48.832599999999999</v>
      </c>
      <c r="AD44" s="1">
        <v>76.126400000000004</v>
      </c>
      <c r="AE44" s="1">
        <v>52.235199999999999</v>
      </c>
      <c r="AF44" s="1">
        <v>53.047400000000003</v>
      </c>
      <c r="AG44" s="1"/>
      <c r="AH44" s="1">
        <f t="shared" si="7"/>
        <v>250</v>
      </c>
      <c r="AI44" s="1">
        <v>250</v>
      </c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83</v>
      </c>
      <c r="B45" s="1" t="s">
        <v>37</v>
      </c>
      <c r="C45" s="1">
        <v>1145.162</v>
      </c>
      <c r="D45" s="1">
        <v>255.77099999999999</v>
      </c>
      <c r="E45" s="17">
        <f>121.998+E69</f>
        <v>228.91399999999999</v>
      </c>
      <c r="F45" s="17">
        <f>1224.561+F69</f>
        <v>812.6389999999999</v>
      </c>
      <c r="G45" s="8">
        <v>1</v>
      </c>
      <c r="H45" s="1">
        <v>60</v>
      </c>
      <c r="I45" s="1"/>
      <c r="J45" s="1"/>
      <c r="K45" s="1"/>
      <c r="L45" s="1">
        <f t="shared" si="14"/>
        <v>228.91399999999999</v>
      </c>
      <c r="M45" s="1"/>
      <c r="N45" s="1"/>
      <c r="O45" s="1">
        <v>250</v>
      </c>
      <c r="P45" s="1">
        <f t="shared" si="15"/>
        <v>45.782799999999995</v>
      </c>
      <c r="Q45" s="5"/>
      <c r="R45" s="5">
        <f t="shared" si="18"/>
        <v>250</v>
      </c>
      <c r="S45" s="5"/>
      <c r="T45" s="1"/>
      <c r="U45" s="1">
        <f t="shared" si="16"/>
        <v>23.210441475838088</v>
      </c>
      <c r="V45" s="1">
        <f t="shared" si="17"/>
        <v>23.210441475838088</v>
      </c>
      <c r="W45" s="1">
        <v>71.09259999999999</v>
      </c>
      <c r="X45" s="1">
        <v>61.753</v>
      </c>
      <c r="Y45" s="1">
        <v>35.727200000000003</v>
      </c>
      <c r="Z45" s="1">
        <v>61.851999999999997</v>
      </c>
      <c r="AA45" s="1">
        <v>64.126000000000005</v>
      </c>
      <c r="AB45" s="1">
        <v>47.52</v>
      </c>
      <c r="AC45" s="1">
        <v>43.809600000000003</v>
      </c>
      <c r="AD45" s="1">
        <v>54.101199999999992</v>
      </c>
      <c r="AE45" s="1">
        <v>79.754199999999997</v>
      </c>
      <c r="AF45" s="1">
        <v>48.837800000000001</v>
      </c>
      <c r="AG45" s="20" t="s">
        <v>46</v>
      </c>
      <c r="AH45" s="1">
        <f t="shared" si="7"/>
        <v>250</v>
      </c>
      <c r="AI45" s="1">
        <v>250</v>
      </c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84</v>
      </c>
      <c r="B46" s="1" t="s">
        <v>37</v>
      </c>
      <c r="C46" s="1">
        <v>197.86199999999999</v>
      </c>
      <c r="D46" s="1">
        <v>96.314999999999998</v>
      </c>
      <c r="E46" s="1">
        <v>81.402000000000001</v>
      </c>
      <c r="F46" s="1">
        <v>197.52099999999999</v>
      </c>
      <c r="G46" s="8">
        <v>1</v>
      </c>
      <c r="H46" s="1">
        <v>50</v>
      </c>
      <c r="I46" s="1"/>
      <c r="J46" s="1"/>
      <c r="K46" s="1"/>
      <c r="L46" s="1">
        <f t="shared" si="14"/>
        <v>81.402000000000001</v>
      </c>
      <c r="M46" s="1"/>
      <c r="N46" s="1"/>
      <c r="O46" s="1">
        <v>100</v>
      </c>
      <c r="P46" s="1">
        <f t="shared" si="15"/>
        <v>16.2804</v>
      </c>
      <c r="Q46" s="5"/>
      <c r="R46" s="5">
        <f t="shared" si="18"/>
        <v>0</v>
      </c>
      <c r="S46" s="5"/>
      <c r="T46" s="1"/>
      <c r="U46" s="1">
        <f t="shared" si="16"/>
        <v>18.274796688042059</v>
      </c>
      <c r="V46" s="1">
        <f t="shared" si="17"/>
        <v>18.274796688042059</v>
      </c>
      <c r="W46" s="1">
        <v>10.986800000000001</v>
      </c>
      <c r="X46" s="1">
        <v>16.4602</v>
      </c>
      <c r="Y46" s="1">
        <v>-0.13500000000000001</v>
      </c>
      <c r="Z46" s="1">
        <v>13.9998</v>
      </c>
      <c r="AA46" s="1">
        <v>20.493400000000001</v>
      </c>
      <c r="AB46" s="1">
        <v>14.358599999999999</v>
      </c>
      <c r="AC46" s="1">
        <v>7.7391999999999994</v>
      </c>
      <c r="AD46" s="1">
        <v>10.5114</v>
      </c>
      <c r="AE46" s="1">
        <v>25.070799999999998</v>
      </c>
      <c r="AF46" s="1">
        <v>13.9878</v>
      </c>
      <c r="AG46" s="1"/>
      <c r="AH46" s="1">
        <f t="shared" si="7"/>
        <v>0</v>
      </c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85</v>
      </c>
      <c r="B47" s="1" t="s">
        <v>49</v>
      </c>
      <c r="C47" s="1">
        <v>422</v>
      </c>
      <c r="D47" s="1">
        <v>340</v>
      </c>
      <c r="E47" s="17">
        <f>85+E70</f>
        <v>88</v>
      </c>
      <c r="F47" s="17">
        <f>611+F70</f>
        <v>524</v>
      </c>
      <c r="G47" s="8">
        <v>0.45</v>
      </c>
      <c r="H47" s="1">
        <v>50</v>
      </c>
      <c r="I47" s="1"/>
      <c r="J47" s="1"/>
      <c r="K47" s="1"/>
      <c r="L47" s="1">
        <f t="shared" si="14"/>
        <v>88</v>
      </c>
      <c r="M47" s="1"/>
      <c r="N47" s="1"/>
      <c r="O47" s="1">
        <v>333.33333333333331</v>
      </c>
      <c r="P47" s="1">
        <f t="shared" si="15"/>
        <v>17.600000000000001</v>
      </c>
      <c r="Q47" s="5"/>
      <c r="R47" s="5">
        <f t="shared" si="18"/>
        <v>0</v>
      </c>
      <c r="S47" s="5"/>
      <c r="T47" s="1"/>
      <c r="U47" s="1">
        <f t="shared" si="16"/>
        <v>48.712121212121204</v>
      </c>
      <c r="V47" s="1">
        <f t="shared" si="17"/>
        <v>48.712121212121204</v>
      </c>
      <c r="W47" s="1">
        <v>51.8</v>
      </c>
      <c r="X47" s="1">
        <v>44.2</v>
      </c>
      <c r="Y47" s="1">
        <v>15.4</v>
      </c>
      <c r="Z47" s="1">
        <v>28.8</v>
      </c>
      <c r="AA47" s="1">
        <v>34</v>
      </c>
      <c r="AB47" s="1">
        <v>29</v>
      </c>
      <c r="AC47" s="1">
        <v>21.6</v>
      </c>
      <c r="AD47" s="1">
        <v>32</v>
      </c>
      <c r="AE47" s="1">
        <v>57</v>
      </c>
      <c r="AF47" s="1">
        <v>26.2</v>
      </c>
      <c r="AG47" s="19" t="s">
        <v>40</v>
      </c>
      <c r="AH47" s="1">
        <f t="shared" si="7"/>
        <v>0</v>
      </c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86</v>
      </c>
      <c r="B48" s="1" t="s">
        <v>49</v>
      </c>
      <c r="C48" s="1">
        <v>614</v>
      </c>
      <c r="D48" s="1">
        <v>500</v>
      </c>
      <c r="E48" s="1">
        <v>148</v>
      </c>
      <c r="F48" s="1">
        <v>916</v>
      </c>
      <c r="G48" s="8">
        <v>0.4</v>
      </c>
      <c r="H48" s="1">
        <v>50</v>
      </c>
      <c r="I48" s="1"/>
      <c r="J48" s="1"/>
      <c r="K48" s="1"/>
      <c r="L48" s="1">
        <f t="shared" si="14"/>
        <v>148</v>
      </c>
      <c r="M48" s="1"/>
      <c r="N48" s="1"/>
      <c r="O48" s="1">
        <v>250</v>
      </c>
      <c r="P48" s="1">
        <f t="shared" si="15"/>
        <v>29.6</v>
      </c>
      <c r="Q48" s="5"/>
      <c r="R48" s="5">
        <f t="shared" si="18"/>
        <v>0</v>
      </c>
      <c r="S48" s="5"/>
      <c r="T48" s="1"/>
      <c r="U48" s="1">
        <f t="shared" si="16"/>
        <v>39.391891891891888</v>
      </c>
      <c r="V48" s="1">
        <f t="shared" si="17"/>
        <v>39.391891891891888</v>
      </c>
      <c r="W48" s="1">
        <v>54.2</v>
      </c>
      <c r="X48" s="1">
        <v>33.4</v>
      </c>
      <c r="Y48" s="1">
        <v>12.6</v>
      </c>
      <c r="Z48" s="1">
        <v>31.4</v>
      </c>
      <c r="AA48" s="1">
        <v>54.6</v>
      </c>
      <c r="AB48" s="1">
        <v>34.200000000000003</v>
      </c>
      <c r="AC48" s="1">
        <v>16.600000000000001</v>
      </c>
      <c r="AD48" s="1">
        <v>35.200000000000003</v>
      </c>
      <c r="AE48" s="1">
        <v>81</v>
      </c>
      <c r="AF48" s="1">
        <v>34.6</v>
      </c>
      <c r="AG48" s="19" t="s">
        <v>40</v>
      </c>
      <c r="AH48" s="1">
        <f t="shared" si="7"/>
        <v>0</v>
      </c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87</v>
      </c>
      <c r="B49" s="1" t="s">
        <v>37</v>
      </c>
      <c r="C49" s="1">
        <v>235.05199999999999</v>
      </c>
      <c r="D49" s="1">
        <v>96.685000000000002</v>
      </c>
      <c r="E49" s="1">
        <v>64.236000000000004</v>
      </c>
      <c r="F49" s="1">
        <v>254.06100000000001</v>
      </c>
      <c r="G49" s="8">
        <v>1</v>
      </c>
      <c r="H49" s="1">
        <v>50</v>
      </c>
      <c r="I49" s="1"/>
      <c r="J49" s="1"/>
      <c r="K49" s="1"/>
      <c r="L49" s="1">
        <f t="shared" si="14"/>
        <v>64.236000000000004</v>
      </c>
      <c r="M49" s="1"/>
      <c r="N49" s="1"/>
      <c r="O49" s="1">
        <v>100</v>
      </c>
      <c r="P49" s="1">
        <f t="shared" si="15"/>
        <v>12.847200000000001</v>
      </c>
      <c r="Q49" s="5"/>
      <c r="R49" s="5">
        <f t="shared" si="18"/>
        <v>0</v>
      </c>
      <c r="S49" s="5"/>
      <c r="T49" s="1"/>
      <c r="U49" s="1">
        <f t="shared" si="16"/>
        <v>27.559390372999566</v>
      </c>
      <c r="V49" s="1">
        <f t="shared" si="17"/>
        <v>27.559390372999566</v>
      </c>
      <c r="W49" s="1">
        <v>16.636199999999999</v>
      </c>
      <c r="X49" s="1">
        <v>17.407</v>
      </c>
      <c r="Y49" s="1">
        <v>0</v>
      </c>
      <c r="Z49" s="1">
        <v>2.3138000000000001</v>
      </c>
      <c r="AA49" s="1">
        <v>27.5532</v>
      </c>
      <c r="AB49" s="1">
        <v>12.615</v>
      </c>
      <c r="AC49" s="1">
        <v>7.2518000000000002</v>
      </c>
      <c r="AD49" s="1">
        <v>12.393599999999999</v>
      </c>
      <c r="AE49" s="1">
        <v>25.963000000000001</v>
      </c>
      <c r="AF49" s="1">
        <v>8.7818000000000005</v>
      </c>
      <c r="AG49" s="19" t="s">
        <v>40</v>
      </c>
      <c r="AH49" s="1">
        <f t="shared" si="7"/>
        <v>0</v>
      </c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88</v>
      </c>
      <c r="B50" s="1" t="s">
        <v>49</v>
      </c>
      <c r="C50" s="1">
        <v>694</v>
      </c>
      <c r="D50" s="1">
        <v>450</v>
      </c>
      <c r="E50" s="1">
        <v>272</v>
      </c>
      <c r="F50" s="1">
        <v>747</v>
      </c>
      <c r="G50" s="8">
        <v>0.45</v>
      </c>
      <c r="H50" s="1">
        <v>50</v>
      </c>
      <c r="I50" s="1"/>
      <c r="J50" s="1"/>
      <c r="K50" s="1"/>
      <c r="L50" s="1">
        <f t="shared" si="14"/>
        <v>272</v>
      </c>
      <c r="M50" s="1"/>
      <c r="N50" s="1"/>
      <c r="O50" s="1">
        <v>444.44444444444451</v>
      </c>
      <c r="P50" s="1">
        <f t="shared" si="15"/>
        <v>54.4</v>
      </c>
      <c r="Q50" s="5"/>
      <c r="R50" s="5">
        <f t="shared" si="18"/>
        <v>333.33333333333331</v>
      </c>
      <c r="S50" s="5"/>
      <c r="T50" s="1"/>
      <c r="U50" s="1">
        <f t="shared" si="16"/>
        <v>21.901552287581701</v>
      </c>
      <c r="V50" s="1">
        <f t="shared" si="17"/>
        <v>21.901552287581701</v>
      </c>
      <c r="W50" s="1">
        <v>105.2</v>
      </c>
      <c r="X50" s="1">
        <v>69.599999999999994</v>
      </c>
      <c r="Y50" s="1">
        <v>28.2</v>
      </c>
      <c r="Z50" s="1">
        <v>69.599999999999994</v>
      </c>
      <c r="AA50" s="1">
        <v>119.2</v>
      </c>
      <c r="AB50" s="1">
        <v>74.599999999999994</v>
      </c>
      <c r="AC50" s="1">
        <v>39</v>
      </c>
      <c r="AD50" s="1">
        <v>62.6</v>
      </c>
      <c r="AE50" s="1">
        <v>107.2</v>
      </c>
      <c r="AF50" s="1">
        <v>43.6</v>
      </c>
      <c r="AG50" s="1"/>
      <c r="AH50" s="1">
        <f t="shared" si="7"/>
        <v>150</v>
      </c>
      <c r="AI50" s="1">
        <v>150</v>
      </c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89</v>
      </c>
      <c r="B51" s="1" t="s">
        <v>49</v>
      </c>
      <c r="C51" s="1">
        <v>252</v>
      </c>
      <c r="D51" s="1"/>
      <c r="E51" s="1">
        <v>26</v>
      </c>
      <c r="F51" s="1">
        <v>207</v>
      </c>
      <c r="G51" s="8">
        <v>0.17</v>
      </c>
      <c r="H51" s="1">
        <v>180</v>
      </c>
      <c r="I51" s="1"/>
      <c r="J51" s="1"/>
      <c r="K51" s="1"/>
      <c r="L51" s="1">
        <f t="shared" si="14"/>
        <v>26</v>
      </c>
      <c r="M51" s="1"/>
      <c r="N51" s="1"/>
      <c r="O51" s="1">
        <v>0</v>
      </c>
      <c r="P51" s="1">
        <f t="shared" si="15"/>
        <v>5.2</v>
      </c>
      <c r="Q51" s="5"/>
      <c r="R51" s="5">
        <f t="shared" si="18"/>
        <v>0</v>
      </c>
      <c r="S51" s="5"/>
      <c r="T51" s="1"/>
      <c r="U51" s="1">
        <f t="shared" si="16"/>
        <v>39.807692307692307</v>
      </c>
      <c r="V51" s="1">
        <f t="shared" si="17"/>
        <v>39.807692307692307</v>
      </c>
      <c r="W51" s="1">
        <v>11</v>
      </c>
      <c r="X51" s="1">
        <v>11.8</v>
      </c>
      <c r="Y51" s="1">
        <v>3.2</v>
      </c>
      <c r="Z51" s="1">
        <v>8</v>
      </c>
      <c r="AA51" s="1">
        <v>3.2</v>
      </c>
      <c r="AB51" s="1">
        <v>4</v>
      </c>
      <c r="AC51" s="1">
        <v>11</v>
      </c>
      <c r="AD51" s="1">
        <v>6.8</v>
      </c>
      <c r="AE51" s="1">
        <v>6</v>
      </c>
      <c r="AF51" s="1">
        <v>5.6</v>
      </c>
      <c r="AG51" s="19" t="s">
        <v>40</v>
      </c>
      <c r="AH51" s="1">
        <f t="shared" si="7"/>
        <v>0</v>
      </c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90</v>
      </c>
      <c r="B52" s="1" t="s">
        <v>49</v>
      </c>
      <c r="C52" s="1">
        <v>206</v>
      </c>
      <c r="D52" s="1">
        <v>360</v>
      </c>
      <c r="E52" s="1">
        <v>71</v>
      </c>
      <c r="F52" s="1">
        <v>491</v>
      </c>
      <c r="G52" s="8">
        <v>0.17</v>
      </c>
      <c r="H52" s="1">
        <v>180</v>
      </c>
      <c r="I52" s="1"/>
      <c r="J52" s="1"/>
      <c r="K52" s="1"/>
      <c r="L52" s="1">
        <f t="shared" si="14"/>
        <v>71</v>
      </c>
      <c r="M52" s="1"/>
      <c r="N52" s="1"/>
      <c r="O52" s="1">
        <v>0</v>
      </c>
      <c r="P52" s="1">
        <f t="shared" si="15"/>
        <v>14.2</v>
      </c>
      <c r="Q52" s="5"/>
      <c r="R52" s="5">
        <f t="shared" si="18"/>
        <v>0</v>
      </c>
      <c r="S52" s="5"/>
      <c r="T52" s="1"/>
      <c r="U52" s="1">
        <f t="shared" si="16"/>
        <v>34.577464788732399</v>
      </c>
      <c r="V52" s="1">
        <f t="shared" si="17"/>
        <v>34.577464788732399</v>
      </c>
      <c r="W52" s="1">
        <v>17.2</v>
      </c>
      <c r="X52" s="1">
        <v>26.6</v>
      </c>
      <c r="Y52" s="1">
        <v>6.2</v>
      </c>
      <c r="Z52" s="1">
        <v>17</v>
      </c>
      <c r="AA52" s="1">
        <v>14.2</v>
      </c>
      <c r="AB52" s="1">
        <v>12.8</v>
      </c>
      <c r="AC52" s="1">
        <v>12.6</v>
      </c>
      <c r="AD52" s="1">
        <v>24.6</v>
      </c>
      <c r="AE52" s="1">
        <v>16</v>
      </c>
      <c r="AF52" s="1">
        <v>20.6</v>
      </c>
      <c r="AG52" s="19" t="s">
        <v>40</v>
      </c>
      <c r="AH52" s="1">
        <f t="shared" si="7"/>
        <v>0</v>
      </c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3" t="s">
        <v>91</v>
      </c>
      <c r="B53" s="13" t="s">
        <v>37</v>
      </c>
      <c r="C53" s="13">
        <v>-0.749</v>
      </c>
      <c r="D53" s="13"/>
      <c r="E53" s="13"/>
      <c r="F53" s="17">
        <v>-0.749</v>
      </c>
      <c r="G53" s="14">
        <v>0</v>
      </c>
      <c r="H53" s="13"/>
      <c r="I53" s="13" t="s">
        <v>92</v>
      </c>
      <c r="J53" s="13" t="s">
        <v>39</v>
      </c>
      <c r="K53" s="13"/>
      <c r="L53" s="13">
        <f t="shared" si="14"/>
        <v>0</v>
      </c>
      <c r="M53" s="13"/>
      <c r="N53" s="13"/>
      <c r="O53" s="13"/>
      <c r="P53" s="13">
        <f t="shared" si="15"/>
        <v>0</v>
      </c>
      <c r="Q53" s="15"/>
      <c r="R53" s="15"/>
      <c r="S53" s="15"/>
      <c r="T53" s="13"/>
      <c r="U53" s="13" t="e">
        <f t="shared" si="16"/>
        <v>#DIV/0!</v>
      </c>
      <c r="V53" s="13" t="e">
        <f t="shared" si="17"/>
        <v>#DIV/0!</v>
      </c>
      <c r="W53" s="13">
        <v>0</v>
      </c>
      <c r="X53" s="13">
        <v>0</v>
      </c>
      <c r="Y53" s="13">
        <v>0.14979999999999999</v>
      </c>
      <c r="Z53" s="13">
        <v>0</v>
      </c>
      <c r="AA53" s="13">
        <v>0</v>
      </c>
      <c r="AB53" s="13">
        <v>0</v>
      </c>
      <c r="AC53" s="13">
        <v>0</v>
      </c>
      <c r="AD53" s="13">
        <v>0</v>
      </c>
      <c r="AE53" s="13">
        <v>0</v>
      </c>
      <c r="AF53" s="13">
        <v>0</v>
      </c>
      <c r="AG53" s="13"/>
      <c r="AH53" s="13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3" t="s">
        <v>93</v>
      </c>
      <c r="B54" s="13" t="s">
        <v>37</v>
      </c>
      <c r="C54" s="13">
        <v>-4.3600000000000003</v>
      </c>
      <c r="D54" s="13"/>
      <c r="E54" s="13"/>
      <c r="F54" s="17">
        <v>-4.3600000000000003</v>
      </c>
      <c r="G54" s="14">
        <v>0</v>
      </c>
      <c r="H54" s="13"/>
      <c r="I54" s="13" t="s">
        <v>92</v>
      </c>
      <c r="J54" s="13" t="s">
        <v>47</v>
      </c>
      <c r="K54" s="13"/>
      <c r="L54" s="13">
        <f t="shared" si="14"/>
        <v>0</v>
      </c>
      <c r="M54" s="13"/>
      <c r="N54" s="13"/>
      <c r="O54" s="13"/>
      <c r="P54" s="13">
        <f t="shared" si="15"/>
        <v>0</v>
      </c>
      <c r="Q54" s="15"/>
      <c r="R54" s="15"/>
      <c r="S54" s="15"/>
      <c r="T54" s="13"/>
      <c r="U54" s="13" t="e">
        <f t="shared" si="16"/>
        <v>#DIV/0!</v>
      </c>
      <c r="V54" s="13" t="e">
        <f t="shared" si="17"/>
        <v>#DIV/0!</v>
      </c>
      <c r="W54" s="13">
        <v>0</v>
      </c>
      <c r="X54" s="13">
        <v>0</v>
      </c>
      <c r="Y54" s="13">
        <v>0</v>
      </c>
      <c r="Z54" s="13">
        <v>0</v>
      </c>
      <c r="AA54" s="13">
        <v>0</v>
      </c>
      <c r="AB54" s="13">
        <v>0</v>
      </c>
      <c r="AC54" s="13">
        <v>0</v>
      </c>
      <c r="AD54" s="13">
        <v>0</v>
      </c>
      <c r="AE54" s="13">
        <v>0</v>
      </c>
      <c r="AF54" s="13">
        <v>0</v>
      </c>
      <c r="AG54" s="13"/>
      <c r="AH54" s="13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3" t="s">
        <v>94</v>
      </c>
      <c r="B55" s="13" t="s">
        <v>37</v>
      </c>
      <c r="C55" s="13">
        <v>-57.96</v>
      </c>
      <c r="D55" s="13"/>
      <c r="E55" s="17">
        <v>24.106999999999999</v>
      </c>
      <c r="F55" s="17">
        <v>-92.343000000000004</v>
      </c>
      <c r="G55" s="14">
        <v>0</v>
      </c>
      <c r="H55" s="13"/>
      <c r="I55" s="13" t="s">
        <v>92</v>
      </c>
      <c r="J55" s="13" t="s">
        <v>50</v>
      </c>
      <c r="K55" s="13"/>
      <c r="L55" s="13">
        <f t="shared" si="14"/>
        <v>24.106999999999999</v>
      </c>
      <c r="M55" s="13"/>
      <c r="N55" s="13"/>
      <c r="O55" s="13"/>
      <c r="P55" s="13">
        <f t="shared" si="15"/>
        <v>4.8213999999999997</v>
      </c>
      <c r="Q55" s="15"/>
      <c r="R55" s="15"/>
      <c r="S55" s="15"/>
      <c r="T55" s="13"/>
      <c r="U55" s="13">
        <f t="shared" si="16"/>
        <v>-19.15273571991538</v>
      </c>
      <c r="V55" s="13">
        <f t="shared" si="17"/>
        <v>-19.15273571991538</v>
      </c>
      <c r="W55" s="13">
        <v>5.2460000000000004</v>
      </c>
      <c r="X55" s="13">
        <v>5.6457999999999986</v>
      </c>
      <c r="Y55" s="13">
        <v>0</v>
      </c>
      <c r="Z55" s="13">
        <v>3.7770000000000001</v>
      </c>
      <c r="AA55" s="13">
        <v>2.7522000000000002</v>
      </c>
      <c r="AB55" s="13">
        <v>4.1588000000000003</v>
      </c>
      <c r="AC55" s="13">
        <v>1.8802000000000001</v>
      </c>
      <c r="AD55" s="13">
        <v>4.9307999999999996</v>
      </c>
      <c r="AE55" s="13">
        <v>4.4958</v>
      </c>
      <c r="AF55" s="13">
        <v>2.2896000000000001</v>
      </c>
      <c r="AG55" s="13"/>
      <c r="AH55" s="13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3" t="s">
        <v>95</v>
      </c>
      <c r="B56" s="13" t="s">
        <v>49</v>
      </c>
      <c r="C56" s="13">
        <v>-151</v>
      </c>
      <c r="D56" s="13"/>
      <c r="E56" s="17">
        <v>59</v>
      </c>
      <c r="F56" s="17">
        <v>-246</v>
      </c>
      <c r="G56" s="14">
        <v>0</v>
      </c>
      <c r="H56" s="13"/>
      <c r="I56" s="13" t="s">
        <v>92</v>
      </c>
      <c r="J56" s="13" t="s">
        <v>51</v>
      </c>
      <c r="K56" s="13"/>
      <c r="L56" s="13">
        <f t="shared" si="14"/>
        <v>59</v>
      </c>
      <c r="M56" s="13"/>
      <c r="N56" s="13"/>
      <c r="O56" s="13"/>
      <c r="P56" s="13">
        <f t="shared" si="15"/>
        <v>11.8</v>
      </c>
      <c r="Q56" s="15"/>
      <c r="R56" s="15"/>
      <c r="S56" s="15"/>
      <c r="T56" s="13"/>
      <c r="U56" s="13">
        <f t="shared" si="16"/>
        <v>-20.847457627118644</v>
      </c>
      <c r="V56" s="13">
        <f t="shared" si="17"/>
        <v>-20.847457627118644</v>
      </c>
      <c r="W56" s="13">
        <v>12</v>
      </c>
      <c r="X56" s="13">
        <v>16.2</v>
      </c>
      <c r="Y56" s="13">
        <v>0</v>
      </c>
      <c r="Z56" s="13">
        <v>0</v>
      </c>
      <c r="AA56" s="13">
        <v>0</v>
      </c>
      <c r="AB56" s="13">
        <v>0</v>
      </c>
      <c r="AC56" s="13">
        <v>0</v>
      </c>
      <c r="AD56" s="13">
        <v>0</v>
      </c>
      <c r="AE56" s="13">
        <v>0</v>
      </c>
      <c r="AF56" s="13">
        <v>0</v>
      </c>
      <c r="AG56" s="13"/>
      <c r="AH56" s="13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3" t="s">
        <v>96</v>
      </c>
      <c r="B57" s="13" t="s">
        <v>37</v>
      </c>
      <c r="C57" s="13">
        <v>-51.317999999999998</v>
      </c>
      <c r="D57" s="13"/>
      <c r="E57" s="17">
        <v>25.266999999999999</v>
      </c>
      <c r="F57" s="17">
        <v>-82.525000000000006</v>
      </c>
      <c r="G57" s="14">
        <v>0</v>
      </c>
      <c r="H57" s="13"/>
      <c r="I57" s="13" t="s">
        <v>92</v>
      </c>
      <c r="J57" s="13" t="s">
        <v>60</v>
      </c>
      <c r="K57" s="13"/>
      <c r="L57" s="13">
        <f t="shared" si="14"/>
        <v>25.266999999999999</v>
      </c>
      <c r="M57" s="13"/>
      <c r="N57" s="13"/>
      <c r="O57" s="13"/>
      <c r="P57" s="13">
        <f t="shared" si="15"/>
        <v>5.0533999999999999</v>
      </c>
      <c r="Q57" s="15"/>
      <c r="R57" s="15"/>
      <c r="S57" s="15"/>
      <c r="T57" s="13"/>
      <c r="U57" s="13">
        <f t="shared" si="16"/>
        <v>-16.330589306209681</v>
      </c>
      <c r="V57" s="13">
        <f t="shared" si="17"/>
        <v>-16.330589306209681</v>
      </c>
      <c r="W57" s="13">
        <v>4.7122000000000002</v>
      </c>
      <c r="X57" s="13">
        <v>4.8712</v>
      </c>
      <c r="Y57" s="13">
        <v>0</v>
      </c>
      <c r="Z57" s="13">
        <v>0</v>
      </c>
      <c r="AA57" s="13">
        <v>0</v>
      </c>
      <c r="AB57" s="13">
        <v>0</v>
      </c>
      <c r="AC57" s="13">
        <v>0</v>
      </c>
      <c r="AD57" s="13">
        <v>0</v>
      </c>
      <c r="AE57" s="13">
        <v>0</v>
      </c>
      <c r="AF57" s="13">
        <v>0</v>
      </c>
      <c r="AG57" s="13"/>
      <c r="AH57" s="13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3" t="s">
        <v>97</v>
      </c>
      <c r="B58" s="13" t="s">
        <v>49</v>
      </c>
      <c r="C58" s="13">
        <v>-121</v>
      </c>
      <c r="D58" s="13"/>
      <c r="E58" s="17">
        <v>61</v>
      </c>
      <c r="F58" s="17">
        <v>-196</v>
      </c>
      <c r="G58" s="14">
        <v>0</v>
      </c>
      <c r="H58" s="13"/>
      <c r="I58" s="13" t="s">
        <v>92</v>
      </c>
      <c r="J58" s="13" t="s">
        <v>61</v>
      </c>
      <c r="K58" s="13"/>
      <c r="L58" s="13">
        <f t="shared" si="14"/>
        <v>61</v>
      </c>
      <c r="M58" s="13"/>
      <c r="N58" s="13"/>
      <c r="O58" s="13"/>
      <c r="P58" s="13">
        <f t="shared" si="15"/>
        <v>12.2</v>
      </c>
      <c r="Q58" s="15"/>
      <c r="R58" s="15"/>
      <c r="S58" s="15"/>
      <c r="T58" s="13"/>
      <c r="U58" s="13">
        <f t="shared" si="16"/>
        <v>-16.065573770491802</v>
      </c>
      <c r="V58" s="13">
        <f t="shared" si="17"/>
        <v>-16.065573770491802</v>
      </c>
      <c r="W58" s="13">
        <v>7.4</v>
      </c>
      <c r="X58" s="13">
        <v>17.600000000000001</v>
      </c>
      <c r="Y58" s="13">
        <v>0</v>
      </c>
      <c r="Z58" s="13">
        <v>0</v>
      </c>
      <c r="AA58" s="13">
        <v>0</v>
      </c>
      <c r="AB58" s="13">
        <v>0</v>
      </c>
      <c r="AC58" s="13">
        <v>0</v>
      </c>
      <c r="AD58" s="13">
        <v>0</v>
      </c>
      <c r="AE58" s="13">
        <v>0</v>
      </c>
      <c r="AF58" s="13">
        <v>0</v>
      </c>
      <c r="AG58" s="13"/>
      <c r="AH58" s="13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3" t="s">
        <v>98</v>
      </c>
      <c r="B59" s="13" t="s">
        <v>49</v>
      </c>
      <c r="C59" s="13">
        <v>-54.473999999999997</v>
      </c>
      <c r="D59" s="13"/>
      <c r="E59" s="17">
        <v>30.753</v>
      </c>
      <c r="F59" s="17">
        <v>-109.64</v>
      </c>
      <c r="G59" s="14">
        <v>0</v>
      </c>
      <c r="H59" s="13"/>
      <c r="I59" s="13" t="s">
        <v>92</v>
      </c>
      <c r="J59" s="13" t="s">
        <v>63</v>
      </c>
      <c r="K59" s="13"/>
      <c r="L59" s="13">
        <f t="shared" si="14"/>
        <v>30.753</v>
      </c>
      <c r="M59" s="13"/>
      <c r="N59" s="13"/>
      <c r="O59" s="13"/>
      <c r="P59" s="13">
        <f t="shared" si="15"/>
        <v>6.1505999999999998</v>
      </c>
      <c r="Q59" s="15"/>
      <c r="R59" s="15"/>
      <c r="S59" s="15"/>
      <c r="T59" s="13"/>
      <c r="U59" s="13">
        <f t="shared" si="16"/>
        <v>-17.825903163918969</v>
      </c>
      <c r="V59" s="13">
        <f t="shared" si="17"/>
        <v>-17.825903163918969</v>
      </c>
      <c r="W59" s="13">
        <v>8.9954000000000001</v>
      </c>
      <c r="X59" s="13">
        <v>2.7273999999999998</v>
      </c>
      <c r="Y59" s="13">
        <v>0</v>
      </c>
      <c r="Z59" s="13">
        <v>8.8225999999999996</v>
      </c>
      <c r="AA59" s="13">
        <v>4.8512000000000004</v>
      </c>
      <c r="AB59" s="13">
        <v>0.53859999999999997</v>
      </c>
      <c r="AC59" s="13">
        <v>2.4196</v>
      </c>
      <c r="AD59" s="13">
        <v>4.5771999999999986</v>
      </c>
      <c r="AE59" s="13">
        <v>0</v>
      </c>
      <c r="AF59" s="13">
        <v>0</v>
      </c>
      <c r="AG59" s="13"/>
      <c r="AH59" s="13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3" t="s">
        <v>99</v>
      </c>
      <c r="B60" s="13" t="s">
        <v>37</v>
      </c>
      <c r="C60" s="13">
        <v>-5.47</v>
      </c>
      <c r="D60" s="13"/>
      <c r="E60" s="13"/>
      <c r="F60" s="17">
        <v>-5.47</v>
      </c>
      <c r="G60" s="14">
        <v>0</v>
      </c>
      <c r="H60" s="13"/>
      <c r="I60" s="13" t="s">
        <v>92</v>
      </c>
      <c r="J60" s="13" t="s">
        <v>65</v>
      </c>
      <c r="K60" s="13"/>
      <c r="L60" s="13">
        <f t="shared" si="14"/>
        <v>0</v>
      </c>
      <c r="M60" s="13"/>
      <c r="N60" s="13"/>
      <c r="O60" s="13"/>
      <c r="P60" s="13">
        <f t="shared" si="15"/>
        <v>0</v>
      </c>
      <c r="Q60" s="15"/>
      <c r="R60" s="15"/>
      <c r="S60" s="15"/>
      <c r="T60" s="13"/>
      <c r="U60" s="13" t="e">
        <f t="shared" si="16"/>
        <v>#DIV/0!</v>
      </c>
      <c r="V60" s="13" t="e">
        <f t="shared" si="17"/>
        <v>#DIV/0!</v>
      </c>
      <c r="W60" s="13">
        <v>0</v>
      </c>
      <c r="X60" s="13">
        <v>0.82360000000000011</v>
      </c>
      <c r="Y60" s="13">
        <v>0</v>
      </c>
      <c r="Z60" s="13">
        <v>0</v>
      </c>
      <c r="AA60" s="13">
        <v>0</v>
      </c>
      <c r="AB60" s="13">
        <v>0</v>
      </c>
      <c r="AC60" s="13">
        <v>0</v>
      </c>
      <c r="AD60" s="13">
        <v>0</v>
      </c>
      <c r="AE60" s="13">
        <v>0</v>
      </c>
      <c r="AF60" s="13">
        <v>0</v>
      </c>
      <c r="AG60" s="13"/>
      <c r="AH60" s="13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3" t="s">
        <v>100</v>
      </c>
      <c r="B61" s="13" t="s">
        <v>37</v>
      </c>
      <c r="C61" s="13">
        <v>-254.334</v>
      </c>
      <c r="D61" s="13"/>
      <c r="E61" s="17">
        <v>101.107</v>
      </c>
      <c r="F61" s="17">
        <v>-378.09399999999999</v>
      </c>
      <c r="G61" s="14">
        <v>0</v>
      </c>
      <c r="H61" s="13"/>
      <c r="I61" s="13" t="s">
        <v>92</v>
      </c>
      <c r="J61" s="13" t="s">
        <v>70</v>
      </c>
      <c r="K61" s="13"/>
      <c r="L61" s="13">
        <f t="shared" si="14"/>
        <v>101.107</v>
      </c>
      <c r="M61" s="13"/>
      <c r="N61" s="13"/>
      <c r="O61" s="13"/>
      <c r="P61" s="13">
        <f t="shared" si="15"/>
        <v>20.221399999999999</v>
      </c>
      <c r="Q61" s="15"/>
      <c r="R61" s="15"/>
      <c r="S61" s="15"/>
      <c r="T61" s="13"/>
      <c r="U61" s="13">
        <f t="shared" si="16"/>
        <v>-18.697716280771857</v>
      </c>
      <c r="V61" s="13">
        <f t="shared" si="17"/>
        <v>-18.697716280771857</v>
      </c>
      <c r="W61" s="13">
        <v>22.181799999999999</v>
      </c>
      <c r="X61" s="13">
        <v>25.769200000000001</v>
      </c>
      <c r="Y61" s="13">
        <v>3.4249999999999998</v>
      </c>
      <c r="Z61" s="13">
        <v>7.9004000000000003</v>
      </c>
      <c r="AA61" s="13">
        <v>2.532</v>
      </c>
      <c r="AB61" s="13">
        <v>3.4371999999999998</v>
      </c>
      <c r="AC61" s="13">
        <v>10.2738</v>
      </c>
      <c r="AD61" s="13">
        <v>2.5964</v>
      </c>
      <c r="AE61" s="13">
        <v>15.687799999999999</v>
      </c>
      <c r="AF61" s="13">
        <v>11.0114</v>
      </c>
      <c r="AG61" s="13"/>
      <c r="AH61" s="13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3" t="s">
        <v>101</v>
      </c>
      <c r="B62" s="13" t="s">
        <v>37</v>
      </c>
      <c r="C62" s="13">
        <v>-132.55199999999999</v>
      </c>
      <c r="D62" s="13"/>
      <c r="E62" s="17">
        <v>36.973999999999997</v>
      </c>
      <c r="F62" s="17">
        <v>-179.58600000000001</v>
      </c>
      <c r="G62" s="14">
        <v>0</v>
      </c>
      <c r="H62" s="13"/>
      <c r="I62" s="13" t="s">
        <v>92</v>
      </c>
      <c r="J62" s="13" t="s">
        <v>72</v>
      </c>
      <c r="K62" s="13"/>
      <c r="L62" s="13">
        <f t="shared" si="14"/>
        <v>36.973999999999997</v>
      </c>
      <c r="M62" s="13"/>
      <c r="N62" s="13"/>
      <c r="O62" s="13"/>
      <c r="P62" s="13">
        <f t="shared" si="15"/>
        <v>7.3947999999999992</v>
      </c>
      <c r="Q62" s="15"/>
      <c r="R62" s="15"/>
      <c r="S62" s="15"/>
      <c r="T62" s="13"/>
      <c r="U62" s="13">
        <f t="shared" si="16"/>
        <v>-24.285443825390821</v>
      </c>
      <c r="V62" s="13">
        <f t="shared" si="17"/>
        <v>-24.285443825390821</v>
      </c>
      <c r="W62" s="13">
        <v>6.95</v>
      </c>
      <c r="X62" s="13">
        <v>19.084399999999999</v>
      </c>
      <c r="Y62" s="13">
        <v>1.4958</v>
      </c>
      <c r="Z62" s="13">
        <v>10.934200000000001</v>
      </c>
      <c r="AA62" s="13">
        <v>1.5104</v>
      </c>
      <c r="AB62" s="13">
        <v>3.0059999999999998</v>
      </c>
      <c r="AC62" s="13">
        <v>4.4076000000000004</v>
      </c>
      <c r="AD62" s="13">
        <v>9.6449999999999996</v>
      </c>
      <c r="AE62" s="13">
        <v>11.337999999999999</v>
      </c>
      <c r="AF62" s="13">
        <v>0</v>
      </c>
      <c r="AG62" s="13"/>
      <c r="AH62" s="13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3" t="s">
        <v>102</v>
      </c>
      <c r="B63" s="13" t="s">
        <v>37</v>
      </c>
      <c r="C63" s="13">
        <v>-92.031000000000006</v>
      </c>
      <c r="D63" s="13"/>
      <c r="E63" s="17">
        <v>30.4</v>
      </c>
      <c r="F63" s="17">
        <v>-129.899</v>
      </c>
      <c r="G63" s="14">
        <v>0</v>
      </c>
      <c r="H63" s="13"/>
      <c r="I63" s="13" t="s">
        <v>92</v>
      </c>
      <c r="J63" s="13" t="s">
        <v>73</v>
      </c>
      <c r="K63" s="13"/>
      <c r="L63" s="13">
        <f t="shared" si="14"/>
        <v>30.4</v>
      </c>
      <c r="M63" s="13"/>
      <c r="N63" s="13"/>
      <c r="O63" s="13"/>
      <c r="P63" s="13">
        <f t="shared" si="15"/>
        <v>6.08</v>
      </c>
      <c r="Q63" s="15"/>
      <c r="R63" s="15"/>
      <c r="S63" s="15"/>
      <c r="T63" s="13"/>
      <c r="U63" s="13">
        <f t="shared" si="16"/>
        <v>-21.364967105263158</v>
      </c>
      <c r="V63" s="13">
        <f t="shared" si="17"/>
        <v>-21.364967105263158</v>
      </c>
      <c r="W63" s="13">
        <v>9.4580000000000002</v>
      </c>
      <c r="X63" s="13">
        <v>7.9697999999999993</v>
      </c>
      <c r="Y63" s="13">
        <v>2.9687999999999999</v>
      </c>
      <c r="Z63" s="13">
        <v>2.4822000000000002</v>
      </c>
      <c r="AA63" s="13">
        <v>4.4753999999999996</v>
      </c>
      <c r="AB63" s="13">
        <v>4.4698000000000002</v>
      </c>
      <c r="AC63" s="13">
        <v>4.9792000000000014</v>
      </c>
      <c r="AD63" s="13">
        <v>0.99099999999999999</v>
      </c>
      <c r="AE63" s="13">
        <v>6.4573999999999998</v>
      </c>
      <c r="AF63" s="13">
        <v>1.9952000000000001</v>
      </c>
      <c r="AG63" s="13"/>
      <c r="AH63" s="13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3" t="s">
        <v>103</v>
      </c>
      <c r="B64" s="13" t="s">
        <v>49</v>
      </c>
      <c r="C64" s="13">
        <v>-83</v>
      </c>
      <c r="D64" s="13"/>
      <c r="E64" s="17">
        <v>25</v>
      </c>
      <c r="F64" s="17">
        <v>-122</v>
      </c>
      <c r="G64" s="14">
        <v>0</v>
      </c>
      <c r="H64" s="13"/>
      <c r="I64" s="13" t="s">
        <v>92</v>
      </c>
      <c r="J64" s="13" t="s">
        <v>74</v>
      </c>
      <c r="K64" s="13"/>
      <c r="L64" s="13">
        <f t="shared" si="14"/>
        <v>25</v>
      </c>
      <c r="M64" s="13"/>
      <c r="N64" s="13"/>
      <c r="O64" s="13"/>
      <c r="P64" s="13">
        <f t="shared" si="15"/>
        <v>5</v>
      </c>
      <c r="Q64" s="15"/>
      <c r="R64" s="15"/>
      <c r="S64" s="15"/>
      <c r="T64" s="13"/>
      <c r="U64" s="13">
        <f t="shared" si="16"/>
        <v>-24.4</v>
      </c>
      <c r="V64" s="13">
        <f t="shared" si="17"/>
        <v>-24.4</v>
      </c>
      <c r="W64" s="13">
        <v>6.8</v>
      </c>
      <c r="X64" s="13">
        <v>9</v>
      </c>
      <c r="Y64" s="13">
        <v>0.6</v>
      </c>
      <c r="Z64" s="13">
        <v>4.4000000000000004</v>
      </c>
      <c r="AA64" s="13">
        <v>4.2</v>
      </c>
      <c r="AB64" s="13">
        <v>6</v>
      </c>
      <c r="AC64" s="13">
        <v>5.8</v>
      </c>
      <c r="AD64" s="13">
        <v>4.8</v>
      </c>
      <c r="AE64" s="13">
        <v>4.5999999999999996</v>
      </c>
      <c r="AF64" s="13">
        <v>7.8</v>
      </c>
      <c r="AG64" s="13"/>
      <c r="AH64" s="13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3" t="s">
        <v>104</v>
      </c>
      <c r="B65" s="13" t="s">
        <v>37</v>
      </c>
      <c r="C65" s="13">
        <v>-157.63999999999999</v>
      </c>
      <c r="D65" s="13"/>
      <c r="E65" s="17">
        <v>42.286999999999999</v>
      </c>
      <c r="F65" s="17">
        <v>-207.99799999999999</v>
      </c>
      <c r="G65" s="14">
        <v>0</v>
      </c>
      <c r="H65" s="13"/>
      <c r="I65" s="13" t="s">
        <v>92</v>
      </c>
      <c r="J65" s="13" t="s">
        <v>75</v>
      </c>
      <c r="K65" s="13"/>
      <c r="L65" s="13">
        <f t="shared" si="14"/>
        <v>42.286999999999999</v>
      </c>
      <c r="M65" s="13"/>
      <c r="N65" s="13"/>
      <c r="O65" s="13"/>
      <c r="P65" s="13">
        <f t="shared" si="15"/>
        <v>8.4573999999999998</v>
      </c>
      <c r="Q65" s="15"/>
      <c r="R65" s="15"/>
      <c r="S65" s="15"/>
      <c r="T65" s="13"/>
      <c r="U65" s="13">
        <f t="shared" si="16"/>
        <v>-24.593610329415657</v>
      </c>
      <c r="V65" s="13">
        <f t="shared" si="17"/>
        <v>-24.593610329415657</v>
      </c>
      <c r="W65" s="13">
        <v>8.4377999999999993</v>
      </c>
      <c r="X65" s="13">
        <v>20.8796</v>
      </c>
      <c r="Y65" s="13">
        <v>0.64119999999999999</v>
      </c>
      <c r="Z65" s="13">
        <v>14.8492</v>
      </c>
      <c r="AA65" s="13">
        <v>5.0421999999999993</v>
      </c>
      <c r="AB65" s="13">
        <v>6.5750000000000002</v>
      </c>
      <c r="AC65" s="13">
        <v>6.7227999999999994</v>
      </c>
      <c r="AD65" s="13">
        <v>12.945399999999999</v>
      </c>
      <c r="AE65" s="13">
        <v>8.8605999999999998</v>
      </c>
      <c r="AF65" s="13">
        <v>9.6278000000000006</v>
      </c>
      <c r="AG65" s="13"/>
      <c r="AH65" s="13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3" t="s">
        <v>105</v>
      </c>
      <c r="B66" s="13" t="s">
        <v>37</v>
      </c>
      <c r="C66" s="13">
        <v>-375.89600000000002</v>
      </c>
      <c r="D66" s="13"/>
      <c r="E66" s="17">
        <v>37.884999999999998</v>
      </c>
      <c r="F66" s="17">
        <v>-460.488</v>
      </c>
      <c r="G66" s="14">
        <v>0</v>
      </c>
      <c r="H66" s="13"/>
      <c r="I66" s="13" t="s">
        <v>92</v>
      </c>
      <c r="J66" s="13" t="s">
        <v>79</v>
      </c>
      <c r="K66" s="13"/>
      <c r="L66" s="13">
        <f t="shared" si="14"/>
        <v>37.884999999999998</v>
      </c>
      <c r="M66" s="13"/>
      <c r="N66" s="13"/>
      <c r="O66" s="13"/>
      <c r="P66" s="13">
        <f t="shared" si="15"/>
        <v>7.577</v>
      </c>
      <c r="Q66" s="15"/>
      <c r="R66" s="15"/>
      <c r="S66" s="15"/>
      <c r="T66" s="13"/>
      <c r="U66" s="13">
        <f t="shared" si="16"/>
        <v>-60.774448990365578</v>
      </c>
      <c r="V66" s="13">
        <f t="shared" si="17"/>
        <v>-60.774448990365578</v>
      </c>
      <c r="W66" s="13">
        <v>27.6068</v>
      </c>
      <c r="X66" s="13">
        <v>40.276000000000003</v>
      </c>
      <c r="Y66" s="13">
        <v>2.0297999999999998</v>
      </c>
      <c r="Z66" s="13">
        <v>22.5426</v>
      </c>
      <c r="AA66" s="13">
        <v>11.2834</v>
      </c>
      <c r="AB66" s="13">
        <v>12.099600000000001</v>
      </c>
      <c r="AC66" s="13">
        <v>20.518599999999999</v>
      </c>
      <c r="AD66" s="13">
        <v>19.185199999999998</v>
      </c>
      <c r="AE66" s="13">
        <v>15.5504</v>
      </c>
      <c r="AF66" s="13">
        <v>19.4162</v>
      </c>
      <c r="AG66" s="13"/>
      <c r="AH66" s="13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3" t="s">
        <v>106</v>
      </c>
      <c r="B67" s="13" t="s">
        <v>37</v>
      </c>
      <c r="C67" s="13"/>
      <c r="D67" s="13"/>
      <c r="E67" s="13">
        <v>2.5449999999999999</v>
      </c>
      <c r="F67" s="13">
        <v>-2.5449999999999999</v>
      </c>
      <c r="G67" s="14">
        <v>0</v>
      </c>
      <c r="H67" s="13"/>
      <c r="I67" s="13" t="s">
        <v>92</v>
      </c>
      <c r="J67" s="13"/>
      <c r="K67" s="13"/>
      <c r="L67" s="13">
        <f t="shared" si="14"/>
        <v>2.5449999999999999</v>
      </c>
      <c r="M67" s="13"/>
      <c r="N67" s="13"/>
      <c r="O67" s="13"/>
      <c r="P67" s="13">
        <f t="shared" si="15"/>
        <v>0.50900000000000001</v>
      </c>
      <c r="Q67" s="15"/>
      <c r="R67" s="15"/>
      <c r="S67" s="15"/>
      <c r="T67" s="13"/>
      <c r="U67" s="13">
        <f t="shared" si="16"/>
        <v>-5</v>
      </c>
      <c r="V67" s="13">
        <f t="shared" si="17"/>
        <v>-5</v>
      </c>
      <c r="W67" s="13">
        <v>0</v>
      </c>
      <c r="X67" s="13">
        <v>0</v>
      </c>
      <c r="Y67" s="13">
        <v>0</v>
      </c>
      <c r="Z67" s="13">
        <v>0</v>
      </c>
      <c r="AA67" s="13">
        <v>0</v>
      </c>
      <c r="AB67" s="13">
        <v>0</v>
      </c>
      <c r="AC67" s="13">
        <v>0</v>
      </c>
      <c r="AD67" s="13">
        <v>0</v>
      </c>
      <c r="AE67" s="13">
        <v>0</v>
      </c>
      <c r="AF67" s="13">
        <v>0</v>
      </c>
      <c r="AG67" s="16" t="s">
        <v>107</v>
      </c>
      <c r="AH67" s="13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3" t="s">
        <v>108</v>
      </c>
      <c r="B68" s="13" t="s">
        <v>49</v>
      </c>
      <c r="C68" s="13">
        <v>-169</v>
      </c>
      <c r="D68" s="13"/>
      <c r="E68" s="17">
        <v>79</v>
      </c>
      <c r="F68" s="17">
        <v>-274.44200000000001</v>
      </c>
      <c r="G68" s="14">
        <v>0</v>
      </c>
      <c r="H68" s="13"/>
      <c r="I68" s="13" t="s">
        <v>92</v>
      </c>
      <c r="J68" s="13" t="s">
        <v>81</v>
      </c>
      <c r="K68" s="13"/>
      <c r="L68" s="13">
        <f t="shared" si="14"/>
        <v>79</v>
      </c>
      <c r="M68" s="13"/>
      <c r="N68" s="13"/>
      <c r="O68" s="13"/>
      <c r="P68" s="13">
        <f t="shared" si="15"/>
        <v>15.8</v>
      </c>
      <c r="Q68" s="15"/>
      <c r="R68" s="15"/>
      <c r="S68" s="15"/>
      <c r="T68" s="13"/>
      <c r="U68" s="13">
        <f t="shared" si="16"/>
        <v>-17.369746835443038</v>
      </c>
      <c r="V68" s="13">
        <f t="shared" si="17"/>
        <v>-17.369746835443038</v>
      </c>
      <c r="W68" s="13">
        <v>16.288399999999999</v>
      </c>
      <c r="X68" s="13">
        <v>18.2</v>
      </c>
      <c r="Y68" s="13">
        <v>0</v>
      </c>
      <c r="Z68" s="13">
        <v>22.2</v>
      </c>
      <c r="AA68" s="13">
        <v>8.1999999999999993</v>
      </c>
      <c r="AB68" s="13">
        <v>13.2</v>
      </c>
      <c r="AC68" s="13">
        <v>11.6</v>
      </c>
      <c r="AD68" s="13">
        <v>20.399999999999999</v>
      </c>
      <c r="AE68" s="13">
        <v>9.8000000000000007</v>
      </c>
      <c r="AF68" s="13">
        <v>17.399999999999999</v>
      </c>
      <c r="AG68" s="13"/>
      <c r="AH68" s="13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3" t="s">
        <v>109</v>
      </c>
      <c r="B69" s="13" t="s">
        <v>37</v>
      </c>
      <c r="C69" s="13">
        <v>-279.38499999999999</v>
      </c>
      <c r="D69" s="13"/>
      <c r="E69" s="17">
        <v>106.916</v>
      </c>
      <c r="F69" s="17">
        <v>-411.92200000000003</v>
      </c>
      <c r="G69" s="14">
        <v>0</v>
      </c>
      <c r="H69" s="13"/>
      <c r="I69" s="13" t="s">
        <v>92</v>
      </c>
      <c r="J69" s="13" t="s">
        <v>83</v>
      </c>
      <c r="K69" s="13"/>
      <c r="L69" s="13">
        <f t="shared" si="14"/>
        <v>106.916</v>
      </c>
      <c r="M69" s="13"/>
      <c r="N69" s="13"/>
      <c r="O69" s="13"/>
      <c r="P69" s="13">
        <f t="shared" si="15"/>
        <v>21.383199999999999</v>
      </c>
      <c r="Q69" s="15"/>
      <c r="R69" s="15"/>
      <c r="S69" s="15"/>
      <c r="T69" s="13"/>
      <c r="U69" s="13">
        <f t="shared" si="16"/>
        <v>-19.263814583411278</v>
      </c>
      <c r="V69" s="13">
        <f t="shared" si="17"/>
        <v>-19.263814583411278</v>
      </c>
      <c r="W69" s="13">
        <v>24.714400000000001</v>
      </c>
      <c r="X69" s="13">
        <v>24.263999999999999</v>
      </c>
      <c r="Y69" s="13">
        <v>6.2451999999999996</v>
      </c>
      <c r="Z69" s="13">
        <v>19.011199999999999</v>
      </c>
      <c r="AA69" s="13">
        <v>7.3581999999999992</v>
      </c>
      <c r="AB69" s="13">
        <v>7.8330000000000002</v>
      </c>
      <c r="AC69" s="13">
        <v>11.029</v>
      </c>
      <c r="AD69" s="13">
        <v>14.1608</v>
      </c>
      <c r="AE69" s="13">
        <v>12.659599999999999</v>
      </c>
      <c r="AF69" s="13">
        <v>5.8095999999999997</v>
      </c>
      <c r="AG69" s="13"/>
      <c r="AH69" s="13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3" t="s">
        <v>110</v>
      </c>
      <c r="B70" s="13" t="s">
        <v>49</v>
      </c>
      <c r="C70" s="13">
        <v>-77</v>
      </c>
      <c r="D70" s="13"/>
      <c r="E70" s="17">
        <v>3</v>
      </c>
      <c r="F70" s="17">
        <v>-87</v>
      </c>
      <c r="G70" s="14">
        <v>0</v>
      </c>
      <c r="H70" s="13"/>
      <c r="I70" s="13" t="s">
        <v>92</v>
      </c>
      <c r="J70" s="13" t="s">
        <v>85</v>
      </c>
      <c r="K70" s="13"/>
      <c r="L70" s="13">
        <f t="shared" ref="L70" si="20">E70-K70</f>
        <v>3</v>
      </c>
      <c r="M70" s="13"/>
      <c r="N70" s="13"/>
      <c r="O70" s="13"/>
      <c r="P70" s="13">
        <f t="shared" si="15"/>
        <v>0.6</v>
      </c>
      <c r="Q70" s="15"/>
      <c r="R70" s="15"/>
      <c r="S70" s="15"/>
      <c r="T70" s="13"/>
      <c r="U70" s="13">
        <f t="shared" si="16"/>
        <v>-145</v>
      </c>
      <c r="V70" s="13">
        <f t="shared" si="17"/>
        <v>-145</v>
      </c>
      <c r="W70" s="13">
        <v>8.1999999999999993</v>
      </c>
      <c r="X70" s="13">
        <v>6</v>
      </c>
      <c r="Y70" s="13">
        <v>0.2</v>
      </c>
      <c r="Z70" s="13">
        <v>4.5999999999999996</v>
      </c>
      <c r="AA70" s="13">
        <v>2.8</v>
      </c>
      <c r="AB70" s="13">
        <v>5.6</v>
      </c>
      <c r="AC70" s="13">
        <v>4.2</v>
      </c>
      <c r="AD70" s="13">
        <v>4.2</v>
      </c>
      <c r="AE70" s="13">
        <v>11.4</v>
      </c>
      <c r="AF70" s="13">
        <v>3.8</v>
      </c>
      <c r="AG70" s="13"/>
      <c r="AH70" s="13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/>
      <c r="B71" s="1"/>
      <c r="C71" s="1"/>
      <c r="D71" s="1"/>
      <c r="E71" s="1"/>
      <c r="F71" s="1"/>
      <c r="G71" s="8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/>
      <c r="B72" s="1"/>
      <c r="C72" s="1"/>
      <c r="D72" s="1"/>
      <c r="E72" s="1"/>
      <c r="F72" s="1"/>
      <c r="G72" s="8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/>
      <c r="B73" s="1"/>
      <c r="C73" s="1"/>
      <c r="D73" s="1"/>
      <c r="E73" s="1"/>
      <c r="F73" s="1"/>
      <c r="G73" s="8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/>
      <c r="B74" s="1"/>
      <c r="C74" s="1"/>
      <c r="D74" s="1"/>
      <c r="E74" s="1"/>
      <c r="F74" s="1"/>
      <c r="G74" s="8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/>
      <c r="B75" s="1"/>
      <c r="C75" s="1"/>
      <c r="D75" s="1"/>
      <c r="E75" s="1"/>
      <c r="F75" s="1"/>
      <c r="G75" s="8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/>
      <c r="B76" s="1"/>
      <c r="C76" s="1"/>
      <c r="D76" s="1"/>
      <c r="E76" s="1"/>
      <c r="F76" s="1"/>
      <c r="G76" s="8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/>
      <c r="B77" s="1"/>
      <c r="C77" s="1"/>
      <c r="D77" s="1"/>
      <c r="E77" s="1"/>
      <c r="F77" s="1"/>
      <c r="G77" s="8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/>
      <c r="B78" s="1"/>
      <c r="C78" s="1"/>
      <c r="D78" s="1"/>
      <c r="E78" s="1"/>
      <c r="F78" s="1"/>
      <c r="G78" s="8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/>
      <c r="B79" s="1"/>
      <c r="C79" s="1"/>
      <c r="D79" s="1"/>
      <c r="E79" s="1"/>
      <c r="F79" s="1"/>
      <c r="G79" s="8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8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8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8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8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8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8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8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8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8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8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8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8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8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8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8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8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</sheetData>
  <autoFilter ref="A3:AH70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2025-08-07T13:21:11Z</dcterms:created>
  <dcterms:modified xsi:type="dcterms:W3CDTF">2025-08-08T11:04:42Z</dcterms:modified>
</cp:coreProperties>
</file>