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6B5AFE1F-8057-4178-8124-C7B456D5B6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Z266" i="1"/>
  <c r="X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Y261" i="1" s="1"/>
  <c r="P259" i="1"/>
  <c r="BP258" i="1"/>
  <c r="BO258" i="1"/>
  <c r="BN258" i="1"/>
  <c r="BM258" i="1"/>
  <c r="Z258" i="1"/>
  <c r="Z260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4" i="1"/>
  <c r="Z213" i="1"/>
  <c r="X213" i="1"/>
  <c r="BO212" i="1"/>
  <c r="BM212" i="1"/>
  <c r="Z212" i="1"/>
  <c r="Y212" i="1"/>
  <c r="Y214" i="1" s="1"/>
  <c r="P212" i="1"/>
  <c r="Y209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P199" i="1"/>
  <c r="X196" i="1"/>
  <c r="X195" i="1"/>
  <c r="BO194" i="1"/>
  <c r="BM194" i="1"/>
  <c r="Z194" i="1"/>
  <c r="Y194" i="1"/>
  <c r="Y196" i="1" s="1"/>
  <c r="P194" i="1"/>
  <c r="BP193" i="1"/>
  <c r="BO193" i="1"/>
  <c r="BN193" i="1"/>
  <c r="BM193" i="1"/>
  <c r="Z193" i="1"/>
  <c r="Z195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X284" i="1" s="1"/>
  <c r="X23" i="1"/>
  <c r="X288" i="1" s="1"/>
  <c r="BO22" i="1"/>
  <c r="X286" i="1" s="1"/>
  <c r="BM22" i="1"/>
  <c r="X285" i="1" s="1"/>
  <c r="X287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BN28" i="1"/>
  <c r="BP28" i="1"/>
  <c r="Y31" i="1"/>
  <c r="Y284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Z289" i="1" s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56" i="1"/>
  <c r="Y266" i="1"/>
  <c r="BP263" i="1"/>
  <c r="BN263" i="1"/>
  <c r="BP265" i="1"/>
  <c r="BN265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297" i="1" l="1"/>
  <c r="Y288" i="1"/>
  <c r="Y285" i="1"/>
  <c r="Y287" i="1" s="1"/>
  <c r="Y286" i="1"/>
  <c r="C297" i="1" l="1"/>
  <c r="A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<sst xmlns="http://schemas.openxmlformats.org/spreadsheetml/2006/main" count="1271" uniqueCount="410">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</sst>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1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280</v>
      </c>
      <c r="Y28" s="275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280</v>
      </c>
      <c r="Y29" s="27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560</v>
      </c>
      <c r="Y30" s="276">
        <f>IFERROR(SUM(Y28:Y29),"0")</f>
        <v>560</v>
      </c>
      <c r="Z30" s="276">
        <f>IFERROR(IF(Z28="",0,Z28),"0")+IFERROR(IF(Z29="",0,Z29),"0")</f>
        <v>5.2695999999999996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840</v>
      </c>
      <c r="Y31" s="276">
        <f>IFERROR(SUMPRODUCT(Y28:Y29*H28:H29),"0")</f>
        <v>840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168</v>
      </c>
      <c r="Y41" s="275">
        <f>IFERROR(IF(X41="","",X41),"")</f>
        <v>168</v>
      </c>
      <c r="Z41" s="36">
        <f>IFERROR(IF(X41="","",X41*0.0155),"")</f>
        <v>2.6040000000000001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1226.3999999999999</v>
      </c>
      <c r="BN41" s="67">
        <f>IFERROR(Y41*I41,"0")</f>
        <v>1226.3999999999999</v>
      </c>
      <c r="BO41" s="67">
        <f>IFERROR(X41/J41,"0")</f>
        <v>2</v>
      </c>
      <c r="BP41" s="67">
        <f>IFERROR(Y41/J41,"0")</f>
        <v>2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168</v>
      </c>
      <c r="Y42" s="275">
        <f>IFERROR(IF(X42="","",X42),"")</f>
        <v>168</v>
      </c>
      <c r="Z42" s="36">
        <f>IFERROR(IF(X42="","",X42*0.0155),"")</f>
        <v>2.6040000000000001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1224.048</v>
      </c>
      <c r="BN42" s="67">
        <f>IFERROR(Y42*I42,"0")</f>
        <v>1224.048</v>
      </c>
      <c r="BO42" s="67">
        <f>IFERROR(X42/J42,"0")</f>
        <v>2</v>
      </c>
      <c r="BP42" s="67">
        <f>IFERROR(Y42/J42,"0")</f>
        <v>2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168</v>
      </c>
      <c r="Y44" s="275">
        <f>IFERROR(IF(X44="","",X44),"")</f>
        <v>168</v>
      </c>
      <c r="Z44" s="36">
        <f>IFERROR(IF(X44="","",X44*0.0155),"")</f>
        <v>2.6040000000000001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1226.3999999999999</v>
      </c>
      <c r="BN44" s="67">
        <f>IFERROR(Y44*I44,"0")</f>
        <v>1226.3999999999999</v>
      </c>
      <c r="BO44" s="67">
        <f>IFERROR(X44/J44,"0")</f>
        <v>2</v>
      </c>
      <c r="BP44" s="67">
        <f>IFERROR(Y44/J44,"0")</f>
        <v>2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504</v>
      </c>
      <c r="Y45" s="276">
        <f>IFERROR(SUM(Y41:Y44),"0")</f>
        <v>504</v>
      </c>
      <c r="Z45" s="276">
        <f>IFERROR(IF(Z41="",0,Z41),"0")+IFERROR(IF(Z42="",0,Z42),"0")+IFERROR(IF(Z43="",0,Z43),"0")+IFERROR(IF(Z44="",0,Z44),"0")</f>
        <v>7.8120000000000003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3528</v>
      </c>
      <c r="Y46" s="276">
        <f>IFERROR(SUMPRODUCT(Y41:Y44*H41:H44),"0")</f>
        <v>3528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420</v>
      </c>
      <c r="Y67" s="275">
        <f>IFERROR(IF(X67="","",X67),"")</f>
        <v>420</v>
      </c>
      <c r="Z67" s="36">
        <f>IFERROR(IF(X67="","",X67*0.00941),"")</f>
        <v>3.9521999999999999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655.20000000000005</v>
      </c>
      <c r="BN67" s="67">
        <f>IFERROR(Y67*I67,"0")</f>
        <v>655.20000000000005</v>
      </c>
      <c r="BO67" s="67">
        <f>IFERROR(X67/J67,"0")</f>
        <v>3</v>
      </c>
      <c r="BP67" s="67">
        <f>IFERROR(Y67/J67,"0")</f>
        <v>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280</v>
      </c>
      <c r="Y68" s="275">
        <f>IFERROR(IF(X68="","",X68),"")</f>
        <v>280</v>
      </c>
      <c r="Z68" s="36">
        <f>IFERROR(IF(X68="","",X68*0.00941),"")</f>
        <v>2.6347999999999998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436.8</v>
      </c>
      <c r="BN68" s="67">
        <f>IFERROR(Y68*I68,"0")</f>
        <v>436.8</v>
      </c>
      <c r="BO68" s="67">
        <f>IFERROR(X68/J68,"0")</f>
        <v>2</v>
      </c>
      <c r="BP68" s="67">
        <f>IFERROR(Y68/J68,"0")</f>
        <v>2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700</v>
      </c>
      <c r="Y69" s="276">
        <f>IFERROR(SUM(Y66:Y68),"0")</f>
        <v>700</v>
      </c>
      <c r="Z69" s="276">
        <f>IFERROR(IF(Z66="",0,Z66),"0")+IFERROR(IF(Z67="",0,Z67),"0")+IFERROR(IF(Z68="",0,Z68),"0")</f>
        <v>6.5869999999999997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840</v>
      </c>
      <c r="Y70" s="276">
        <f>IFERROR(SUMPRODUCT(Y66:Y68*H66:H68),"0")</f>
        <v>840</v>
      </c>
      <c r="Z70" s="37"/>
      <c r="AA70" s="277"/>
      <c r="AB70" s="277"/>
      <c r="AC70" s="277"/>
    </row>
    <row r="71" spans="1:68" ht="16.5" customHeight="1" x14ac:dyDescent="0.25">
      <c r="A71" s="295" t="s">
        <v>135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144</v>
      </c>
      <c r="Y74" s="275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144</v>
      </c>
      <c r="Y75" s="276">
        <f>IFERROR(SUM(Y73:Y74),"0")</f>
        <v>144</v>
      </c>
      <c r="Z75" s="276">
        <f>IFERROR(IF(Z73="",0,Z73),"0")+IFERROR(IF(Z74="",0,Z74),"0")</f>
        <v>1.2470399999999999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720</v>
      </c>
      <c r="Y76" s="276">
        <f>IFERROR(SUMPRODUCT(Y73:Y74*H73:H74),"0")</f>
        <v>720</v>
      </c>
      <c r="Z76" s="37"/>
      <c r="AA76" s="277"/>
      <c r="AB76" s="277"/>
      <c r="AC76" s="277"/>
    </row>
    <row r="77" spans="1:68" ht="16.5" customHeight="1" x14ac:dyDescent="0.25">
      <c r="A77" s="295" t="s">
        <v>142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70</v>
      </c>
      <c r="Y79" s="275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70</v>
      </c>
      <c r="Y80" s="276">
        <f>IFERROR(SUM(Y79:Y79),"0")</f>
        <v>70</v>
      </c>
      <c r="Z80" s="276">
        <f>IFERROR(IF(Z79="",0,Z79),"0")</f>
        <v>1.2516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252</v>
      </c>
      <c r="Y81" s="276">
        <f>IFERROR(SUMPRODUCT(Y79:Y79*H79:H79),"0")</f>
        <v>252</v>
      </c>
      <c r="Z81" s="37"/>
      <c r="AA81" s="277"/>
      <c r="AB81" s="277"/>
      <c r="AC81" s="277"/>
    </row>
    <row r="82" spans="1:68" ht="16.5" customHeight="1" x14ac:dyDescent="0.25">
      <c r="A82" s="295" t="s">
        <v>146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147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140</v>
      </c>
      <c r="Y84" s="275">
        <f>IFERROR(IF(X84="","",X84),"")</f>
        <v>140</v>
      </c>
      <c r="Z84" s="36">
        <f>IFERROR(IF(X84="","",X84*0.01788),"")</f>
        <v>2.5032000000000001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602.50400000000002</v>
      </c>
      <c r="BN84" s="67">
        <f>IFERROR(Y84*I84,"0")</f>
        <v>602.50400000000002</v>
      </c>
      <c r="BO84" s="67">
        <f>IFERROR(X84/J84,"0")</f>
        <v>2</v>
      </c>
      <c r="BP84" s="67">
        <f>IFERROR(Y84/J84,"0")</f>
        <v>2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140</v>
      </c>
      <c r="Y85" s="275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280</v>
      </c>
      <c r="Y86" s="276">
        <f>IFERROR(SUM(Y84:Y85),"0")</f>
        <v>280</v>
      </c>
      <c r="Z86" s="276">
        <f>IFERROR(IF(Z84="",0,Z84),"0")+IFERROR(IF(Z85="",0,Z85),"0")</f>
        <v>5.0064000000000002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1008</v>
      </c>
      <c r="Y87" s="276">
        <f>IFERROR(SUMPRODUCT(Y84:Y85*H84:H85),"0")</f>
        <v>1008</v>
      </c>
      <c r="Z87" s="37"/>
      <c r="AA87" s="277"/>
      <c r="AB87" s="277"/>
      <c r="AC87" s="277"/>
    </row>
    <row r="88" spans="1:68" ht="16.5" customHeight="1" x14ac:dyDescent="0.25">
      <c r="A88" s="295" t="s">
        <v>154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70</v>
      </c>
      <c r="Y90" s="275">
        <f t="shared" ref="Y90:Y95" si="0">IFERROR(IF(X90="","",X90),"")</f>
        <v>70</v>
      </c>
      <c r="Z90" s="36">
        <f t="shared" ref="Z90:Z95" si="1">IFERROR(IF(X90="","",X90*0.01788),"")</f>
        <v>1.2516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250.852</v>
      </c>
      <c r="BN90" s="67">
        <f t="shared" ref="BN90:BN95" si="3">IFERROR(Y90*I90,"0")</f>
        <v>250.852</v>
      </c>
      <c r="BO90" s="67">
        <f t="shared" ref="BO90:BO95" si="4">IFERROR(X90/J90,"0")</f>
        <v>1</v>
      </c>
      <c r="BP90" s="67">
        <f t="shared" ref="BP90:BP95" si="5">IFERROR(Y90/J90,"0")</f>
        <v>1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175</v>
      </c>
      <c r="Y91" s="275">
        <f t="shared" si="0"/>
        <v>175</v>
      </c>
      <c r="Z91" s="36">
        <f t="shared" si="1"/>
        <v>3.129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627.13</v>
      </c>
      <c r="BN91" s="67">
        <f t="shared" si="3"/>
        <v>627.13</v>
      </c>
      <c r="BO91" s="67">
        <f t="shared" si="4"/>
        <v>2.5</v>
      </c>
      <c r="BP91" s="67">
        <f t="shared" si="5"/>
        <v>2.5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70</v>
      </c>
      <c r="Y92" s="275">
        <f t="shared" si="0"/>
        <v>70</v>
      </c>
      <c r="Z92" s="36">
        <f t="shared" si="1"/>
        <v>1.2516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280</v>
      </c>
      <c r="Y93" s="275">
        <f t="shared" si="0"/>
        <v>280</v>
      </c>
      <c r="Z93" s="36">
        <f t="shared" si="1"/>
        <v>5.0064000000000002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1003.408</v>
      </c>
      <c r="BN93" s="67">
        <f t="shared" si="3"/>
        <v>1003.408</v>
      </c>
      <c r="BO93" s="67">
        <f t="shared" si="4"/>
        <v>4</v>
      </c>
      <c r="BP93" s="67">
        <f t="shared" si="5"/>
        <v>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595</v>
      </c>
      <c r="Y96" s="276">
        <f>IFERROR(SUM(Y90:Y95),"0")</f>
        <v>595</v>
      </c>
      <c r="Z96" s="276">
        <f>IFERROR(IF(Z90="",0,Z90),"0")+IFERROR(IF(Z91="",0,Z91),"0")+IFERROR(IF(Z92="",0,Z92),"0")+IFERROR(IF(Z93="",0,Z93),"0")+IFERROR(IF(Z94="",0,Z94),"0")+IFERROR(IF(Z95="",0,Z95),"0")</f>
        <v>10.6386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1713.6</v>
      </c>
      <c r="Y97" s="276">
        <f>IFERROR(SUMPRODUCT(Y90:Y95*H90:H95),"0")</f>
        <v>1713.6</v>
      </c>
      <c r="Z97" s="37"/>
      <c r="AA97" s="277"/>
      <c r="AB97" s="277"/>
      <c r="AC97" s="277"/>
    </row>
    <row r="98" spans="1:68" ht="16.5" customHeight="1" x14ac:dyDescent="0.25">
      <c r="A98" s="295" t="s">
        <v>169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175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0</v>
      </c>
      <c r="Y111" s="276">
        <f>IFERROR(SUM(Y106:Y110),"0")</f>
        <v>0</v>
      </c>
      <c r="Z111" s="276">
        <f>IFERROR(IF(Z106="",0,Z106),"0")+IFERROR(IF(Z107="",0,Z107),"0")+IFERROR(IF(Z108="",0,Z108),"0")+IFERROR(IF(Z109="",0,Z109),"0")+IFERROR(IF(Z110="",0,Z110),"0")</f>
        <v>0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0</v>
      </c>
      <c r="Y112" s="276">
        <f>IFERROR(SUMPRODUCT(Y106:Y110*H106:H110),"0")</f>
        <v>0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7" t="s">
        <v>190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193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195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70</v>
      </c>
      <c r="Y123" s="27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140</v>
      </c>
      <c r="Y125" s="276">
        <f>IFERROR(SUM(Y123:Y124),"0")</f>
        <v>140</v>
      </c>
      <c r="Z125" s="276">
        <f>IFERROR(IF(Z123="",0,Z123),"0")+IFERROR(IF(Z124="",0,Z124),"0")</f>
        <v>2.5032000000000001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420</v>
      </c>
      <c r="Y126" s="276">
        <f>IFERROR(SUMPRODUCT(Y123:Y124*H123:H124),"0")</f>
        <v>420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190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140</v>
      </c>
      <c r="Y156" s="275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140</v>
      </c>
      <c r="Y157" s="276">
        <f>IFERROR(SUM(Y156:Y156),"0")</f>
        <v>140</v>
      </c>
      <c r="Z157" s="276">
        <f>IFERROR(IF(Z156="",0,Z156),"0")</f>
        <v>1.3173999999999999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235.2</v>
      </c>
      <c r="Y158" s="276">
        <f>IFERROR(SUMPRODUCT(Y156:Y156*H156:H156),"0")</f>
        <v>235.2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72</v>
      </c>
      <c r="Y162" s="275">
        <f>IFERROR(IF(X162="","",X162),"")</f>
        <v>72</v>
      </c>
      <c r="Z162" s="36">
        <f>IFERROR(IF(X162="","",X162*0.00866),"")</f>
        <v>0.62351999999999996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375.16320000000002</v>
      </c>
      <c r="BN162" s="67">
        <f>IFERROR(Y162*I162,"0")</f>
        <v>375.16320000000002</v>
      </c>
      <c r="BO162" s="67">
        <f>IFERROR(X162/J162,"0")</f>
        <v>0.5</v>
      </c>
      <c r="BP162" s="67">
        <f>IFERROR(Y162/J162,"0")</f>
        <v>0.5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72</v>
      </c>
      <c r="Y164" s="276">
        <f>IFERROR(SUM(Y162:Y163),"0")</f>
        <v>72</v>
      </c>
      <c r="Z164" s="276">
        <f>IFERROR(IF(Z162="",0,Z162),"0")+IFERROR(IF(Z163="",0,Z163),"0")</f>
        <v>0.62351999999999996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360</v>
      </c>
      <c r="Y165" s="276">
        <f>IFERROR(SUMPRODUCT(Y162:Y163*H162:H163),"0")</f>
        <v>360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9916.8000000000011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9916.8000000000011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11422.178000000002</v>
      </c>
      <c r="Y285" s="276">
        <f>IFERROR(SUM(BN22:BN281),"0")</f>
        <v>11422.178000000002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33</v>
      </c>
      <c r="Y286" s="38">
        <f>ROUNDUP(SUM(BP22:BP281),0)</f>
        <v>33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12247.178000000002</v>
      </c>
      <c r="Y287" s="276">
        <f>GrossWeightTotalR+PalletQtyTotalR*25</f>
        <v>12247.178000000002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3205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3205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42.256359999999994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135</v>
      </c>
      <c r="H292" s="291" t="s">
        <v>142</v>
      </c>
      <c r="I292" s="291" t="s">
        <v>146</v>
      </c>
      <c r="J292" s="291" t="s">
        <v>154</v>
      </c>
      <c r="K292" s="291" t="s">
        <v>169</v>
      </c>
      <c r="L292" s="291" t="s">
        <v>175</v>
      </c>
      <c r="M292" s="291" t="s">
        <v>195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840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3528</v>
      </c>
      <c r="F294" s="46">
        <f>IFERROR(X49*H49,"0")+IFERROR(X53*H53,"0")+IFERROR(X57*H57,"0")+IFERROR(X61*H61,"0")+IFERROR(X62*H62,"0")+IFERROR(X66*H66,"0")+IFERROR(X67*H67,"0")+IFERROR(X68*H68,"0")</f>
        <v>840</v>
      </c>
      <c r="G294" s="46">
        <f>IFERROR(X73*H73,"0")+IFERROR(X74*H74,"0")</f>
        <v>720</v>
      </c>
      <c r="H294" s="46">
        <f>IFERROR(X79*H79,"0")</f>
        <v>252</v>
      </c>
      <c r="I294" s="46">
        <f>IFERROR(X84*H84,"0")+IFERROR(X85*H85,"0")</f>
        <v>1008</v>
      </c>
      <c r="J294" s="46">
        <f>IFERROR(X90*H90,"0")+IFERROR(X91*H91,"0")+IFERROR(X92*H92,"0")+IFERROR(X93*H93,"0")+IFERROR(X94*H94,"0")+IFERROR(X95*H95,"0")</f>
        <v>1713.6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0</v>
      </c>
      <c r="M294" s="46">
        <f>IFERROR(X123*H123,"0")+IFERROR(X124*H124,"0")</f>
        <v>420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235.2</v>
      </c>
      <c r="U294" s="46">
        <f>IFERROR(X162*H162,"0")+IFERROR(X163*H163,"0")</f>
        <v>360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4608</v>
      </c>
      <c r="B297" s="60">
        <f>SUMPRODUCT(--(BB:BB="ПГП"),--(W:W="кор"),H:H,Y:Y)+SUMPRODUCT(--(BB:BB="ПГП"),--(W:W="кг"),Y:Y)</f>
        <v>5308.7999999999993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