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A9E5EF66-84E6-491D-A0E4-A84336017B3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Y484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Y479" i="1" s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Y449" i="1" s="1"/>
  <c r="P447" i="1"/>
  <c r="BP446" i="1"/>
  <c r="BO446" i="1"/>
  <c r="BN446" i="1"/>
  <c r="BM446" i="1"/>
  <c r="Z446" i="1"/>
  <c r="Y446" i="1"/>
  <c r="Y450" i="1" s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BP434" i="1" s="1"/>
  <c r="P434" i="1"/>
  <c r="BO433" i="1"/>
  <c r="BM433" i="1"/>
  <c r="Y433" i="1"/>
  <c r="BP433" i="1" s="1"/>
  <c r="BO432" i="1"/>
  <c r="BM432" i="1"/>
  <c r="Y432" i="1"/>
  <c r="BP432" i="1" s="1"/>
  <c r="P432" i="1"/>
  <c r="BO431" i="1"/>
  <c r="BM431" i="1"/>
  <c r="Y431" i="1"/>
  <c r="BP431" i="1" s="1"/>
  <c r="P431" i="1"/>
  <c r="BO430" i="1"/>
  <c r="BM430" i="1"/>
  <c r="Y430" i="1"/>
  <c r="P430" i="1"/>
  <c r="X426" i="1"/>
  <c r="X425" i="1"/>
  <c r="BO424" i="1"/>
  <c r="BM424" i="1"/>
  <c r="Y424" i="1"/>
  <c r="Y425" i="1" s="1"/>
  <c r="P424" i="1"/>
  <c r="X421" i="1"/>
  <c r="X420" i="1"/>
  <c r="BO419" i="1"/>
  <c r="BM419" i="1"/>
  <c r="Y419" i="1"/>
  <c r="X511" i="1" s="1"/>
  <c r="P419" i="1"/>
  <c r="X416" i="1"/>
  <c r="X415" i="1"/>
  <c r="BO414" i="1"/>
  <c r="BM414" i="1"/>
  <c r="Y414" i="1"/>
  <c r="BP414" i="1" s="1"/>
  <c r="P414" i="1"/>
  <c r="BO413" i="1"/>
  <c r="BN413" i="1"/>
  <c r="BM413" i="1"/>
  <c r="Z413" i="1"/>
  <c r="Y413" i="1"/>
  <c r="BP413" i="1" s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W511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4" i="1" s="1"/>
  <c r="P401" i="1"/>
  <c r="X399" i="1"/>
  <c r="X398" i="1"/>
  <c r="BO397" i="1"/>
  <c r="BM397" i="1"/>
  <c r="Y397" i="1"/>
  <c r="BP397" i="1" s="1"/>
  <c r="P397" i="1"/>
  <c r="BO396" i="1"/>
  <c r="BN396" i="1"/>
  <c r="BM396" i="1"/>
  <c r="Z396" i="1"/>
  <c r="Y396" i="1"/>
  <c r="BP396" i="1" s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Y399" i="1" s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Y380" i="1" s="1"/>
  <c r="P377" i="1"/>
  <c r="X375" i="1"/>
  <c r="X374" i="1"/>
  <c r="BO373" i="1"/>
  <c r="BM373" i="1"/>
  <c r="Y373" i="1"/>
  <c r="Y374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0" i="1" s="1"/>
  <c r="P367" i="1"/>
  <c r="X364" i="1"/>
  <c r="X363" i="1"/>
  <c r="BO362" i="1"/>
  <c r="BM362" i="1"/>
  <c r="Y362" i="1"/>
  <c r="Y363" i="1" s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Y360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Y349" i="1" s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BP335" i="1" s="1"/>
  <c r="P335" i="1"/>
  <c r="BP334" i="1"/>
  <c r="BO334" i="1"/>
  <c r="BN334" i="1"/>
  <c r="BM334" i="1"/>
  <c r="Z334" i="1"/>
  <c r="Y334" i="1"/>
  <c r="S511" i="1" s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Y317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1" i="1" s="1"/>
  <c r="P306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Y303" i="1" s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Q511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11" i="1" s="1"/>
  <c r="P274" i="1"/>
  <c r="X271" i="1"/>
  <c r="X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O511" i="1" s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Y246" i="1" s="1"/>
  <c r="P241" i="1"/>
  <c r="X239" i="1"/>
  <c r="X238" i="1"/>
  <c r="BO237" i="1"/>
  <c r="BM237" i="1"/>
  <c r="Y237" i="1"/>
  <c r="Y239" i="1" s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Y217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Y201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Y189" i="1" s="1"/>
  <c r="P187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Y174" i="1" s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Y168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0" i="1" s="1"/>
  <c r="P148" i="1"/>
  <c r="BP147" i="1"/>
  <c r="BO147" i="1"/>
  <c r="BN147" i="1"/>
  <c r="BM147" i="1"/>
  <c r="Z147" i="1"/>
  <c r="Y147" i="1"/>
  <c r="Y151" i="1" s="1"/>
  <c r="P147" i="1"/>
  <c r="X145" i="1"/>
  <c r="Y144" i="1"/>
  <c r="X144" i="1"/>
  <c r="BP143" i="1"/>
  <c r="BO143" i="1"/>
  <c r="BN143" i="1"/>
  <c r="BM143" i="1"/>
  <c r="Z143" i="1"/>
  <c r="Z144" i="1" s="1"/>
  <c r="Y143" i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Y135" i="1" s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G511" i="1" s="1"/>
  <c r="P127" i="1"/>
  <c r="X124" i="1"/>
  <c r="X123" i="1"/>
  <c r="BO122" i="1"/>
  <c r="BM122" i="1"/>
  <c r="Y122" i="1"/>
  <c r="Y124" i="1" s="1"/>
  <c r="P122" i="1"/>
  <c r="BP121" i="1"/>
  <c r="BO121" i="1"/>
  <c r="BN121" i="1"/>
  <c r="BM121" i="1"/>
  <c r="Z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8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Y112" i="1" s="1"/>
  <c r="P108" i="1"/>
  <c r="X106" i="1"/>
  <c r="X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Y106" i="1" s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Y97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Y90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3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9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Y43" i="1"/>
  <c r="P43" i="1"/>
  <c r="BO42" i="1"/>
  <c r="BM42" i="1"/>
  <c r="Y42" i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501" i="1" s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2" i="1"/>
  <c r="BP42" i="1"/>
  <c r="BN42" i="1"/>
  <c r="Z42" i="1"/>
  <c r="Z44" i="1" s="1"/>
  <c r="H9" i="1"/>
  <c r="Y24" i="1"/>
  <c r="Z27" i="1"/>
  <c r="BN27" i="1"/>
  <c r="Z29" i="1"/>
  <c r="BN29" i="1"/>
  <c r="C511" i="1"/>
  <c r="Y45" i="1"/>
  <c r="D511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4" i="1"/>
  <c r="Z67" i="1"/>
  <c r="BN67" i="1"/>
  <c r="BP67" i="1"/>
  <c r="Z69" i="1"/>
  <c r="BN69" i="1"/>
  <c r="Y70" i="1"/>
  <c r="Z73" i="1"/>
  <c r="BN73" i="1"/>
  <c r="BP73" i="1"/>
  <c r="Z75" i="1"/>
  <c r="BN75" i="1"/>
  <c r="Z77" i="1"/>
  <c r="BN77" i="1"/>
  <c r="Y78" i="1"/>
  <c r="Z81" i="1"/>
  <c r="Z83" i="1" s="1"/>
  <c r="BN81" i="1"/>
  <c r="BP81" i="1"/>
  <c r="Y84" i="1"/>
  <c r="E511" i="1"/>
  <c r="Z88" i="1"/>
  <c r="Z90" i="1" s="1"/>
  <c r="BN88" i="1"/>
  <c r="BP88" i="1"/>
  <c r="Y91" i="1"/>
  <c r="Z93" i="1"/>
  <c r="BN93" i="1"/>
  <c r="BP93" i="1"/>
  <c r="Z95" i="1"/>
  <c r="BN95" i="1"/>
  <c r="Y98" i="1"/>
  <c r="F511" i="1"/>
  <c r="Z102" i="1"/>
  <c r="Z105" i="1" s="1"/>
  <c r="BN102" i="1"/>
  <c r="BP102" i="1"/>
  <c r="Z104" i="1"/>
  <c r="BN104" i="1"/>
  <c r="Y105" i="1"/>
  <c r="Z108" i="1"/>
  <c r="BN108" i="1"/>
  <c r="BP108" i="1"/>
  <c r="Z110" i="1"/>
  <c r="BN110" i="1"/>
  <c r="Y111" i="1"/>
  <c r="Z114" i="1"/>
  <c r="BN114" i="1"/>
  <c r="BP114" i="1"/>
  <c r="Z116" i="1"/>
  <c r="BN116" i="1"/>
  <c r="Y119" i="1"/>
  <c r="Z122" i="1"/>
  <c r="Z123" i="1" s="1"/>
  <c r="BN122" i="1"/>
  <c r="BP122" i="1"/>
  <c r="Z127" i="1"/>
  <c r="Z129" i="1" s="1"/>
  <c r="BN127" i="1"/>
  <c r="BP127" i="1"/>
  <c r="Y130" i="1"/>
  <c r="Z133" i="1"/>
  <c r="Z134" i="1" s="1"/>
  <c r="BN133" i="1"/>
  <c r="BP133" i="1"/>
  <c r="Z137" i="1"/>
  <c r="Z139" i="1" s="1"/>
  <c r="BN137" i="1"/>
  <c r="BP137" i="1"/>
  <c r="Y140" i="1"/>
  <c r="H511" i="1"/>
  <c r="Y145" i="1"/>
  <c r="Z148" i="1"/>
  <c r="Z150" i="1" s="1"/>
  <c r="BN148" i="1"/>
  <c r="BP148" i="1"/>
  <c r="I511" i="1"/>
  <c r="Y157" i="1"/>
  <c r="Z160" i="1"/>
  <c r="Z168" i="1" s="1"/>
  <c r="BN160" i="1"/>
  <c r="Z162" i="1"/>
  <c r="BN162" i="1"/>
  <c r="Z164" i="1"/>
  <c r="BN164" i="1"/>
  <c r="Z166" i="1"/>
  <c r="BN166" i="1"/>
  <c r="Y169" i="1"/>
  <c r="Z172" i="1"/>
  <c r="Z174" i="1" s="1"/>
  <c r="BN172" i="1"/>
  <c r="Y175" i="1"/>
  <c r="J511" i="1"/>
  <c r="Z183" i="1"/>
  <c r="Z184" i="1" s="1"/>
  <c r="BN183" i="1"/>
  <c r="Y184" i="1"/>
  <c r="Z187" i="1"/>
  <c r="Z189" i="1" s="1"/>
  <c r="BN187" i="1"/>
  <c r="BP187" i="1"/>
  <c r="Y190" i="1"/>
  <c r="Z193" i="1"/>
  <c r="Z200" i="1" s="1"/>
  <c r="BN193" i="1"/>
  <c r="Z195" i="1"/>
  <c r="BN195" i="1"/>
  <c r="Z197" i="1"/>
  <c r="BN197" i="1"/>
  <c r="Z199" i="1"/>
  <c r="BN199" i="1"/>
  <c r="Y200" i="1"/>
  <c r="Z203" i="1"/>
  <c r="BN203" i="1"/>
  <c r="Z205" i="1"/>
  <c r="BN205" i="1"/>
  <c r="BP209" i="1"/>
  <c r="BN209" i="1"/>
  <c r="Z209" i="1"/>
  <c r="Y129" i="1"/>
  <c r="Y185" i="1"/>
  <c r="Y213" i="1"/>
  <c r="Y212" i="1"/>
  <c r="Z204" i="1"/>
  <c r="BN204" i="1"/>
  <c r="Z206" i="1"/>
  <c r="BN206" i="1"/>
  <c r="BP207" i="1"/>
  <c r="BN207" i="1"/>
  <c r="Z207" i="1"/>
  <c r="Z230" i="1"/>
  <c r="Z211" i="1"/>
  <c r="BN211" i="1"/>
  <c r="Z215" i="1"/>
  <c r="Z217" i="1" s="1"/>
  <c r="BN215" i="1"/>
  <c r="BP215" i="1"/>
  <c r="Y218" i="1"/>
  <c r="K511" i="1"/>
  <c r="Z222" i="1"/>
  <c r="BN222" i="1"/>
  <c r="Z224" i="1"/>
  <c r="BN224" i="1"/>
  <c r="Z225" i="1"/>
  <c r="BN225" i="1"/>
  <c r="Z227" i="1"/>
  <c r="BN227" i="1"/>
  <c r="Y231" i="1"/>
  <c r="Z237" i="1"/>
  <c r="Z238" i="1" s="1"/>
  <c r="BN237" i="1"/>
  <c r="BP237" i="1"/>
  <c r="Y238" i="1"/>
  <c r="Z241" i="1"/>
  <c r="Z246" i="1" s="1"/>
  <c r="BN241" i="1"/>
  <c r="BP241" i="1"/>
  <c r="Z242" i="1"/>
  <c r="BN242" i="1"/>
  <c r="Z244" i="1"/>
  <c r="BN244" i="1"/>
  <c r="Y247" i="1"/>
  <c r="L511" i="1"/>
  <c r="Z251" i="1"/>
  <c r="Z255" i="1" s="1"/>
  <c r="BN251" i="1"/>
  <c r="Z253" i="1"/>
  <c r="BN253" i="1"/>
  <c r="Y256" i="1"/>
  <c r="M511" i="1"/>
  <c r="Z261" i="1"/>
  <c r="Z263" i="1" s="1"/>
  <c r="BN261" i="1"/>
  <c r="Z262" i="1"/>
  <c r="BN262" i="1"/>
  <c r="Y263" i="1"/>
  <c r="Z267" i="1"/>
  <c r="Z270" i="1" s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BP290" i="1"/>
  <c r="BN290" i="1"/>
  <c r="Z290" i="1"/>
  <c r="Y230" i="1"/>
  <c r="Y255" i="1"/>
  <c r="Y264" i="1"/>
  <c r="Y271" i="1"/>
  <c r="Y276" i="1"/>
  <c r="Y285" i="1"/>
  <c r="R511" i="1"/>
  <c r="Y293" i="1"/>
  <c r="BP288" i="1"/>
  <c r="BN288" i="1"/>
  <c r="Z288" i="1"/>
  <c r="Y294" i="1"/>
  <c r="BP292" i="1"/>
  <c r="BN292" i="1"/>
  <c r="Z292" i="1"/>
  <c r="Y304" i="1"/>
  <c r="Y312" i="1"/>
  <c r="Y318" i="1"/>
  <c r="Y324" i="1"/>
  <c r="Y330" i="1"/>
  <c r="Y337" i="1"/>
  <c r="Y355" i="1"/>
  <c r="Y359" i="1"/>
  <c r="Y364" i="1"/>
  <c r="Y371" i="1"/>
  <c r="Y375" i="1"/>
  <c r="Y379" i="1"/>
  <c r="Y403" i="1"/>
  <c r="Y416" i="1"/>
  <c r="Y421" i="1"/>
  <c r="Y426" i="1"/>
  <c r="Z511" i="1"/>
  <c r="Y444" i="1"/>
  <c r="Z431" i="1"/>
  <c r="BN431" i="1"/>
  <c r="Z434" i="1"/>
  <c r="BN434" i="1"/>
  <c r="BP438" i="1"/>
  <c r="BN438" i="1"/>
  <c r="Z438" i="1"/>
  <c r="BP441" i="1"/>
  <c r="BN441" i="1"/>
  <c r="Z441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BP471" i="1"/>
  <c r="BN471" i="1"/>
  <c r="Z471" i="1"/>
  <c r="BP488" i="1"/>
  <c r="BN488" i="1"/>
  <c r="Z488" i="1"/>
  <c r="Z489" i="1" s="1"/>
  <c r="Y490" i="1"/>
  <c r="Y495" i="1"/>
  <c r="BP492" i="1"/>
  <c r="BN492" i="1"/>
  <c r="Z492" i="1"/>
  <c r="Z494" i="1" s="1"/>
  <c r="U511" i="1"/>
  <c r="Y511" i="1"/>
  <c r="Z296" i="1"/>
  <c r="Z303" i="1" s="1"/>
  <c r="BN296" i="1"/>
  <c r="BP296" i="1"/>
  <c r="Z298" i="1"/>
  <c r="BN298" i="1"/>
  <c r="Z300" i="1"/>
  <c r="BN300" i="1"/>
  <c r="Z302" i="1"/>
  <c r="BN302" i="1"/>
  <c r="Z306" i="1"/>
  <c r="BN306" i="1"/>
  <c r="BP306" i="1"/>
  <c r="Z308" i="1"/>
  <c r="BN308" i="1"/>
  <c r="Z310" i="1"/>
  <c r="BN310" i="1"/>
  <c r="Z314" i="1"/>
  <c r="Z317" i="1" s="1"/>
  <c r="BN314" i="1"/>
  <c r="BP314" i="1"/>
  <c r="Z316" i="1"/>
  <c r="BN316" i="1"/>
  <c r="Z322" i="1"/>
  <c r="Z324" i="1" s="1"/>
  <c r="BN322" i="1"/>
  <c r="Z328" i="1"/>
  <c r="Z330" i="1" s="1"/>
  <c r="BN328" i="1"/>
  <c r="Z335" i="1"/>
  <c r="Z337" i="1" s="1"/>
  <c r="BN335" i="1"/>
  <c r="Y338" i="1"/>
  <c r="T511" i="1"/>
  <c r="Z343" i="1"/>
  <c r="Z349" i="1" s="1"/>
  <c r="BN343" i="1"/>
  <c r="Z345" i="1"/>
  <c r="BN345" i="1"/>
  <c r="Z347" i="1"/>
  <c r="BN347" i="1"/>
  <c r="Y350" i="1"/>
  <c r="Z353" i="1"/>
  <c r="Z354" i="1" s="1"/>
  <c r="BN353" i="1"/>
  <c r="Z357" i="1"/>
  <c r="Z359" i="1" s="1"/>
  <c r="BN357" i="1"/>
  <c r="BP357" i="1"/>
  <c r="Z362" i="1"/>
  <c r="Z363" i="1" s="1"/>
  <c r="BN362" i="1"/>
  <c r="BP362" i="1"/>
  <c r="Z367" i="1"/>
  <c r="Z370" i="1" s="1"/>
  <c r="BN367" i="1"/>
  <c r="BP367" i="1"/>
  <c r="Z369" i="1"/>
  <c r="BN369" i="1"/>
  <c r="Z373" i="1"/>
  <c r="Z374" i="1" s="1"/>
  <c r="BN373" i="1"/>
  <c r="BP373" i="1"/>
  <c r="Z377" i="1"/>
  <c r="Z379" i="1" s="1"/>
  <c r="BN377" i="1"/>
  <c r="BP377" i="1"/>
  <c r="V511" i="1"/>
  <c r="Z389" i="1"/>
  <c r="Z398" i="1" s="1"/>
  <c r="BN389" i="1"/>
  <c r="Z391" i="1"/>
  <c r="BN391" i="1"/>
  <c r="Z393" i="1"/>
  <c r="BN393" i="1"/>
  <c r="Z395" i="1"/>
  <c r="BN395" i="1"/>
  <c r="Z397" i="1"/>
  <c r="BN397" i="1"/>
  <c r="Y398" i="1"/>
  <c r="Z401" i="1"/>
  <c r="Z403" i="1" s="1"/>
  <c r="BN401" i="1"/>
  <c r="BP401" i="1"/>
  <c r="Y409" i="1"/>
  <c r="Z412" i="1"/>
  <c r="Z415" i="1" s="1"/>
  <c r="BN412" i="1"/>
  <c r="Z414" i="1"/>
  <c r="BN414" i="1"/>
  <c r="Z419" i="1"/>
  <c r="Z420" i="1" s="1"/>
  <c r="BN419" i="1"/>
  <c r="BP419" i="1"/>
  <c r="Y420" i="1"/>
  <c r="Z424" i="1"/>
  <c r="Z425" i="1" s="1"/>
  <c r="BN424" i="1"/>
  <c r="BP424" i="1"/>
  <c r="Z430" i="1"/>
  <c r="BN430" i="1"/>
  <c r="BP430" i="1"/>
  <c r="Z432" i="1"/>
  <c r="BN432" i="1"/>
  <c r="Z433" i="1"/>
  <c r="BN433" i="1"/>
  <c r="Z435" i="1"/>
  <c r="BN435" i="1"/>
  <c r="BP436" i="1"/>
  <c r="BN436" i="1"/>
  <c r="Z436" i="1"/>
  <c r="BP439" i="1"/>
  <c r="BN439" i="1"/>
  <c r="Z439" i="1"/>
  <c r="Y443" i="1"/>
  <c r="Z449" i="1"/>
  <c r="BP447" i="1"/>
  <c r="BN447" i="1"/>
  <c r="Z447" i="1"/>
  <c r="BP455" i="1"/>
  <c r="BN455" i="1"/>
  <c r="Z455" i="1"/>
  <c r="BP463" i="1"/>
  <c r="BN463" i="1"/>
  <c r="Z463" i="1"/>
  <c r="Y465" i="1"/>
  <c r="Y474" i="1"/>
  <c r="BP469" i="1"/>
  <c r="BN469" i="1"/>
  <c r="Z469" i="1"/>
  <c r="Z473" i="1" s="1"/>
  <c r="Y473" i="1"/>
  <c r="BP478" i="1"/>
  <c r="BN478" i="1"/>
  <c r="Z478" i="1"/>
  <c r="Z479" i="1" s="1"/>
  <c r="Y480" i="1"/>
  <c r="Y485" i="1"/>
  <c r="BP482" i="1"/>
  <c r="BN482" i="1"/>
  <c r="Z482" i="1"/>
  <c r="Z484" i="1" s="1"/>
  <c r="AB511" i="1"/>
  <c r="Y499" i="1"/>
  <c r="BP498" i="1"/>
  <c r="BN498" i="1"/>
  <c r="Z498" i="1"/>
  <c r="Z499" i="1" s="1"/>
  <c r="Y500" i="1"/>
  <c r="AA511" i="1"/>
  <c r="Z464" i="1" l="1"/>
  <c r="Z97" i="1"/>
  <c r="Z32" i="1"/>
  <c r="Y503" i="1"/>
  <c r="Z443" i="1"/>
  <c r="Z311" i="1"/>
  <c r="Z293" i="1"/>
  <c r="Z212" i="1"/>
  <c r="Z118" i="1"/>
  <c r="Z111" i="1"/>
  <c r="Z78" i="1"/>
  <c r="Z70" i="1"/>
  <c r="Z64" i="1"/>
  <c r="Z506" i="1" s="1"/>
  <c r="Y501" i="1"/>
  <c r="Y505" i="1"/>
  <c r="Y502" i="1"/>
  <c r="Y504" i="1" l="1"/>
</calcChain>
</file>

<file path=xl/sharedStrings.xml><?xml version="1.0" encoding="utf-8"?>
<sst xmlns="http://schemas.openxmlformats.org/spreadsheetml/2006/main" count="2208" uniqueCount="790">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</sst>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91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5" t="s">
        <v>0</v>
      </c>
      <c r="E1" s="583"/>
      <c r="F1" s="583"/>
      <c r="G1" s="12" t="s">
        <v>1</v>
      </c>
      <c r="H1" s="625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3" t="s">
        <v>8</v>
      </c>
      <c r="B5" s="594"/>
      <c r="C5" s="595"/>
      <c r="D5" s="633"/>
      <c r="E5" s="634"/>
      <c r="F5" s="845" t="s">
        <v>9</v>
      </c>
      <c r="G5" s="595"/>
      <c r="H5" s="633"/>
      <c r="I5" s="789"/>
      <c r="J5" s="789"/>
      <c r="K5" s="789"/>
      <c r="L5" s="789"/>
      <c r="M5" s="634"/>
      <c r="N5" s="58"/>
      <c r="P5" s="24" t="s">
        <v>10</v>
      </c>
      <c r="Q5" s="860">
        <v>45914</v>
      </c>
      <c r="R5" s="671"/>
      <c r="T5" s="714" t="s">
        <v>11</v>
      </c>
      <c r="U5" s="715"/>
      <c r="V5" s="717" t="s">
        <v>12</v>
      </c>
      <c r="W5" s="671"/>
      <c r="AB5" s="51"/>
      <c r="AC5" s="51"/>
      <c r="AD5" s="51"/>
      <c r="AE5" s="51"/>
    </row>
    <row r="6" spans="1:32" s="543" customFormat="1" ht="24" customHeight="1" x14ac:dyDescent="0.2">
      <c r="A6" s="673" t="s">
        <v>13</v>
      </c>
      <c r="B6" s="594"/>
      <c r="C6" s="595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1"/>
      <c r="N6" s="59"/>
      <c r="P6" s="24" t="s">
        <v>15</v>
      </c>
      <c r="Q6" s="868" t="str">
        <f>IF(Q5=0," ",CHOOSE(WEEKDAY(Q5,2),"Понедельник","Вторник","Среда","Четверг","Пятница","Суббота","Воскресенье"))</f>
        <v>Воскресенье</v>
      </c>
      <c r="R6" s="558"/>
      <c r="T6" s="722" t="s">
        <v>16</v>
      </c>
      <c r="U6" s="715"/>
      <c r="V6" s="774" t="s">
        <v>17</v>
      </c>
      <c r="W6" s="60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0" t="str">
        <f>IFERROR(VLOOKUP(DeliveryAddress,Table,3,0),1)</f>
        <v>1</v>
      </c>
      <c r="E7" s="611"/>
      <c r="F7" s="611"/>
      <c r="G7" s="611"/>
      <c r="H7" s="611"/>
      <c r="I7" s="611"/>
      <c r="J7" s="611"/>
      <c r="K7" s="611"/>
      <c r="L7" s="611"/>
      <c r="M7" s="612"/>
      <c r="N7" s="60"/>
      <c r="P7" s="24"/>
      <c r="Q7" s="42"/>
      <c r="R7" s="42"/>
      <c r="T7" s="563"/>
      <c r="U7" s="715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67"/>
      <c r="C8" s="568"/>
      <c r="D8" s="618" t="s">
        <v>19</v>
      </c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20</v>
      </c>
      <c r="Q8" s="679">
        <v>0.375</v>
      </c>
      <c r="R8" s="612"/>
      <c r="T8" s="563"/>
      <c r="U8" s="715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90"/>
      <c r="E9" s="565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21</v>
      </c>
      <c r="Q9" s="668"/>
      <c r="R9" s="669"/>
      <c r="T9" s="563"/>
      <c r="U9" s="715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90"/>
      <c r="E10" s="565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67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22</v>
      </c>
      <c r="Q10" s="723"/>
      <c r="R10" s="724"/>
      <c r="U10" s="24" t="s">
        <v>23</v>
      </c>
      <c r="V10" s="602" t="s">
        <v>24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0"/>
      <c r="R11" s="671"/>
      <c r="U11" s="24" t="s">
        <v>27</v>
      </c>
      <c r="V11" s="812" t="s">
        <v>28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7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679"/>
      <c r="R12" s="612"/>
      <c r="S12" s="23"/>
      <c r="U12" s="24"/>
      <c r="V12" s="583"/>
      <c r="W12" s="563"/>
      <c r="AB12" s="51"/>
      <c r="AC12" s="51"/>
      <c r="AD12" s="51"/>
      <c r="AE12" s="51"/>
    </row>
    <row r="13" spans="1:32" s="543" customFormat="1" ht="23.25" customHeight="1" x14ac:dyDescent="0.2">
      <c r="A13" s="707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812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7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9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9" t="s">
        <v>35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0"/>
      <c r="Q16" s="700"/>
      <c r="R16" s="700"/>
      <c r="S16" s="700"/>
      <c r="T16" s="7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36</v>
      </c>
      <c r="B17" s="597" t="s">
        <v>37</v>
      </c>
      <c r="C17" s="687" t="s">
        <v>38</v>
      </c>
      <c r="D17" s="597" t="s">
        <v>39</v>
      </c>
      <c r="E17" s="651"/>
      <c r="F17" s="597" t="s">
        <v>40</v>
      </c>
      <c r="G17" s="597" t="s">
        <v>41</v>
      </c>
      <c r="H17" s="597" t="s">
        <v>42</v>
      </c>
      <c r="I17" s="597" t="s">
        <v>43</v>
      </c>
      <c r="J17" s="597" t="s">
        <v>44</v>
      </c>
      <c r="K17" s="597" t="s">
        <v>45</v>
      </c>
      <c r="L17" s="597" t="s">
        <v>46</v>
      </c>
      <c r="M17" s="597" t="s">
        <v>47</v>
      </c>
      <c r="N17" s="597" t="s">
        <v>48</v>
      </c>
      <c r="O17" s="597" t="s">
        <v>49</v>
      </c>
      <c r="P17" s="597" t="s">
        <v>50</v>
      </c>
      <c r="Q17" s="650"/>
      <c r="R17" s="650"/>
      <c r="S17" s="650"/>
      <c r="T17" s="651"/>
      <c r="U17" s="877" t="s">
        <v>51</v>
      </c>
      <c r="V17" s="595"/>
      <c r="W17" s="597" t="s">
        <v>52</v>
      </c>
      <c r="X17" s="597" t="s">
        <v>53</v>
      </c>
      <c r="Y17" s="875" t="s">
        <v>54</v>
      </c>
      <c r="Z17" s="787" t="s">
        <v>55</v>
      </c>
      <c r="AA17" s="765" t="s">
        <v>56</v>
      </c>
      <c r="AB17" s="765" t="s">
        <v>57</v>
      </c>
      <c r="AC17" s="765" t="s">
        <v>58</v>
      </c>
      <c r="AD17" s="765" t="s">
        <v>59</v>
      </c>
      <c r="AE17" s="840"/>
      <c r="AF17" s="841"/>
      <c r="AG17" s="66"/>
      <c r="BD17" s="65" t="s">
        <v>60</v>
      </c>
    </row>
    <row r="18" spans="1:68" ht="14.25" customHeight="1" x14ac:dyDescent="0.2">
      <c r="A18" s="598"/>
      <c r="B18" s="598"/>
      <c r="C18" s="598"/>
      <c r="D18" s="652"/>
      <c r="E18" s="654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52"/>
      <c r="Q18" s="653"/>
      <c r="R18" s="653"/>
      <c r="S18" s="653"/>
      <c r="T18" s="654"/>
      <c r="U18" s="67" t="s">
        <v>61</v>
      </c>
      <c r="V18" s="67" t="s">
        <v>62</v>
      </c>
      <c r="W18" s="598"/>
      <c r="X18" s="598"/>
      <c r="Y18" s="876"/>
      <c r="Z18" s="788"/>
      <c r="AA18" s="766"/>
      <c r="AB18" s="766"/>
      <c r="AC18" s="766"/>
      <c r="AD18" s="842"/>
      <c r="AE18" s="843"/>
      <c r="AF18" s="844"/>
      <c r="AG18" s="66"/>
      <c r="BD18" s="65"/>
    </row>
    <row r="19" spans="1:68" ht="27.75" customHeight="1" x14ac:dyDescent="0.2">
      <c r="A19" s="607" t="s">
        <v>63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77" t="s">
        <v>63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64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7">
        <v>4680115886643</v>
      </c>
      <c r="E22" s="558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3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4"/>
      <c r="P23" s="566" t="s">
        <v>71</v>
      </c>
      <c r="Q23" s="567"/>
      <c r="R23" s="567"/>
      <c r="S23" s="567"/>
      <c r="T23" s="567"/>
      <c r="U23" s="567"/>
      <c r="V23" s="568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4"/>
      <c r="P24" s="566" t="s">
        <v>71</v>
      </c>
      <c r="Q24" s="567"/>
      <c r="R24" s="567"/>
      <c r="S24" s="567"/>
      <c r="T24" s="567"/>
      <c r="U24" s="567"/>
      <c r="V24" s="568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73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7">
        <v>4680115885912</v>
      </c>
      <c r="E26" s="558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7">
        <v>4607091388237</v>
      </c>
      <c r="E27" s="558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7">
        <v>4680115886230</v>
      </c>
      <c r="E28" s="558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7">
        <v>4680115886247</v>
      </c>
      <c r="E29" s="558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7">
        <v>4680115885905</v>
      </c>
      <c r="E30" s="558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7">
        <v>4607091388244</v>
      </c>
      <c r="E31" s="558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3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4"/>
      <c r="P32" s="566" t="s">
        <v>71</v>
      </c>
      <c r="Q32" s="567"/>
      <c r="R32" s="567"/>
      <c r="S32" s="567"/>
      <c r="T32" s="567"/>
      <c r="U32" s="567"/>
      <c r="V32" s="568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4"/>
      <c r="P33" s="566" t="s">
        <v>71</v>
      </c>
      <c r="Q33" s="567"/>
      <c r="R33" s="567"/>
      <c r="S33" s="567"/>
      <c r="T33" s="567"/>
      <c r="U33" s="567"/>
      <c r="V33" s="568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95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7">
        <v>4607091388503</v>
      </c>
      <c r="E35" s="558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3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4"/>
      <c r="P36" s="566" t="s">
        <v>71</v>
      </c>
      <c r="Q36" s="567"/>
      <c r="R36" s="567"/>
      <c r="S36" s="567"/>
      <c r="T36" s="567"/>
      <c r="U36" s="567"/>
      <c r="V36" s="568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4"/>
      <c r="P37" s="566" t="s">
        <v>71</v>
      </c>
      <c r="Q37" s="567"/>
      <c r="R37" s="567"/>
      <c r="S37" s="567"/>
      <c r="T37" s="567"/>
      <c r="U37" s="567"/>
      <c r="V37" s="568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7" t="s">
        <v>101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77" t="s">
        <v>102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103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7">
        <v>4607091385670</v>
      </c>
      <c r="E41" s="558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9">
        <v>100</v>
      </c>
      <c r="Y41" s="550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57">
        <v>4680115882539</v>
      </c>
      <c r="E42" s="558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111</v>
      </c>
      <c r="L42" s="32"/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4"/>
      <c r="V42" s="34"/>
      <c r="W42" s="35" t="s">
        <v>69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57">
        <v>4607091385687</v>
      </c>
      <c r="E43" s="558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111</v>
      </c>
      <c r="L43" s="32" t="s">
        <v>114</v>
      </c>
      <c r="M43" s="33" t="s">
        <v>77</v>
      </c>
      <c r="N43" s="33"/>
      <c r="O43" s="32">
        <v>50</v>
      </c>
      <c r="P43" s="7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54"/>
      <c r="R43" s="554"/>
      <c r="S43" s="554"/>
      <c r="T43" s="555"/>
      <c r="U43" s="34"/>
      <c r="V43" s="34"/>
      <c r="W43" s="35" t="s">
        <v>69</v>
      </c>
      <c r="X43" s="549">
        <v>80</v>
      </c>
      <c r="Y43" s="550">
        <f>IFERROR(IF(X43="",0,CEILING((X43/$H43),1)*$H43),"")</f>
        <v>80</v>
      </c>
      <c r="Z43" s="36">
        <f>IFERROR(IF(Y43=0,"",ROUNDUP(Y43/H43,0)*0.00902),"")</f>
        <v>0.1804</v>
      </c>
      <c r="AA43" s="56"/>
      <c r="AB43" s="57"/>
      <c r="AC43" s="89" t="s">
        <v>108</v>
      </c>
      <c r="AG43" s="64"/>
      <c r="AJ43" s="68" t="s">
        <v>115</v>
      </c>
      <c r="AK43" s="68">
        <v>528</v>
      </c>
      <c r="BB43" s="90" t="s">
        <v>1</v>
      </c>
      <c r="BM43" s="64">
        <f>IFERROR(X43*I43/H43,"0")</f>
        <v>84.2</v>
      </c>
      <c r="BN43" s="64">
        <f>IFERROR(Y43*I43/H43,"0")</f>
        <v>84.2</v>
      </c>
      <c r="BO43" s="64">
        <f>IFERROR(1/J43*(X43/H43),"0")</f>
        <v>0.15151515151515152</v>
      </c>
      <c r="BP43" s="64">
        <f>IFERROR(1/J43*(Y43/H43),"0")</f>
        <v>0.15151515151515152</v>
      </c>
    </row>
    <row r="44" spans="1:68" x14ac:dyDescent="0.2">
      <c r="A44" s="573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4"/>
      <c r="P44" s="566" t="s">
        <v>71</v>
      </c>
      <c r="Q44" s="567"/>
      <c r="R44" s="567"/>
      <c r="S44" s="567"/>
      <c r="T44" s="567"/>
      <c r="U44" s="567"/>
      <c r="V44" s="568"/>
      <c r="W44" s="37" t="s">
        <v>72</v>
      </c>
      <c r="X44" s="551">
        <f>IFERROR(X41/H41,"0")+IFERROR(X42/H42,"0")+IFERROR(X43/H43,"0")</f>
        <v>29.25925925925926</v>
      </c>
      <c r="Y44" s="551">
        <f>IFERROR(Y41/H41,"0")+IFERROR(Y42/H42,"0")+IFERROR(Y43/H43,"0")</f>
        <v>30</v>
      </c>
      <c r="Z44" s="551">
        <f>IFERROR(IF(Z41="",0,Z41),"0")+IFERROR(IF(Z42="",0,Z42),"0")+IFERROR(IF(Z43="",0,Z43),"0")</f>
        <v>0.37019999999999997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4"/>
      <c r="P45" s="566" t="s">
        <v>71</v>
      </c>
      <c r="Q45" s="567"/>
      <c r="R45" s="567"/>
      <c r="S45" s="567"/>
      <c r="T45" s="567"/>
      <c r="U45" s="567"/>
      <c r="V45" s="568"/>
      <c r="W45" s="37" t="s">
        <v>69</v>
      </c>
      <c r="X45" s="551">
        <f>IFERROR(SUM(X41:X43),"0")</f>
        <v>180</v>
      </c>
      <c r="Y45" s="551">
        <f>IFERROR(SUM(Y41:Y43),"0")</f>
        <v>188</v>
      </c>
      <c r="Z45" s="37"/>
      <c r="AA45" s="552"/>
      <c r="AB45" s="552"/>
      <c r="AC45" s="552"/>
    </row>
    <row r="46" spans="1:68" ht="14.25" customHeight="1" x14ac:dyDescent="0.25">
      <c r="A46" s="562" t="s">
        <v>73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7">
        <v>4680115884915</v>
      </c>
      <c r="E47" s="558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3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4"/>
      <c r="P48" s="566" t="s">
        <v>71</v>
      </c>
      <c r="Q48" s="567"/>
      <c r="R48" s="567"/>
      <c r="S48" s="567"/>
      <c r="T48" s="567"/>
      <c r="U48" s="567"/>
      <c r="V48" s="568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4"/>
      <c r="P49" s="566" t="s">
        <v>71</v>
      </c>
      <c r="Q49" s="567"/>
      <c r="R49" s="567"/>
      <c r="S49" s="567"/>
      <c r="T49" s="567"/>
      <c r="U49" s="567"/>
      <c r="V49" s="568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119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103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7">
        <v>4680115885882</v>
      </c>
      <c r="E52" s="558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7">
        <v>4680115881426</v>
      </c>
      <c r="E53" s="558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114</v>
      </c>
      <c r="M53" s="33" t="s">
        <v>107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69</v>
      </c>
      <c r="X53" s="549">
        <v>100</v>
      </c>
      <c r="Y53" s="550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125</v>
      </c>
      <c r="AG53" s="64"/>
      <c r="AJ53" s="68" t="s">
        <v>115</v>
      </c>
      <c r="AK53" s="68">
        <v>691.2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57">
        <v>4680115880283</v>
      </c>
      <c r="E54" s="558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57">
        <v>4680115881525</v>
      </c>
      <c r="E55" s="558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57">
        <v>4680115885899</v>
      </c>
      <c r="E56" s="558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57">
        <v>4680115881419</v>
      </c>
      <c r="E57" s="558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114</v>
      </c>
      <c r="M57" s="33" t="s">
        <v>107</v>
      </c>
      <c r="N57" s="33"/>
      <c r="O57" s="32">
        <v>50</v>
      </c>
      <c r="P57" s="84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69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136</v>
      </c>
      <c r="AG57" s="64"/>
      <c r="AJ57" s="68" t="s">
        <v>115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3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4"/>
      <c r="P58" s="566" t="s">
        <v>71</v>
      </c>
      <c r="Q58" s="567"/>
      <c r="R58" s="567"/>
      <c r="S58" s="567"/>
      <c r="T58" s="567"/>
      <c r="U58" s="567"/>
      <c r="V58" s="568"/>
      <c r="W58" s="37" t="s">
        <v>72</v>
      </c>
      <c r="X58" s="551">
        <f>IFERROR(X52/H52,"0")+IFERROR(X53/H53,"0")+IFERROR(X54/H54,"0")+IFERROR(X55/H55,"0")+IFERROR(X56/H56,"0")+IFERROR(X57/H57,"0")</f>
        <v>9.2592592592592595</v>
      </c>
      <c r="Y58" s="551">
        <f>IFERROR(Y52/H52,"0")+IFERROR(Y53/H53,"0")+IFERROR(Y54/H54,"0")+IFERROR(Y55/H55,"0")+IFERROR(Y56/H56,"0")+IFERROR(Y57/H57,"0")</f>
        <v>10</v>
      </c>
      <c r="Z58" s="551">
        <f>IFERROR(IF(Z52="",0,Z52),"0")+IFERROR(IF(Z53="",0,Z53),"0")+IFERROR(IF(Z54="",0,Z54),"0")+IFERROR(IF(Z55="",0,Z55),"0")+IFERROR(IF(Z56="",0,Z56),"0")+IFERROR(IF(Z57="",0,Z57),"0")</f>
        <v>0.1898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4"/>
      <c r="P59" s="566" t="s">
        <v>71</v>
      </c>
      <c r="Q59" s="567"/>
      <c r="R59" s="567"/>
      <c r="S59" s="567"/>
      <c r="T59" s="567"/>
      <c r="U59" s="567"/>
      <c r="V59" s="568"/>
      <c r="W59" s="37" t="s">
        <v>69</v>
      </c>
      <c r="X59" s="551">
        <f>IFERROR(SUM(X52:X57),"0")</f>
        <v>100</v>
      </c>
      <c r="Y59" s="551">
        <f>IFERROR(SUM(Y52:Y57),"0")</f>
        <v>108</v>
      </c>
      <c r="Z59" s="37"/>
      <c r="AA59" s="552"/>
      <c r="AB59" s="552"/>
      <c r="AC59" s="552"/>
    </row>
    <row r="60" spans="1:68" ht="14.25" customHeight="1" x14ac:dyDescent="0.25">
      <c r="A60" s="562" t="s">
        <v>137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57">
        <v>4680115881440</v>
      </c>
      <c r="E61" s="558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141</v>
      </c>
      <c r="B62" s="54" t="s">
        <v>142</v>
      </c>
      <c r="C62" s="31">
        <v>4301020358</v>
      </c>
      <c r="D62" s="557">
        <v>4680115885950</v>
      </c>
      <c r="E62" s="558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2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4301020296</v>
      </c>
      <c r="D63" s="557">
        <v>4680115881433</v>
      </c>
      <c r="E63" s="558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76</v>
      </c>
      <c r="L63" s="32" t="s">
        <v>114</v>
      </c>
      <c r="M63" s="33" t="s">
        <v>107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69</v>
      </c>
      <c r="X63" s="549">
        <v>180</v>
      </c>
      <c r="Y63" s="550">
        <f>IFERROR(IF(X63="",0,CEILING((X63/$H63),1)*$H63),"")</f>
        <v>180.9</v>
      </c>
      <c r="Z63" s="36">
        <f>IFERROR(IF(Y63=0,"",ROUNDUP(Y63/H63,0)*0.00651),"")</f>
        <v>0.43617</v>
      </c>
      <c r="AA63" s="56"/>
      <c r="AB63" s="57"/>
      <c r="AC63" s="109" t="s">
        <v>140</v>
      </c>
      <c r="AG63" s="64"/>
      <c r="AJ63" s="68" t="s">
        <v>115</v>
      </c>
      <c r="AK63" s="68">
        <v>491.4</v>
      </c>
      <c r="BB63" s="110" t="s">
        <v>1</v>
      </c>
      <c r="BM63" s="64">
        <f>IFERROR(X63*I63/H63,"0")</f>
        <v>191.99999999999997</v>
      </c>
      <c r="BN63" s="64">
        <f>IFERROR(Y63*I63/H63,"0")</f>
        <v>192.95999999999998</v>
      </c>
      <c r="BO63" s="64">
        <f>IFERROR(1/J63*(X63/H63),"0")</f>
        <v>0.36630036630036628</v>
      </c>
      <c r="BP63" s="64">
        <f>IFERROR(1/J63*(Y63/H63),"0")</f>
        <v>0.36813186813186816</v>
      </c>
    </row>
    <row r="64" spans="1:68" x14ac:dyDescent="0.2">
      <c r="A64" s="573"/>
      <c r="B64" s="563"/>
      <c r="C64" s="563"/>
      <c r="D64" s="563"/>
      <c r="E64" s="563"/>
      <c r="F64" s="563"/>
      <c r="G64" s="563"/>
      <c r="H64" s="563"/>
      <c r="I64" s="563"/>
      <c r="J64" s="563"/>
      <c r="K64" s="563"/>
      <c r="L64" s="563"/>
      <c r="M64" s="563"/>
      <c r="N64" s="563"/>
      <c r="O64" s="574"/>
      <c r="P64" s="566" t="s">
        <v>71</v>
      </c>
      <c r="Q64" s="567"/>
      <c r="R64" s="567"/>
      <c r="S64" s="567"/>
      <c r="T64" s="567"/>
      <c r="U64" s="567"/>
      <c r="V64" s="568"/>
      <c r="W64" s="37" t="s">
        <v>72</v>
      </c>
      <c r="X64" s="551">
        <f>IFERROR(X61/H61,"0")+IFERROR(X62/H62,"0")+IFERROR(X63/H63,"0")</f>
        <v>66.666666666666657</v>
      </c>
      <c r="Y64" s="551">
        <f>IFERROR(Y61/H61,"0")+IFERROR(Y62/H62,"0")+IFERROR(Y63/H63,"0")</f>
        <v>67</v>
      </c>
      <c r="Z64" s="551">
        <f>IFERROR(IF(Z61="",0,Z61),"0")+IFERROR(IF(Z62="",0,Z62),"0")+IFERROR(IF(Z63="",0,Z63),"0")</f>
        <v>0.43617</v>
      </c>
      <c r="AA64" s="552"/>
      <c r="AB64" s="552"/>
      <c r="AC64" s="552"/>
    </row>
    <row r="65" spans="1:68" x14ac:dyDescent="0.2">
      <c r="A65" s="563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4"/>
      <c r="P65" s="566" t="s">
        <v>71</v>
      </c>
      <c r="Q65" s="567"/>
      <c r="R65" s="567"/>
      <c r="S65" s="567"/>
      <c r="T65" s="567"/>
      <c r="U65" s="567"/>
      <c r="V65" s="568"/>
      <c r="W65" s="37" t="s">
        <v>69</v>
      </c>
      <c r="X65" s="551">
        <f>IFERROR(SUM(X61:X63),"0")</f>
        <v>180</v>
      </c>
      <c r="Y65" s="551">
        <f>IFERROR(SUM(Y61:Y63),"0")</f>
        <v>180.9</v>
      </c>
      <c r="Z65" s="37"/>
      <c r="AA65" s="552"/>
      <c r="AB65" s="552"/>
      <c r="AC65" s="552"/>
    </row>
    <row r="66" spans="1:68" ht="14.25" customHeight="1" x14ac:dyDescent="0.25">
      <c r="A66" s="562" t="s">
        <v>64</v>
      </c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63"/>
      <c r="P66" s="563"/>
      <c r="Q66" s="563"/>
      <c r="R66" s="563"/>
      <c r="S66" s="563"/>
      <c r="T66" s="563"/>
      <c r="U66" s="563"/>
      <c r="V66" s="563"/>
      <c r="W66" s="563"/>
      <c r="X66" s="563"/>
      <c r="Y66" s="563"/>
      <c r="Z66" s="563"/>
      <c r="AA66" s="545"/>
      <c r="AB66" s="545"/>
      <c r="AC66" s="545"/>
    </row>
    <row r="67" spans="1:68" ht="27" customHeight="1" x14ac:dyDescent="0.25">
      <c r="A67" s="54" t="s">
        <v>145</v>
      </c>
      <c r="B67" s="54" t="s">
        <v>146</v>
      </c>
      <c r="C67" s="31">
        <v>4301031243</v>
      </c>
      <c r="D67" s="557">
        <v>4680115885073</v>
      </c>
      <c r="E67" s="558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69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148</v>
      </c>
      <c r="B68" s="54" t="s">
        <v>149</v>
      </c>
      <c r="C68" s="31">
        <v>4301031241</v>
      </c>
      <c r="D68" s="557">
        <v>4680115885059</v>
      </c>
      <c r="E68" s="558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4301031316</v>
      </c>
      <c r="D69" s="557">
        <v>4680115885097</v>
      </c>
      <c r="E69" s="558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3"/>
      <c r="B70" s="563"/>
      <c r="C70" s="563"/>
      <c r="D70" s="563"/>
      <c r="E70" s="563"/>
      <c r="F70" s="563"/>
      <c r="G70" s="563"/>
      <c r="H70" s="563"/>
      <c r="I70" s="563"/>
      <c r="J70" s="563"/>
      <c r="K70" s="563"/>
      <c r="L70" s="563"/>
      <c r="M70" s="563"/>
      <c r="N70" s="563"/>
      <c r="O70" s="574"/>
      <c r="P70" s="566" t="s">
        <v>71</v>
      </c>
      <c r="Q70" s="567"/>
      <c r="R70" s="567"/>
      <c r="S70" s="567"/>
      <c r="T70" s="567"/>
      <c r="U70" s="567"/>
      <c r="V70" s="568"/>
      <c r="W70" s="37" t="s">
        <v>72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3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4"/>
      <c r="P71" s="566" t="s">
        <v>71</v>
      </c>
      <c r="Q71" s="567"/>
      <c r="R71" s="567"/>
      <c r="S71" s="567"/>
      <c r="T71" s="567"/>
      <c r="U71" s="567"/>
      <c r="V71" s="568"/>
      <c r="W71" s="37" t="s">
        <v>69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2" t="s">
        <v>73</v>
      </c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63"/>
      <c r="P72" s="563"/>
      <c r="Q72" s="563"/>
      <c r="R72" s="563"/>
      <c r="S72" s="563"/>
      <c r="T72" s="563"/>
      <c r="U72" s="563"/>
      <c r="V72" s="563"/>
      <c r="W72" s="563"/>
      <c r="X72" s="563"/>
      <c r="Y72" s="563"/>
      <c r="Z72" s="563"/>
      <c r="AA72" s="545"/>
      <c r="AB72" s="545"/>
      <c r="AC72" s="545"/>
    </row>
    <row r="73" spans="1:68" ht="16.5" customHeight="1" x14ac:dyDescent="0.25">
      <c r="A73" s="54" t="s">
        <v>154</v>
      </c>
      <c r="B73" s="54" t="s">
        <v>155</v>
      </c>
      <c r="C73" s="31">
        <v>4301051838</v>
      </c>
      <c r="D73" s="557">
        <v>4680115881891</v>
      </c>
      <c r="E73" s="558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69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157</v>
      </c>
      <c r="B74" s="54" t="s">
        <v>158</v>
      </c>
      <c r="C74" s="31">
        <v>4301051846</v>
      </c>
      <c r="D74" s="557">
        <v>4680115885769</v>
      </c>
      <c r="E74" s="558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160</v>
      </c>
      <c r="B75" s="54" t="s">
        <v>161</v>
      </c>
      <c r="C75" s="31">
        <v>4301051837</v>
      </c>
      <c r="D75" s="557">
        <v>4680115884311</v>
      </c>
      <c r="E75" s="558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4301051844</v>
      </c>
      <c r="D76" s="557">
        <v>4680115885929</v>
      </c>
      <c r="E76" s="558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4301051929</v>
      </c>
      <c r="D77" s="557">
        <v>4680115884403</v>
      </c>
      <c r="E77" s="558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69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3"/>
      <c r="B78" s="563"/>
      <c r="C78" s="563"/>
      <c r="D78" s="563"/>
      <c r="E78" s="563"/>
      <c r="F78" s="563"/>
      <c r="G78" s="563"/>
      <c r="H78" s="563"/>
      <c r="I78" s="563"/>
      <c r="J78" s="563"/>
      <c r="K78" s="563"/>
      <c r="L78" s="563"/>
      <c r="M78" s="563"/>
      <c r="N78" s="563"/>
      <c r="O78" s="574"/>
      <c r="P78" s="566" t="s">
        <v>71</v>
      </c>
      <c r="Q78" s="567"/>
      <c r="R78" s="567"/>
      <c r="S78" s="567"/>
      <c r="T78" s="567"/>
      <c r="U78" s="567"/>
      <c r="V78" s="568"/>
      <c r="W78" s="37" t="s">
        <v>72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3"/>
      <c r="B79" s="563"/>
      <c r="C79" s="563"/>
      <c r="D79" s="563"/>
      <c r="E79" s="563"/>
      <c r="F79" s="563"/>
      <c r="G79" s="563"/>
      <c r="H79" s="563"/>
      <c r="I79" s="563"/>
      <c r="J79" s="563"/>
      <c r="K79" s="563"/>
      <c r="L79" s="563"/>
      <c r="M79" s="563"/>
      <c r="N79" s="563"/>
      <c r="O79" s="574"/>
      <c r="P79" s="566" t="s">
        <v>71</v>
      </c>
      <c r="Q79" s="567"/>
      <c r="R79" s="567"/>
      <c r="S79" s="567"/>
      <c r="T79" s="567"/>
      <c r="U79" s="567"/>
      <c r="V79" s="568"/>
      <c r="W79" s="37" t="s">
        <v>69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2" t="s">
        <v>167</v>
      </c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63"/>
      <c r="P80" s="563"/>
      <c r="Q80" s="563"/>
      <c r="R80" s="563"/>
      <c r="S80" s="563"/>
      <c r="T80" s="563"/>
      <c r="U80" s="563"/>
      <c r="V80" s="563"/>
      <c r="W80" s="563"/>
      <c r="X80" s="563"/>
      <c r="Y80" s="563"/>
      <c r="Z80" s="563"/>
      <c r="AA80" s="545"/>
      <c r="AB80" s="545"/>
      <c r="AC80" s="545"/>
    </row>
    <row r="81" spans="1:68" ht="27" customHeight="1" x14ac:dyDescent="0.25">
      <c r="A81" s="54" t="s">
        <v>168</v>
      </c>
      <c r="B81" s="54" t="s">
        <v>169</v>
      </c>
      <c r="C81" s="31">
        <v>4301060455</v>
      </c>
      <c r="D81" s="557">
        <v>4680115881532</v>
      </c>
      <c r="E81" s="558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69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171</v>
      </c>
      <c r="B82" s="54" t="s">
        <v>172</v>
      </c>
      <c r="C82" s="31">
        <v>4301060351</v>
      </c>
      <c r="D82" s="557">
        <v>4680115881464</v>
      </c>
      <c r="E82" s="558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69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173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3"/>
      <c r="B83" s="563"/>
      <c r="C83" s="563"/>
      <c r="D83" s="563"/>
      <c r="E83" s="563"/>
      <c r="F83" s="563"/>
      <c r="G83" s="563"/>
      <c r="H83" s="563"/>
      <c r="I83" s="563"/>
      <c r="J83" s="563"/>
      <c r="K83" s="563"/>
      <c r="L83" s="563"/>
      <c r="M83" s="563"/>
      <c r="N83" s="563"/>
      <c r="O83" s="574"/>
      <c r="P83" s="566" t="s">
        <v>71</v>
      </c>
      <c r="Q83" s="567"/>
      <c r="R83" s="567"/>
      <c r="S83" s="567"/>
      <c r="T83" s="567"/>
      <c r="U83" s="567"/>
      <c r="V83" s="568"/>
      <c r="W83" s="37" t="s">
        <v>72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63"/>
      <c r="B84" s="563"/>
      <c r="C84" s="563"/>
      <c r="D84" s="563"/>
      <c r="E84" s="563"/>
      <c r="F84" s="563"/>
      <c r="G84" s="563"/>
      <c r="H84" s="563"/>
      <c r="I84" s="563"/>
      <c r="J84" s="563"/>
      <c r="K84" s="563"/>
      <c r="L84" s="563"/>
      <c r="M84" s="563"/>
      <c r="N84" s="563"/>
      <c r="O84" s="574"/>
      <c r="P84" s="566" t="s">
        <v>71</v>
      </c>
      <c r="Q84" s="567"/>
      <c r="R84" s="567"/>
      <c r="S84" s="567"/>
      <c r="T84" s="567"/>
      <c r="U84" s="567"/>
      <c r="V84" s="568"/>
      <c r="W84" s="37" t="s">
        <v>69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77" t="s">
        <v>174</v>
      </c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63"/>
      <c r="P85" s="563"/>
      <c r="Q85" s="563"/>
      <c r="R85" s="563"/>
      <c r="S85" s="563"/>
      <c r="T85" s="563"/>
      <c r="U85" s="563"/>
      <c r="V85" s="563"/>
      <c r="W85" s="563"/>
      <c r="X85" s="563"/>
      <c r="Y85" s="563"/>
      <c r="Z85" s="563"/>
      <c r="AA85" s="544"/>
      <c r="AB85" s="544"/>
      <c r="AC85" s="544"/>
    </row>
    <row r="86" spans="1:68" ht="14.25" customHeight="1" x14ac:dyDescent="0.25">
      <c r="A86" s="562" t="s">
        <v>103</v>
      </c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63"/>
      <c r="P86" s="563"/>
      <c r="Q86" s="563"/>
      <c r="R86" s="563"/>
      <c r="S86" s="563"/>
      <c r="T86" s="563"/>
      <c r="U86" s="563"/>
      <c r="V86" s="563"/>
      <c r="W86" s="563"/>
      <c r="X86" s="563"/>
      <c r="Y86" s="563"/>
      <c r="Z86" s="563"/>
      <c r="AA86" s="545"/>
      <c r="AB86" s="545"/>
      <c r="AC86" s="545"/>
    </row>
    <row r="87" spans="1:68" ht="27" customHeight="1" x14ac:dyDescent="0.25">
      <c r="A87" s="54" t="s">
        <v>175</v>
      </c>
      <c r="B87" s="54" t="s">
        <v>176</v>
      </c>
      <c r="C87" s="31">
        <v>4301011468</v>
      </c>
      <c r="D87" s="557">
        <v>4680115881327</v>
      </c>
      <c r="E87" s="558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69</v>
      </c>
      <c r="X87" s="549">
        <v>100</v>
      </c>
      <c r="Y87" s="550">
        <f>IFERROR(IF(X87="",0,CEILING((X87/$H87),1)*$H87),"")</f>
        <v>108</v>
      </c>
      <c r="Z87" s="36">
        <f>IFERROR(IF(Y87=0,"",ROUNDUP(Y87/H87,0)*0.01898),"")</f>
        <v>0.1898</v>
      </c>
      <c r="AA87" s="56"/>
      <c r="AB87" s="57"/>
      <c r="AC87" s="131" t="s">
        <v>177</v>
      </c>
      <c r="AG87" s="64"/>
      <c r="AJ87" s="68"/>
      <c r="AK87" s="68">
        <v>0</v>
      </c>
      <c r="BB87" s="132" t="s">
        <v>1</v>
      </c>
      <c r="BM87" s="64">
        <f>IFERROR(X87*I87/H87,"0")</f>
        <v>104.02777777777777</v>
      </c>
      <c r="BN87" s="64">
        <f>IFERROR(Y87*I87/H87,"0")</f>
        <v>112.34999999999998</v>
      </c>
      <c r="BO87" s="64">
        <f>IFERROR(1/J87*(X87/H87),"0")</f>
        <v>0.14467592592592593</v>
      </c>
      <c r="BP87" s="64">
        <f>IFERROR(1/J87*(Y87/H87),"0")</f>
        <v>0.15625</v>
      </c>
    </row>
    <row r="88" spans="1:68" ht="27" customHeight="1" x14ac:dyDescent="0.25">
      <c r="A88" s="54" t="s">
        <v>178</v>
      </c>
      <c r="B88" s="54" t="s">
        <v>179</v>
      </c>
      <c r="C88" s="31">
        <v>4301011476</v>
      </c>
      <c r="D88" s="557">
        <v>4680115881518</v>
      </c>
      <c r="E88" s="558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69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177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180</v>
      </c>
      <c r="B89" s="54" t="s">
        <v>181</v>
      </c>
      <c r="C89" s="31">
        <v>4301011443</v>
      </c>
      <c r="D89" s="557">
        <v>4680115881303</v>
      </c>
      <c r="E89" s="558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111</v>
      </c>
      <c r="L89" s="32" t="s">
        <v>114</v>
      </c>
      <c r="M89" s="33" t="s">
        <v>93</v>
      </c>
      <c r="N89" s="33"/>
      <c r="O89" s="32">
        <v>50</v>
      </c>
      <c r="P89" s="7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69</v>
      </c>
      <c r="X89" s="549">
        <v>765</v>
      </c>
      <c r="Y89" s="550">
        <f>IFERROR(IF(X89="",0,CEILING((X89/$H89),1)*$H89),"")</f>
        <v>765</v>
      </c>
      <c r="Z89" s="36">
        <f>IFERROR(IF(Y89=0,"",ROUNDUP(Y89/H89,0)*0.00902),"")</f>
        <v>1.5334000000000001</v>
      </c>
      <c r="AA89" s="56"/>
      <c r="AB89" s="57"/>
      <c r="AC89" s="135" t="s">
        <v>177</v>
      </c>
      <c r="AG89" s="64"/>
      <c r="AJ89" s="68" t="s">
        <v>115</v>
      </c>
      <c r="AK89" s="68">
        <v>594</v>
      </c>
      <c r="BB89" s="136" t="s">
        <v>1</v>
      </c>
      <c r="BM89" s="64">
        <f>IFERROR(X89*I89/H89,"0")</f>
        <v>800.7</v>
      </c>
      <c r="BN89" s="64">
        <f>IFERROR(Y89*I89/H89,"0")</f>
        <v>800.7</v>
      </c>
      <c r="BO89" s="64">
        <f>IFERROR(1/J89*(X89/H89),"0")</f>
        <v>1.2878787878787878</v>
      </c>
      <c r="BP89" s="64">
        <f>IFERROR(1/J89*(Y89/H89),"0")</f>
        <v>1.2878787878787878</v>
      </c>
    </row>
    <row r="90" spans="1:68" x14ac:dyDescent="0.2">
      <c r="A90" s="573"/>
      <c r="B90" s="563"/>
      <c r="C90" s="563"/>
      <c r="D90" s="563"/>
      <c r="E90" s="563"/>
      <c r="F90" s="563"/>
      <c r="G90" s="563"/>
      <c r="H90" s="563"/>
      <c r="I90" s="563"/>
      <c r="J90" s="563"/>
      <c r="K90" s="563"/>
      <c r="L90" s="563"/>
      <c r="M90" s="563"/>
      <c r="N90" s="563"/>
      <c r="O90" s="574"/>
      <c r="P90" s="566" t="s">
        <v>71</v>
      </c>
      <c r="Q90" s="567"/>
      <c r="R90" s="567"/>
      <c r="S90" s="567"/>
      <c r="T90" s="567"/>
      <c r="U90" s="567"/>
      <c r="V90" s="568"/>
      <c r="W90" s="37" t="s">
        <v>72</v>
      </c>
      <c r="X90" s="551">
        <f>IFERROR(X87/H87,"0")+IFERROR(X88/H88,"0")+IFERROR(X89/H89,"0")</f>
        <v>179.25925925925927</v>
      </c>
      <c r="Y90" s="551">
        <f>IFERROR(Y87/H87,"0")+IFERROR(Y88/H88,"0")+IFERROR(Y89/H89,"0")</f>
        <v>180</v>
      </c>
      <c r="Z90" s="551">
        <f>IFERROR(IF(Z87="",0,Z87),"0")+IFERROR(IF(Z88="",0,Z88),"0")+IFERROR(IF(Z89="",0,Z89),"0")</f>
        <v>1.7232000000000001</v>
      </c>
      <c r="AA90" s="552"/>
      <c r="AB90" s="552"/>
      <c r="AC90" s="552"/>
    </row>
    <row r="91" spans="1:68" x14ac:dyDescent="0.2">
      <c r="A91" s="563"/>
      <c r="B91" s="563"/>
      <c r="C91" s="563"/>
      <c r="D91" s="563"/>
      <c r="E91" s="563"/>
      <c r="F91" s="563"/>
      <c r="G91" s="563"/>
      <c r="H91" s="563"/>
      <c r="I91" s="563"/>
      <c r="J91" s="563"/>
      <c r="K91" s="563"/>
      <c r="L91" s="563"/>
      <c r="M91" s="563"/>
      <c r="N91" s="563"/>
      <c r="O91" s="574"/>
      <c r="P91" s="566" t="s">
        <v>71</v>
      </c>
      <c r="Q91" s="567"/>
      <c r="R91" s="567"/>
      <c r="S91" s="567"/>
      <c r="T91" s="567"/>
      <c r="U91" s="567"/>
      <c r="V91" s="568"/>
      <c r="W91" s="37" t="s">
        <v>69</v>
      </c>
      <c r="X91" s="551">
        <f>IFERROR(SUM(X87:X89),"0")</f>
        <v>865</v>
      </c>
      <c r="Y91" s="551">
        <f>IFERROR(SUM(Y87:Y89),"0")</f>
        <v>873</v>
      </c>
      <c r="Z91" s="37"/>
      <c r="AA91" s="552"/>
      <c r="AB91" s="552"/>
      <c r="AC91" s="552"/>
    </row>
    <row r="92" spans="1:68" ht="14.25" customHeight="1" x14ac:dyDescent="0.25">
      <c r="A92" s="562" t="s">
        <v>73</v>
      </c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63"/>
      <c r="P92" s="563"/>
      <c r="Q92" s="563"/>
      <c r="R92" s="563"/>
      <c r="S92" s="563"/>
      <c r="T92" s="563"/>
      <c r="U92" s="563"/>
      <c r="V92" s="563"/>
      <c r="W92" s="563"/>
      <c r="X92" s="563"/>
      <c r="Y92" s="563"/>
      <c r="Z92" s="563"/>
      <c r="AA92" s="545"/>
      <c r="AB92" s="545"/>
      <c r="AC92" s="545"/>
    </row>
    <row r="93" spans="1:68" ht="16.5" customHeight="1" x14ac:dyDescent="0.25">
      <c r="A93" s="54" t="s">
        <v>182</v>
      </c>
      <c r="B93" s="54" t="s">
        <v>183</v>
      </c>
      <c r="C93" s="31">
        <v>4301051712</v>
      </c>
      <c r="D93" s="557">
        <v>4607091386967</v>
      </c>
      <c r="E93" s="558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799" t="s">
        <v>184</v>
      </c>
      <c r="Q93" s="554"/>
      <c r="R93" s="554"/>
      <c r="S93" s="554"/>
      <c r="T93" s="555"/>
      <c r="U93" s="34"/>
      <c r="V93" s="34"/>
      <c r="W93" s="35" t="s">
        <v>69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4301051788</v>
      </c>
      <c r="D94" s="557">
        <v>4680115884953</v>
      </c>
      <c r="E94" s="558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69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189</v>
      </c>
      <c r="B95" s="54" t="s">
        <v>190</v>
      </c>
      <c r="C95" s="31">
        <v>4301051718</v>
      </c>
      <c r="D95" s="557">
        <v>4607091385731</v>
      </c>
      <c r="E95" s="558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69</v>
      </c>
      <c r="X95" s="549">
        <v>315</v>
      </c>
      <c r="Y95" s="550">
        <f>IFERROR(IF(X95="",0,CEILING((X95/$H95),1)*$H95),"")</f>
        <v>315.90000000000003</v>
      </c>
      <c r="Z95" s="36">
        <f>IFERROR(IF(Y95=0,"",ROUNDUP(Y95/H95,0)*0.00651),"")</f>
        <v>0.76167000000000007</v>
      </c>
      <c r="AA95" s="56"/>
      <c r="AB95" s="57"/>
      <c r="AC95" s="141" t="s">
        <v>185</v>
      </c>
      <c r="AG95" s="64"/>
      <c r="AJ95" s="68"/>
      <c r="AK95" s="68">
        <v>0</v>
      </c>
      <c r="BB95" s="142" t="s">
        <v>1</v>
      </c>
      <c r="BM95" s="64">
        <f>IFERROR(X95*I95/H95,"0")</f>
        <v>344.4</v>
      </c>
      <c r="BN95" s="64">
        <f>IFERROR(Y95*I95/H95,"0")</f>
        <v>345.38400000000001</v>
      </c>
      <c r="BO95" s="64">
        <f>IFERROR(1/J95*(X95/H95),"0")</f>
        <v>0.64102564102564097</v>
      </c>
      <c r="BP95" s="64">
        <f>IFERROR(1/J95*(Y95/H95),"0")</f>
        <v>0.6428571428571429</v>
      </c>
    </row>
    <row r="96" spans="1:68" ht="16.5" customHeight="1" x14ac:dyDescent="0.25">
      <c r="A96" s="54" t="s">
        <v>191</v>
      </c>
      <c r="B96" s="54" t="s">
        <v>192</v>
      </c>
      <c r="C96" s="31">
        <v>4301051438</v>
      </c>
      <c r="D96" s="557">
        <v>4680115880894</v>
      </c>
      <c r="E96" s="558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4"/>
      <c r="R96" s="554"/>
      <c r="S96" s="554"/>
      <c r="T96" s="555"/>
      <c r="U96" s="34"/>
      <c r="V96" s="34"/>
      <c r="W96" s="35" t="s">
        <v>69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3"/>
      <c r="B97" s="563"/>
      <c r="C97" s="563"/>
      <c r="D97" s="563"/>
      <c r="E97" s="563"/>
      <c r="F97" s="563"/>
      <c r="G97" s="563"/>
      <c r="H97" s="563"/>
      <c r="I97" s="563"/>
      <c r="J97" s="563"/>
      <c r="K97" s="563"/>
      <c r="L97" s="563"/>
      <c r="M97" s="563"/>
      <c r="N97" s="563"/>
      <c r="O97" s="574"/>
      <c r="P97" s="566" t="s">
        <v>71</v>
      </c>
      <c r="Q97" s="567"/>
      <c r="R97" s="567"/>
      <c r="S97" s="567"/>
      <c r="T97" s="567"/>
      <c r="U97" s="567"/>
      <c r="V97" s="568"/>
      <c r="W97" s="37" t="s">
        <v>72</v>
      </c>
      <c r="X97" s="551">
        <f>IFERROR(X93/H93,"0")+IFERROR(X94/H94,"0")+IFERROR(X95/H95,"0")+IFERROR(X96/H96,"0")</f>
        <v>116.66666666666666</v>
      </c>
      <c r="Y97" s="551">
        <f>IFERROR(Y93/H93,"0")+IFERROR(Y94/H94,"0")+IFERROR(Y95/H95,"0")+IFERROR(Y96/H96,"0")</f>
        <v>117</v>
      </c>
      <c r="Z97" s="551">
        <f>IFERROR(IF(Z93="",0,Z93),"0")+IFERROR(IF(Z94="",0,Z94),"0")+IFERROR(IF(Z95="",0,Z95),"0")+IFERROR(IF(Z96="",0,Z96),"0")</f>
        <v>0.76167000000000007</v>
      </c>
      <c r="AA97" s="552"/>
      <c r="AB97" s="552"/>
      <c r="AC97" s="552"/>
    </row>
    <row r="98" spans="1:68" x14ac:dyDescent="0.2">
      <c r="A98" s="563"/>
      <c r="B98" s="563"/>
      <c r="C98" s="563"/>
      <c r="D98" s="563"/>
      <c r="E98" s="563"/>
      <c r="F98" s="563"/>
      <c r="G98" s="563"/>
      <c r="H98" s="563"/>
      <c r="I98" s="563"/>
      <c r="J98" s="563"/>
      <c r="K98" s="563"/>
      <c r="L98" s="563"/>
      <c r="M98" s="563"/>
      <c r="N98" s="563"/>
      <c r="O98" s="574"/>
      <c r="P98" s="566" t="s">
        <v>71</v>
      </c>
      <c r="Q98" s="567"/>
      <c r="R98" s="567"/>
      <c r="S98" s="567"/>
      <c r="T98" s="567"/>
      <c r="U98" s="567"/>
      <c r="V98" s="568"/>
      <c r="W98" s="37" t="s">
        <v>69</v>
      </c>
      <c r="X98" s="551">
        <f>IFERROR(SUM(X93:X96),"0")</f>
        <v>315</v>
      </c>
      <c r="Y98" s="551">
        <f>IFERROR(SUM(Y93:Y96),"0")</f>
        <v>315.90000000000003</v>
      </c>
      <c r="Z98" s="37"/>
      <c r="AA98" s="552"/>
      <c r="AB98" s="552"/>
      <c r="AC98" s="552"/>
    </row>
    <row r="99" spans="1:68" ht="16.5" customHeight="1" x14ac:dyDescent="0.25">
      <c r="A99" s="577" t="s">
        <v>194</v>
      </c>
      <c r="B99" s="563"/>
      <c r="C99" s="563"/>
      <c r="D99" s="563"/>
      <c r="E99" s="563"/>
      <c r="F99" s="563"/>
      <c r="G99" s="563"/>
      <c r="H99" s="563"/>
      <c r="I99" s="563"/>
      <c r="J99" s="563"/>
      <c r="K99" s="563"/>
      <c r="L99" s="563"/>
      <c r="M99" s="563"/>
      <c r="N99" s="563"/>
      <c r="O99" s="563"/>
      <c r="P99" s="563"/>
      <c r="Q99" s="563"/>
      <c r="R99" s="563"/>
      <c r="S99" s="563"/>
      <c r="T99" s="563"/>
      <c r="U99" s="563"/>
      <c r="V99" s="563"/>
      <c r="W99" s="563"/>
      <c r="X99" s="563"/>
      <c r="Y99" s="563"/>
      <c r="Z99" s="563"/>
      <c r="AA99" s="544"/>
      <c r="AB99" s="544"/>
      <c r="AC99" s="544"/>
    </row>
    <row r="100" spans="1:68" ht="14.25" customHeight="1" x14ac:dyDescent="0.25">
      <c r="A100" s="562" t="s">
        <v>103</v>
      </c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63"/>
      <c r="P100" s="563"/>
      <c r="Q100" s="563"/>
      <c r="R100" s="563"/>
      <c r="S100" s="563"/>
      <c r="T100" s="563"/>
      <c r="U100" s="563"/>
      <c r="V100" s="563"/>
      <c r="W100" s="563"/>
      <c r="X100" s="563"/>
      <c r="Y100" s="563"/>
      <c r="Z100" s="563"/>
      <c r="AA100" s="545"/>
      <c r="AB100" s="545"/>
      <c r="AC100" s="545"/>
    </row>
    <row r="101" spans="1:68" ht="27" customHeight="1" x14ac:dyDescent="0.25">
      <c r="A101" s="54" t="s">
        <v>195</v>
      </c>
      <c r="B101" s="54" t="s">
        <v>196</v>
      </c>
      <c r="C101" s="31">
        <v>4301011514</v>
      </c>
      <c r="D101" s="557">
        <v>4680115882133</v>
      </c>
      <c r="E101" s="558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4"/>
      <c r="R101" s="554"/>
      <c r="S101" s="554"/>
      <c r="T101" s="555"/>
      <c r="U101" s="34"/>
      <c r="V101" s="34"/>
      <c r="W101" s="35" t="s">
        <v>69</v>
      </c>
      <c r="X101" s="549">
        <v>20</v>
      </c>
      <c r="Y101" s="550">
        <f>IFERROR(IF(X101="",0,CEILING((X101/$H101),1)*$H101),"")</f>
        <v>21.6</v>
      </c>
      <c r="Z101" s="36">
        <f>IFERROR(IF(Y101=0,"",ROUNDUP(Y101/H101,0)*0.01898),"")</f>
        <v>3.7960000000000001E-2</v>
      </c>
      <c r="AA101" s="56"/>
      <c r="AB101" s="57"/>
      <c r="AC101" s="145" t="s">
        <v>197</v>
      </c>
      <c r="AG101" s="64"/>
      <c r="AJ101" s="68"/>
      <c r="AK101" s="68">
        <v>0</v>
      </c>
      <c r="BB101" s="146" t="s">
        <v>1</v>
      </c>
      <c r="BM101" s="64">
        <f>IFERROR(X101*I101/H101,"0")</f>
        <v>20.805555555555554</v>
      </c>
      <c r="BN101" s="64">
        <f>IFERROR(Y101*I101/H101,"0")</f>
        <v>22.47</v>
      </c>
      <c r="BO101" s="64">
        <f>IFERROR(1/J101*(X101/H101),"0")</f>
        <v>2.8935185185185182E-2</v>
      </c>
      <c r="BP101" s="64">
        <f>IFERROR(1/J101*(Y101/H101),"0")</f>
        <v>3.125E-2</v>
      </c>
    </row>
    <row r="102" spans="1:68" ht="27" customHeight="1" x14ac:dyDescent="0.25">
      <c r="A102" s="54" t="s">
        <v>198</v>
      </c>
      <c r="B102" s="54" t="s">
        <v>199</v>
      </c>
      <c r="C102" s="31">
        <v>4301011417</v>
      </c>
      <c r="D102" s="557">
        <v>4680115880269</v>
      </c>
      <c r="E102" s="558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111</v>
      </c>
      <c r="L102" s="32"/>
      <c r="M102" s="33" t="s">
        <v>77</v>
      </c>
      <c r="N102" s="33"/>
      <c r="O102" s="32">
        <v>50</v>
      </c>
      <c r="P102" s="8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4"/>
      <c r="R102" s="554"/>
      <c r="S102" s="554"/>
      <c r="T102" s="555"/>
      <c r="U102" s="34"/>
      <c r="V102" s="34"/>
      <c r="W102" s="35" t="s">
        <v>69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197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200</v>
      </c>
      <c r="B103" s="54" t="s">
        <v>201</v>
      </c>
      <c r="C103" s="31">
        <v>4301011415</v>
      </c>
      <c r="D103" s="557">
        <v>4680115880429</v>
      </c>
      <c r="E103" s="558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4"/>
      <c r="R103" s="554"/>
      <c r="S103" s="554"/>
      <c r="T103" s="555"/>
      <c r="U103" s="34"/>
      <c r="V103" s="34"/>
      <c r="W103" s="35" t="s">
        <v>69</v>
      </c>
      <c r="X103" s="549">
        <v>225</v>
      </c>
      <c r="Y103" s="550">
        <f>IFERROR(IF(X103="",0,CEILING((X103/$H103),1)*$H103),"")</f>
        <v>225</v>
      </c>
      <c r="Z103" s="36">
        <f>IFERROR(IF(Y103=0,"",ROUNDUP(Y103/H103,0)*0.00902),"")</f>
        <v>0.45100000000000001</v>
      </c>
      <c r="AA103" s="56"/>
      <c r="AB103" s="57"/>
      <c r="AC103" s="149" t="s">
        <v>197</v>
      </c>
      <c r="AG103" s="64"/>
      <c r="AJ103" s="68"/>
      <c r="AK103" s="68">
        <v>0</v>
      </c>
      <c r="BB103" s="150" t="s">
        <v>1</v>
      </c>
      <c r="BM103" s="64">
        <f>IFERROR(X103*I103/H103,"0")</f>
        <v>235.5</v>
      </c>
      <c r="BN103" s="64">
        <f>IFERROR(Y103*I103/H103,"0")</f>
        <v>235.5</v>
      </c>
      <c r="BO103" s="64">
        <f>IFERROR(1/J103*(X103/H103),"0")</f>
        <v>0.37878787878787878</v>
      </c>
      <c r="BP103" s="64">
        <f>IFERROR(1/J103*(Y103/H103),"0")</f>
        <v>0.37878787878787878</v>
      </c>
    </row>
    <row r="104" spans="1:68" ht="27" customHeight="1" x14ac:dyDescent="0.25">
      <c r="A104" s="54" t="s">
        <v>202</v>
      </c>
      <c r="B104" s="54" t="s">
        <v>203</v>
      </c>
      <c r="C104" s="31">
        <v>4301011462</v>
      </c>
      <c r="D104" s="557">
        <v>4680115881457</v>
      </c>
      <c r="E104" s="558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4"/>
      <c r="R104" s="554"/>
      <c r="S104" s="554"/>
      <c r="T104" s="555"/>
      <c r="U104" s="34"/>
      <c r="V104" s="34"/>
      <c r="W104" s="35" t="s">
        <v>69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197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3"/>
      <c r="B105" s="563"/>
      <c r="C105" s="563"/>
      <c r="D105" s="563"/>
      <c r="E105" s="563"/>
      <c r="F105" s="563"/>
      <c r="G105" s="563"/>
      <c r="H105" s="563"/>
      <c r="I105" s="563"/>
      <c r="J105" s="563"/>
      <c r="K105" s="563"/>
      <c r="L105" s="563"/>
      <c r="M105" s="563"/>
      <c r="N105" s="563"/>
      <c r="O105" s="574"/>
      <c r="P105" s="566" t="s">
        <v>71</v>
      </c>
      <c r="Q105" s="567"/>
      <c r="R105" s="567"/>
      <c r="S105" s="567"/>
      <c r="T105" s="567"/>
      <c r="U105" s="567"/>
      <c r="V105" s="568"/>
      <c r="W105" s="37" t="s">
        <v>72</v>
      </c>
      <c r="X105" s="551">
        <f>IFERROR(X101/H101,"0")+IFERROR(X102/H102,"0")+IFERROR(X103/H103,"0")+IFERROR(X104/H104,"0")</f>
        <v>51.851851851851855</v>
      </c>
      <c r="Y105" s="551">
        <f>IFERROR(Y101/H101,"0")+IFERROR(Y102/H102,"0")+IFERROR(Y103/H103,"0")+IFERROR(Y104/H104,"0")</f>
        <v>52</v>
      </c>
      <c r="Z105" s="551">
        <f>IFERROR(IF(Z101="",0,Z101),"0")+IFERROR(IF(Z102="",0,Z102),"0")+IFERROR(IF(Z103="",0,Z103),"0")+IFERROR(IF(Z104="",0,Z104),"0")</f>
        <v>0.48896000000000001</v>
      </c>
      <c r="AA105" s="552"/>
      <c r="AB105" s="552"/>
      <c r="AC105" s="552"/>
    </row>
    <row r="106" spans="1:68" x14ac:dyDescent="0.2">
      <c r="A106" s="563"/>
      <c r="B106" s="563"/>
      <c r="C106" s="563"/>
      <c r="D106" s="563"/>
      <c r="E106" s="563"/>
      <c r="F106" s="563"/>
      <c r="G106" s="563"/>
      <c r="H106" s="563"/>
      <c r="I106" s="563"/>
      <c r="J106" s="563"/>
      <c r="K106" s="563"/>
      <c r="L106" s="563"/>
      <c r="M106" s="563"/>
      <c r="N106" s="563"/>
      <c r="O106" s="574"/>
      <c r="P106" s="566" t="s">
        <v>71</v>
      </c>
      <c r="Q106" s="567"/>
      <c r="R106" s="567"/>
      <c r="S106" s="567"/>
      <c r="T106" s="567"/>
      <c r="U106" s="567"/>
      <c r="V106" s="568"/>
      <c r="W106" s="37" t="s">
        <v>69</v>
      </c>
      <c r="X106" s="551">
        <f>IFERROR(SUM(X101:X104),"0")</f>
        <v>245</v>
      </c>
      <c r="Y106" s="551">
        <f>IFERROR(SUM(Y101:Y104),"0")</f>
        <v>246.6</v>
      </c>
      <c r="Z106" s="37"/>
      <c r="AA106" s="552"/>
      <c r="AB106" s="552"/>
      <c r="AC106" s="552"/>
    </row>
    <row r="107" spans="1:68" ht="14.25" customHeight="1" x14ac:dyDescent="0.25">
      <c r="A107" s="562" t="s">
        <v>137</v>
      </c>
      <c r="B107" s="563"/>
      <c r="C107" s="563"/>
      <c r="D107" s="563"/>
      <c r="E107" s="563"/>
      <c r="F107" s="563"/>
      <c r="G107" s="563"/>
      <c r="H107" s="563"/>
      <c r="I107" s="563"/>
      <c r="J107" s="563"/>
      <c r="K107" s="563"/>
      <c r="L107" s="563"/>
      <c r="M107" s="563"/>
      <c r="N107" s="563"/>
      <c r="O107" s="563"/>
      <c r="P107" s="563"/>
      <c r="Q107" s="563"/>
      <c r="R107" s="563"/>
      <c r="S107" s="563"/>
      <c r="T107" s="563"/>
      <c r="U107" s="563"/>
      <c r="V107" s="563"/>
      <c r="W107" s="563"/>
      <c r="X107" s="563"/>
      <c r="Y107" s="563"/>
      <c r="Z107" s="563"/>
      <c r="AA107" s="545"/>
      <c r="AB107" s="545"/>
      <c r="AC107" s="545"/>
    </row>
    <row r="108" spans="1:68" ht="16.5" customHeight="1" x14ac:dyDescent="0.25">
      <c r="A108" s="54" t="s">
        <v>204</v>
      </c>
      <c r="B108" s="54" t="s">
        <v>205</v>
      </c>
      <c r="C108" s="31">
        <v>4301020345</v>
      </c>
      <c r="D108" s="557">
        <v>4680115881488</v>
      </c>
      <c r="E108" s="558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4"/>
      <c r="R108" s="554"/>
      <c r="S108" s="554"/>
      <c r="T108" s="555"/>
      <c r="U108" s="34"/>
      <c r="V108" s="34"/>
      <c r="W108" s="35" t="s">
        <v>69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206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4301020346</v>
      </c>
      <c r="D109" s="557">
        <v>4680115882775</v>
      </c>
      <c r="E109" s="558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77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4"/>
      <c r="R109" s="554"/>
      <c r="S109" s="554"/>
      <c r="T109" s="555"/>
      <c r="U109" s="34"/>
      <c r="V109" s="34"/>
      <c r="W109" s="35" t="s">
        <v>69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206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209</v>
      </c>
      <c r="B110" s="54" t="s">
        <v>210</v>
      </c>
      <c r="C110" s="31">
        <v>4301020344</v>
      </c>
      <c r="D110" s="557">
        <v>4680115880658</v>
      </c>
      <c r="E110" s="558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4"/>
      <c r="R110" s="554"/>
      <c r="S110" s="554"/>
      <c r="T110" s="555"/>
      <c r="U110" s="34"/>
      <c r="V110" s="34"/>
      <c r="W110" s="35" t="s">
        <v>69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206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73"/>
      <c r="B111" s="563"/>
      <c r="C111" s="563"/>
      <c r="D111" s="563"/>
      <c r="E111" s="563"/>
      <c r="F111" s="563"/>
      <c r="G111" s="563"/>
      <c r="H111" s="563"/>
      <c r="I111" s="563"/>
      <c r="J111" s="563"/>
      <c r="K111" s="563"/>
      <c r="L111" s="563"/>
      <c r="M111" s="563"/>
      <c r="N111" s="563"/>
      <c r="O111" s="574"/>
      <c r="P111" s="566" t="s">
        <v>71</v>
      </c>
      <c r="Q111" s="567"/>
      <c r="R111" s="567"/>
      <c r="S111" s="567"/>
      <c r="T111" s="567"/>
      <c r="U111" s="567"/>
      <c r="V111" s="568"/>
      <c r="W111" s="37" t="s">
        <v>72</v>
      </c>
      <c r="X111" s="551">
        <f>IFERROR(X108/H108,"0")+IFERROR(X109/H109,"0")+IFERROR(X110/H110,"0")</f>
        <v>0</v>
      </c>
      <c r="Y111" s="551">
        <f>IFERROR(Y108/H108,"0")+IFERROR(Y109/H109,"0")+IFERROR(Y110/H110,"0")</f>
        <v>0</v>
      </c>
      <c r="Z111" s="551">
        <f>IFERROR(IF(Z108="",0,Z108),"0")+IFERROR(IF(Z109="",0,Z109),"0")+IFERROR(IF(Z110="",0,Z110),"0")</f>
        <v>0</v>
      </c>
      <c r="AA111" s="552"/>
      <c r="AB111" s="552"/>
      <c r="AC111" s="552"/>
    </row>
    <row r="112" spans="1:68" x14ac:dyDescent="0.2">
      <c r="A112" s="563"/>
      <c r="B112" s="563"/>
      <c r="C112" s="563"/>
      <c r="D112" s="563"/>
      <c r="E112" s="563"/>
      <c r="F112" s="563"/>
      <c r="G112" s="563"/>
      <c r="H112" s="563"/>
      <c r="I112" s="563"/>
      <c r="J112" s="563"/>
      <c r="K112" s="563"/>
      <c r="L112" s="563"/>
      <c r="M112" s="563"/>
      <c r="N112" s="563"/>
      <c r="O112" s="574"/>
      <c r="P112" s="566" t="s">
        <v>71</v>
      </c>
      <c r="Q112" s="567"/>
      <c r="R112" s="567"/>
      <c r="S112" s="567"/>
      <c r="T112" s="567"/>
      <c r="U112" s="567"/>
      <c r="V112" s="568"/>
      <c r="W112" s="37" t="s">
        <v>69</v>
      </c>
      <c r="X112" s="551">
        <f>IFERROR(SUM(X108:X110),"0")</f>
        <v>0</v>
      </c>
      <c r="Y112" s="551">
        <f>IFERROR(SUM(Y108:Y110),"0")</f>
        <v>0</v>
      </c>
      <c r="Z112" s="37"/>
      <c r="AA112" s="552"/>
      <c r="AB112" s="552"/>
      <c r="AC112" s="552"/>
    </row>
    <row r="113" spans="1:68" ht="14.25" customHeight="1" x14ac:dyDescent="0.25">
      <c r="A113" s="562" t="s">
        <v>73</v>
      </c>
      <c r="B113" s="563"/>
      <c r="C113" s="563"/>
      <c r="D113" s="563"/>
      <c r="E113" s="563"/>
      <c r="F113" s="563"/>
      <c r="G113" s="563"/>
      <c r="H113" s="563"/>
      <c r="I113" s="563"/>
      <c r="J113" s="563"/>
      <c r="K113" s="563"/>
      <c r="L113" s="563"/>
      <c r="M113" s="563"/>
      <c r="N113" s="563"/>
      <c r="O113" s="563"/>
      <c r="P113" s="563"/>
      <c r="Q113" s="563"/>
      <c r="R113" s="563"/>
      <c r="S113" s="563"/>
      <c r="T113" s="563"/>
      <c r="U113" s="563"/>
      <c r="V113" s="563"/>
      <c r="W113" s="563"/>
      <c r="X113" s="563"/>
      <c r="Y113" s="563"/>
      <c r="Z113" s="563"/>
      <c r="AA113" s="545"/>
      <c r="AB113" s="545"/>
      <c r="AC113" s="545"/>
    </row>
    <row r="114" spans="1:68" ht="16.5" customHeight="1" x14ac:dyDescent="0.25">
      <c r="A114" s="54" t="s">
        <v>211</v>
      </c>
      <c r="B114" s="54" t="s">
        <v>212</v>
      </c>
      <c r="C114" s="31">
        <v>4301051724</v>
      </c>
      <c r="D114" s="557">
        <v>4607091385168</v>
      </c>
      <c r="E114" s="558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1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4"/>
      <c r="R114" s="554"/>
      <c r="S114" s="554"/>
      <c r="T114" s="555"/>
      <c r="U114" s="34"/>
      <c r="V114" s="34"/>
      <c r="W114" s="35" t="s">
        <v>69</v>
      </c>
      <c r="X114" s="549">
        <v>400</v>
      </c>
      <c r="Y114" s="550">
        <f>IFERROR(IF(X114="",0,CEILING((X114/$H114),1)*$H114),"")</f>
        <v>405</v>
      </c>
      <c r="Z114" s="36">
        <f>IFERROR(IF(Y114=0,"",ROUNDUP(Y114/H114,0)*0.01898),"")</f>
        <v>0.94900000000000007</v>
      </c>
      <c r="AA114" s="56"/>
      <c r="AB114" s="57"/>
      <c r="AC114" s="159" t="s">
        <v>213</v>
      </c>
      <c r="AG114" s="64"/>
      <c r="AJ114" s="68"/>
      <c r="AK114" s="68">
        <v>0</v>
      </c>
      <c r="BB114" s="160" t="s">
        <v>1</v>
      </c>
      <c r="BM114" s="64">
        <f>IFERROR(X114*I114/H114,"0")</f>
        <v>425.33333333333331</v>
      </c>
      <c r="BN114" s="64">
        <f>IFERROR(Y114*I114/H114,"0")</f>
        <v>430.65</v>
      </c>
      <c r="BO114" s="64">
        <f>IFERROR(1/J114*(X114/H114),"0")</f>
        <v>0.77160493827160492</v>
      </c>
      <c r="BP114" s="64">
        <f>IFERROR(1/J114*(Y114/H114),"0")</f>
        <v>0.78125</v>
      </c>
    </row>
    <row r="115" spans="1:68" ht="27" customHeight="1" x14ac:dyDescent="0.25">
      <c r="A115" s="54" t="s">
        <v>214</v>
      </c>
      <c r="B115" s="54" t="s">
        <v>215</v>
      </c>
      <c r="C115" s="31">
        <v>4301051730</v>
      </c>
      <c r="D115" s="557">
        <v>4607091383256</v>
      </c>
      <c r="E115" s="558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3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4"/>
      <c r="R115" s="554"/>
      <c r="S115" s="554"/>
      <c r="T115" s="555"/>
      <c r="U115" s="34"/>
      <c r="V115" s="34"/>
      <c r="W115" s="35" t="s">
        <v>69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213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216</v>
      </c>
      <c r="B116" s="54" t="s">
        <v>217</v>
      </c>
      <c r="C116" s="31">
        <v>4301051721</v>
      </c>
      <c r="D116" s="557">
        <v>4607091385748</v>
      </c>
      <c r="E116" s="558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4"/>
      <c r="R116" s="554"/>
      <c r="S116" s="554"/>
      <c r="T116" s="555"/>
      <c r="U116" s="34"/>
      <c r="V116" s="34"/>
      <c r="W116" s="35" t="s">
        <v>69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218</v>
      </c>
      <c r="B117" s="54" t="s">
        <v>219</v>
      </c>
      <c r="C117" s="31">
        <v>4301051740</v>
      </c>
      <c r="D117" s="557">
        <v>4680115884533</v>
      </c>
      <c r="E117" s="558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4"/>
      <c r="R117" s="554"/>
      <c r="S117" s="554"/>
      <c r="T117" s="555"/>
      <c r="U117" s="34"/>
      <c r="V117" s="34"/>
      <c r="W117" s="35" t="s">
        <v>69</v>
      </c>
      <c r="X117" s="549">
        <v>90</v>
      </c>
      <c r="Y117" s="550">
        <f>IFERROR(IF(X117="",0,CEILING((X117/$H117),1)*$H117),"")</f>
        <v>90</v>
      </c>
      <c r="Z117" s="36">
        <f>IFERROR(IF(Y117=0,"",ROUNDUP(Y117/H117,0)*0.00651),"")</f>
        <v>0.32550000000000001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98.999999999999986</v>
      </c>
      <c r="BN117" s="64">
        <f>IFERROR(Y117*I117/H117,"0")</f>
        <v>98.999999999999986</v>
      </c>
      <c r="BO117" s="64">
        <f>IFERROR(1/J117*(X117/H117),"0")</f>
        <v>0.27472527472527475</v>
      </c>
      <c r="BP117" s="64">
        <f>IFERROR(1/J117*(Y117/H117),"0")</f>
        <v>0.27472527472527475</v>
      </c>
    </row>
    <row r="118" spans="1:68" x14ac:dyDescent="0.2">
      <c r="A118" s="573"/>
      <c r="B118" s="563"/>
      <c r="C118" s="563"/>
      <c r="D118" s="563"/>
      <c r="E118" s="563"/>
      <c r="F118" s="563"/>
      <c r="G118" s="563"/>
      <c r="H118" s="563"/>
      <c r="I118" s="563"/>
      <c r="J118" s="563"/>
      <c r="K118" s="563"/>
      <c r="L118" s="563"/>
      <c r="M118" s="563"/>
      <c r="N118" s="563"/>
      <c r="O118" s="574"/>
      <c r="P118" s="566" t="s">
        <v>71</v>
      </c>
      <c r="Q118" s="567"/>
      <c r="R118" s="567"/>
      <c r="S118" s="567"/>
      <c r="T118" s="567"/>
      <c r="U118" s="567"/>
      <c r="V118" s="568"/>
      <c r="W118" s="37" t="s">
        <v>72</v>
      </c>
      <c r="X118" s="551">
        <f>IFERROR(X114/H114,"0")+IFERROR(X115/H115,"0")+IFERROR(X116/H116,"0")+IFERROR(X117/H117,"0")</f>
        <v>99.382716049382708</v>
      </c>
      <c r="Y118" s="551">
        <f>IFERROR(Y114/H114,"0")+IFERROR(Y115/H115,"0")+IFERROR(Y116/H116,"0")+IFERROR(Y117/H117,"0")</f>
        <v>100</v>
      </c>
      <c r="Z118" s="551">
        <f>IFERROR(IF(Z114="",0,Z114),"0")+IFERROR(IF(Z115="",0,Z115),"0")+IFERROR(IF(Z116="",0,Z116),"0")+IFERROR(IF(Z117="",0,Z117),"0")</f>
        <v>1.2745000000000002</v>
      </c>
      <c r="AA118" s="552"/>
      <c r="AB118" s="552"/>
      <c r="AC118" s="552"/>
    </row>
    <row r="119" spans="1:68" x14ac:dyDescent="0.2">
      <c r="A119" s="563"/>
      <c r="B119" s="563"/>
      <c r="C119" s="563"/>
      <c r="D119" s="563"/>
      <c r="E119" s="563"/>
      <c r="F119" s="563"/>
      <c r="G119" s="563"/>
      <c r="H119" s="563"/>
      <c r="I119" s="563"/>
      <c r="J119" s="563"/>
      <c r="K119" s="563"/>
      <c r="L119" s="563"/>
      <c r="M119" s="563"/>
      <c r="N119" s="563"/>
      <c r="O119" s="574"/>
      <c r="P119" s="566" t="s">
        <v>71</v>
      </c>
      <c r="Q119" s="567"/>
      <c r="R119" s="567"/>
      <c r="S119" s="567"/>
      <c r="T119" s="567"/>
      <c r="U119" s="567"/>
      <c r="V119" s="568"/>
      <c r="W119" s="37" t="s">
        <v>69</v>
      </c>
      <c r="X119" s="551">
        <f>IFERROR(SUM(X114:X117),"0")</f>
        <v>490</v>
      </c>
      <c r="Y119" s="551">
        <f>IFERROR(SUM(Y114:Y117),"0")</f>
        <v>495</v>
      </c>
      <c r="Z119" s="37"/>
      <c r="AA119" s="552"/>
      <c r="AB119" s="552"/>
      <c r="AC119" s="552"/>
    </row>
    <row r="120" spans="1:68" ht="14.25" customHeight="1" x14ac:dyDescent="0.25">
      <c r="A120" s="562" t="s">
        <v>167</v>
      </c>
      <c r="B120" s="563"/>
      <c r="C120" s="563"/>
      <c r="D120" s="563"/>
      <c r="E120" s="563"/>
      <c r="F120" s="563"/>
      <c r="G120" s="563"/>
      <c r="H120" s="563"/>
      <c r="I120" s="563"/>
      <c r="J120" s="563"/>
      <c r="K120" s="563"/>
      <c r="L120" s="563"/>
      <c r="M120" s="563"/>
      <c r="N120" s="563"/>
      <c r="O120" s="563"/>
      <c r="P120" s="563"/>
      <c r="Q120" s="563"/>
      <c r="R120" s="563"/>
      <c r="S120" s="563"/>
      <c r="T120" s="563"/>
      <c r="U120" s="563"/>
      <c r="V120" s="563"/>
      <c r="W120" s="563"/>
      <c r="X120" s="563"/>
      <c r="Y120" s="563"/>
      <c r="Z120" s="563"/>
      <c r="AA120" s="545"/>
      <c r="AB120" s="545"/>
      <c r="AC120" s="545"/>
    </row>
    <row r="121" spans="1:68" ht="27" customHeight="1" x14ac:dyDescent="0.25">
      <c r="A121" s="54" t="s">
        <v>221</v>
      </c>
      <c r="B121" s="54" t="s">
        <v>222</v>
      </c>
      <c r="C121" s="31">
        <v>4301060357</v>
      </c>
      <c r="D121" s="557">
        <v>4680115882652</v>
      </c>
      <c r="E121" s="558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85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4"/>
      <c r="R121" s="554"/>
      <c r="S121" s="554"/>
      <c r="T121" s="555"/>
      <c r="U121" s="34"/>
      <c r="V121" s="34"/>
      <c r="W121" s="35" t="s">
        <v>69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223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224</v>
      </c>
      <c r="B122" s="54" t="s">
        <v>225</v>
      </c>
      <c r="C122" s="31">
        <v>4301060317</v>
      </c>
      <c r="D122" s="557">
        <v>4680115880238</v>
      </c>
      <c r="E122" s="558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4"/>
      <c r="R122" s="554"/>
      <c r="S122" s="554"/>
      <c r="T122" s="555"/>
      <c r="U122" s="34"/>
      <c r="V122" s="34"/>
      <c r="W122" s="35" t="s">
        <v>69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226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73"/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74"/>
      <c r="P123" s="566" t="s">
        <v>71</v>
      </c>
      <c r="Q123" s="567"/>
      <c r="R123" s="567"/>
      <c r="S123" s="567"/>
      <c r="T123" s="567"/>
      <c r="U123" s="567"/>
      <c r="V123" s="568"/>
      <c r="W123" s="37" t="s">
        <v>72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x14ac:dyDescent="0.2">
      <c r="A124" s="563"/>
      <c r="B124" s="563"/>
      <c r="C124" s="563"/>
      <c r="D124" s="563"/>
      <c r="E124" s="563"/>
      <c r="F124" s="563"/>
      <c r="G124" s="563"/>
      <c r="H124" s="563"/>
      <c r="I124" s="563"/>
      <c r="J124" s="563"/>
      <c r="K124" s="563"/>
      <c r="L124" s="563"/>
      <c r="M124" s="563"/>
      <c r="N124" s="563"/>
      <c r="O124" s="574"/>
      <c r="P124" s="566" t="s">
        <v>71</v>
      </c>
      <c r="Q124" s="567"/>
      <c r="R124" s="567"/>
      <c r="S124" s="567"/>
      <c r="T124" s="567"/>
      <c r="U124" s="567"/>
      <c r="V124" s="568"/>
      <c r="W124" s="37" t="s">
        <v>69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customHeight="1" x14ac:dyDescent="0.25">
      <c r="A125" s="577" t="s">
        <v>227</v>
      </c>
      <c r="B125" s="563"/>
      <c r="C125" s="563"/>
      <c r="D125" s="563"/>
      <c r="E125" s="563"/>
      <c r="F125" s="563"/>
      <c r="G125" s="563"/>
      <c r="H125" s="563"/>
      <c r="I125" s="563"/>
      <c r="J125" s="563"/>
      <c r="K125" s="563"/>
      <c r="L125" s="563"/>
      <c r="M125" s="563"/>
      <c r="N125" s="563"/>
      <c r="O125" s="563"/>
      <c r="P125" s="563"/>
      <c r="Q125" s="563"/>
      <c r="R125" s="563"/>
      <c r="S125" s="563"/>
      <c r="T125" s="563"/>
      <c r="U125" s="563"/>
      <c r="V125" s="563"/>
      <c r="W125" s="563"/>
      <c r="X125" s="563"/>
      <c r="Y125" s="563"/>
      <c r="Z125" s="563"/>
      <c r="AA125" s="544"/>
      <c r="AB125" s="544"/>
      <c r="AC125" s="544"/>
    </row>
    <row r="126" spans="1:68" ht="14.25" customHeight="1" x14ac:dyDescent="0.25">
      <c r="A126" s="562" t="s">
        <v>103</v>
      </c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63"/>
      <c r="P126" s="563"/>
      <c r="Q126" s="563"/>
      <c r="R126" s="563"/>
      <c r="S126" s="563"/>
      <c r="T126" s="563"/>
      <c r="U126" s="563"/>
      <c r="V126" s="563"/>
      <c r="W126" s="563"/>
      <c r="X126" s="563"/>
      <c r="Y126" s="563"/>
      <c r="Z126" s="563"/>
      <c r="AA126" s="545"/>
      <c r="AB126" s="545"/>
      <c r="AC126" s="545"/>
    </row>
    <row r="127" spans="1:68" ht="27" customHeight="1" x14ac:dyDescent="0.25">
      <c r="A127" s="54" t="s">
        <v>228</v>
      </c>
      <c r="B127" s="54" t="s">
        <v>229</v>
      </c>
      <c r="C127" s="31">
        <v>4301011562</v>
      </c>
      <c r="D127" s="557">
        <v>4680115882577</v>
      </c>
      <c r="E127" s="558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54"/>
      <c r="R127" s="554"/>
      <c r="S127" s="554"/>
      <c r="T127" s="555"/>
      <c r="U127" s="34"/>
      <c r="V127" s="34"/>
      <c r="W127" s="35" t="s">
        <v>69</v>
      </c>
      <c r="X127" s="549">
        <v>68</v>
      </c>
      <c r="Y127" s="550">
        <f>IFERROR(IF(X127="",0,CEILING((X127/$H127),1)*$H127),"")</f>
        <v>70.400000000000006</v>
      </c>
      <c r="Z127" s="36">
        <f>IFERROR(IF(Y127=0,"",ROUNDUP(Y127/H127,0)*0.00651),"")</f>
        <v>0.14322000000000001</v>
      </c>
      <c r="AA127" s="56"/>
      <c r="AB127" s="57"/>
      <c r="AC127" s="171" t="s">
        <v>230</v>
      </c>
      <c r="AG127" s="64"/>
      <c r="AJ127" s="68"/>
      <c r="AK127" s="68">
        <v>0</v>
      </c>
      <c r="BB127" s="172" t="s">
        <v>1</v>
      </c>
      <c r="BM127" s="64">
        <f>IFERROR(X127*I127/H127,"0")</f>
        <v>71.825000000000003</v>
      </c>
      <c r="BN127" s="64">
        <f>IFERROR(Y127*I127/H127,"0")</f>
        <v>74.36</v>
      </c>
      <c r="BO127" s="64">
        <f>IFERROR(1/J127*(X127/H127),"0")</f>
        <v>0.11675824175824177</v>
      </c>
      <c r="BP127" s="64">
        <f>IFERROR(1/J127*(Y127/H127),"0")</f>
        <v>0.12087912087912089</v>
      </c>
    </row>
    <row r="128" spans="1:68" ht="27" customHeight="1" x14ac:dyDescent="0.25">
      <c r="A128" s="54" t="s">
        <v>228</v>
      </c>
      <c r="B128" s="54" t="s">
        <v>231</v>
      </c>
      <c r="C128" s="31">
        <v>4301011564</v>
      </c>
      <c r="D128" s="557">
        <v>4680115882577</v>
      </c>
      <c r="E128" s="558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3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54"/>
      <c r="R128" s="554"/>
      <c r="S128" s="554"/>
      <c r="T128" s="555"/>
      <c r="U128" s="34"/>
      <c r="V128" s="34"/>
      <c r="W128" s="35" t="s">
        <v>69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230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73"/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74"/>
      <c r="P129" s="566" t="s">
        <v>71</v>
      </c>
      <c r="Q129" s="567"/>
      <c r="R129" s="567"/>
      <c r="S129" s="567"/>
      <c r="T129" s="567"/>
      <c r="U129" s="567"/>
      <c r="V129" s="568"/>
      <c r="W129" s="37" t="s">
        <v>72</v>
      </c>
      <c r="X129" s="551">
        <f>IFERROR(X127/H127,"0")+IFERROR(X128/H128,"0")</f>
        <v>21.25</v>
      </c>
      <c r="Y129" s="551">
        <f>IFERROR(Y127/H127,"0")+IFERROR(Y128/H128,"0")</f>
        <v>22</v>
      </c>
      <c r="Z129" s="551">
        <f>IFERROR(IF(Z127="",0,Z127),"0")+IFERROR(IF(Z128="",0,Z128),"0")</f>
        <v>0.14322000000000001</v>
      </c>
      <c r="AA129" s="552"/>
      <c r="AB129" s="552"/>
      <c r="AC129" s="552"/>
    </row>
    <row r="130" spans="1:68" x14ac:dyDescent="0.2">
      <c r="A130" s="563"/>
      <c r="B130" s="563"/>
      <c r="C130" s="563"/>
      <c r="D130" s="563"/>
      <c r="E130" s="563"/>
      <c r="F130" s="563"/>
      <c r="G130" s="563"/>
      <c r="H130" s="563"/>
      <c r="I130" s="563"/>
      <c r="J130" s="563"/>
      <c r="K130" s="563"/>
      <c r="L130" s="563"/>
      <c r="M130" s="563"/>
      <c r="N130" s="563"/>
      <c r="O130" s="574"/>
      <c r="P130" s="566" t="s">
        <v>71</v>
      </c>
      <c r="Q130" s="567"/>
      <c r="R130" s="567"/>
      <c r="S130" s="567"/>
      <c r="T130" s="567"/>
      <c r="U130" s="567"/>
      <c r="V130" s="568"/>
      <c r="W130" s="37" t="s">
        <v>69</v>
      </c>
      <c r="X130" s="551">
        <f>IFERROR(SUM(X127:X128),"0")</f>
        <v>68</v>
      </c>
      <c r="Y130" s="551">
        <f>IFERROR(SUM(Y127:Y128),"0")</f>
        <v>70.400000000000006</v>
      </c>
      <c r="Z130" s="37"/>
      <c r="AA130" s="552"/>
      <c r="AB130" s="552"/>
      <c r="AC130" s="552"/>
    </row>
    <row r="131" spans="1:68" ht="14.25" customHeight="1" x14ac:dyDescent="0.25">
      <c r="A131" s="562" t="s">
        <v>64</v>
      </c>
      <c r="B131" s="563"/>
      <c r="C131" s="563"/>
      <c r="D131" s="563"/>
      <c r="E131" s="563"/>
      <c r="F131" s="563"/>
      <c r="G131" s="563"/>
      <c r="H131" s="563"/>
      <c r="I131" s="563"/>
      <c r="J131" s="563"/>
      <c r="K131" s="563"/>
      <c r="L131" s="563"/>
      <c r="M131" s="563"/>
      <c r="N131" s="563"/>
      <c r="O131" s="563"/>
      <c r="P131" s="563"/>
      <c r="Q131" s="563"/>
      <c r="R131" s="563"/>
      <c r="S131" s="563"/>
      <c r="T131" s="563"/>
      <c r="U131" s="563"/>
      <c r="V131" s="563"/>
      <c r="W131" s="563"/>
      <c r="X131" s="563"/>
      <c r="Y131" s="563"/>
      <c r="Z131" s="563"/>
      <c r="AA131" s="545"/>
      <c r="AB131" s="545"/>
      <c r="AC131" s="545"/>
    </row>
    <row r="132" spans="1:68" ht="27" customHeight="1" x14ac:dyDescent="0.25">
      <c r="A132" s="54" t="s">
        <v>232</v>
      </c>
      <c r="B132" s="54" t="s">
        <v>233</v>
      </c>
      <c r="C132" s="31">
        <v>4301031235</v>
      </c>
      <c r="D132" s="557">
        <v>4680115883444</v>
      </c>
      <c r="E132" s="558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6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54"/>
      <c r="R132" s="554"/>
      <c r="S132" s="554"/>
      <c r="T132" s="555"/>
      <c r="U132" s="34"/>
      <c r="V132" s="34"/>
      <c r="W132" s="35" t="s">
        <v>69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234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232</v>
      </c>
      <c r="B133" s="54" t="s">
        <v>235</v>
      </c>
      <c r="C133" s="31">
        <v>4301031234</v>
      </c>
      <c r="D133" s="557">
        <v>4680115883444</v>
      </c>
      <c r="E133" s="558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69</v>
      </c>
      <c r="X133" s="549">
        <v>35</v>
      </c>
      <c r="Y133" s="550">
        <f>IFERROR(IF(X133="",0,CEILING((X133/$H133),1)*$H133),"")</f>
        <v>36.4</v>
      </c>
      <c r="Z133" s="36">
        <f>IFERROR(IF(Y133=0,"",ROUNDUP(Y133/H133,0)*0.00651),"")</f>
        <v>8.4629999999999997E-2</v>
      </c>
      <c r="AA133" s="56"/>
      <c r="AB133" s="57"/>
      <c r="AC133" s="177" t="s">
        <v>234</v>
      </c>
      <c r="AG133" s="64"/>
      <c r="AJ133" s="68"/>
      <c r="AK133" s="68">
        <v>0</v>
      </c>
      <c r="BB133" s="178" t="s">
        <v>1</v>
      </c>
      <c r="BM133" s="64">
        <f>IFERROR(X133*I133/H133,"0")</f>
        <v>38.35</v>
      </c>
      <c r="BN133" s="64">
        <f>IFERROR(Y133*I133/H133,"0")</f>
        <v>39.884</v>
      </c>
      <c r="BO133" s="64">
        <f>IFERROR(1/J133*(X133/H133),"0")</f>
        <v>6.8681318681318687E-2</v>
      </c>
      <c r="BP133" s="64">
        <f>IFERROR(1/J133*(Y133/H133),"0")</f>
        <v>7.1428571428571438E-2</v>
      </c>
    </row>
    <row r="134" spans="1:68" x14ac:dyDescent="0.2">
      <c r="A134" s="573"/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74"/>
      <c r="P134" s="566" t="s">
        <v>71</v>
      </c>
      <c r="Q134" s="567"/>
      <c r="R134" s="567"/>
      <c r="S134" s="567"/>
      <c r="T134" s="567"/>
      <c r="U134" s="567"/>
      <c r="V134" s="568"/>
      <c r="W134" s="37" t="s">
        <v>72</v>
      </c>
      <c r="X134" s="551">
        <f>IFERROR(X132/H132,"0")+IFERROR(X133/H133,"0")</f>
        <v>12.5</v>
      </c>
      <c r="Y134" s="551">
        <f>IFERROR(Y132/H132,"0")+IFERROR(Y133/H133,"0")</f>
        <v>13</v>
      </c>
      <c r="Z134" s="551">
        <f>IFERROR(IF(Z132="",0,Z132),"0")+IFERROR(IF(Z133="",0,Z133),"0")</f>
        <v>8.4629999999999997E-2</v>
      </c>
      <c r="AA134" s="552"/>
      <c r="AB134" s="552"/>
      <c r="AC134" s="552"/>
    </row>
    <row r="135" spans="1:68" x14ac:dyDescent="0.2">
      <c r="A135" s="563"/>
      <c r="B135" s="563"/>
      <c r="C135" s="563"/>
      <c r="D135" s="563"/>
      <c r="E135" s="563"/>
      <c r="F135" s="563"/>
      <c r="G135" s="563"/>
      <c r="H135" s="563"/>
      <c r="I135" s="563"/>
      <c r="J135" s="563"/>
      <c r="K135" s="563"/>
      <c r="L135" s="563"/>
      <c r="M135" s="563"/>
      <c r="N135" s="563"/>
      <c r="O135" s="574"/>
      <c r="P135" s="566" t="s">
        <v>71</v>
      </c>
      <c r="Q135" s="567"/>
      <c r="R135" s="567"/>
      <c r="S135" s="567"/>
      <c r="T135" s="567"/>
      <c r="U135" s="567"/>
      <c r="V135" s="568"/>
      <c r="W135" s="37" t="s">
        <v>69</v>
      </c>
      <c r="X135" s="551">
        <f>IFERROR(SUM(X132:X133),"0")</f>
        <v>35</v>
      </c>
      <c r="Y135" s="551">
        <f>IFERROR(SUM(Y132:Y133),"0")</f>
        <v>36.4</v>
      </c>
      <c r="Z135" s="37"/>
      <c r="AA135" s="552"/>
      <c r="AB135" s="552"/>
      <c r="AC135" s="552"/>
    </row>
    <row r="136" spans="1:68" ht="14.25" customHeight="1" x14ac:dyDescent="0.25">
      <c r="A136" s="562" t="s">
        <v>73</v>
      </c>
      <c r="B136" s="563"/>
      <c r="C136" s="563"/>
      <c r="D136" s="563"/>
      <c r="E136" s="563"/>
      <c r="F136" s="563"/>
      <c r="G136" s="563"/>
      <c r="H136" s="563"/>
      <c r="I136" s="563"/>
      <c r="J136" s="563"/>
      <c r="K136" s="563"/>
      <c r="L136" s="563"/>
      <c r="M136" s="563"/>
      <c r="N136" s="563"/>
      <c r="O136" s="563"/>
      <c r="P136" s="563"/>
      <c r="Q136" s="563"/>
      <c r="R136" s="563"/>
      <c r="S136" s="563"/>
      <c r="T136" s="563"/>
      <c r="U136" s="563"/>
      <c r="V136" s="563"/>
      <c r="W136" s="563"/>
      <c r="X136" s="563"/>
      <c r="Y136" s="563"/>
      <c r="Z136" s="563"/>
      <c r="AA136" s="545"/>
      <c r="AB136" s="545"/>
      <c r="AC136" s="545"/>
    </row>
    <row r="137" spans="1:68" ht="16.5" customHeight="1" x14ac:dyDescent="0.25">
      <c r="A137" s="54" t="s">
        <v>236</v>
      </c>
      <c r="B137" s="54" t="s">
        <v>237</v>
      </c>
      <c r="C137" s="31">
        <v>4301051477</v>
      </c>
      <c r="D137" s="557">
        <v>4680115882584</v>
      </c>
      <c r="E137" s="558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6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4"/>
      <c r="R137" s="554"/>
      <c r="S137" s="554"/>
      <c r="T137" s="555"/>
      <c r="U137" s="34"/>
      <c r="V137" s="34"/>
      <c r="W137" s="35" t="s">
        <v>69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230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236</v>
      </c>
      <c r="B138" s="54" t="s">
        <v>238</v>
      </c>
      <c r="C138" s="31">
        <v>4301051476</v>
      </c>
      <c r="D138" s="557">
        <v>4680115882584</v>
      </c>
      <c r="E138" s="558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4"/>
      <c r="R138" s="554"/>
      <c r="S138" s="554"/>
      <c r="T138" s="555"/>
      <c r="U138" s="34"/>
      <c r="V138" s="34"/>
      <c r="W138" s="35" t="s">
        <v>69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230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73"/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74"/>
      <c r="P139" s="566" t="s">
        <v>71</v>
      </c>
      <c r="Q139" s="567"/>
      <c r="R139" s="567"/>
      <c r="S139" s="567"/>
      <c r="T139" s="567"/>
      <c r="U139" s="567"/>
      <c r="V139" s="568"/>
      <c r="W139" s="37" t="s">
        <v>72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x14ac:dyDescent="0.2">
      <c r="A140" s="563"/>
      <c r="B140" s="563"/>
      <c r="C140" s="563"/>
      <c r="D140" s="563"/>
      <c r="E140" s="563"/>
      <c r="F140" s="563"/>
      <c r="G140" s="563"/>
      <c r="H140" s="563"/>
      <c r="I140" s="563"/>
      <c r="J140" s="563"/>
      <c r="K140" s="563"/>
      <c r="L140" s="563"/>
      <c r="M140" s="563"/>
      <c r="N140" s="563"/>
      <c r="O140" s="574"/>
      <c r="P140" s="566" t="s">
        <v>71</v>
      </c>
      <c r="Q140" s="567"/>
      <c r="R140" s="567"/>
      <c r="S140" s="567"/>
      <c r="T140" s="567"/>
      <c r="U140" s="567"/>
      <c r="V140" s="568"/>
      <c r="W140" s="37" t="s">
        <v>69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customHeight="1" x14ac:dyDescent="0.25">
      <c r="A141" s="577" t="s">
        <v>101</v>
      </c>
      <c r="B141" s="563"/>
      <c r="C141" s="563"/>
      <c r="D141" s="563"/>
      <c r="E141" s="563"/>
      <c r="F141" s="563"/>
      <c r="G141" s="563"/>
      <c r="H141" s="563"/>
      <c r="I141" s="563"/>
      <c r="J141" s="563"/>
      <c r="K141" s="563"/>
      <c r="L141" s="563"/>
      <c r="M141" s="563"/>
      <c r="N141" s="563"/>
      <c r="O141" s="563"/>
      <c r="P141" s="563"/>
      <c r="Q141" s="563"/>
      <c r="R141" s="563"/>
      <c r="S141" s="563"/>
      <c r="T141" s="563"/>
      <c r="U141" s="563"/>
      <c r="V141" s="563"/>
      <c r="W141" s="563"/>
      <c r="X141" s="563"/>
      <c r="Y141" s="563"/>
      <c r="Z141" s="563"/>
      <c r="AA141" s="544"/>
      <c r="AB141" s="544"/>
      <c r="AC141" s="544"/>
    </row>
    <row r="142" spans="1:68" ht="14.25" customHeight="1" x14ac:dyDescent="0.25">
      <c r="A142" s="562" t="s">
        <v>103</v>
      </c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63"/>
      <c r="P142" s="563"/>
      <c r="Q142" s="563"/>
      <c r="R142" s="563"/>
      <c r="S142" s="563"/>
      <c r="T142" s="563"/>
      <c r="U142" s="563"/>
      <c r="V142" s="563"/>
      <c r="W142" s="563"/>
      <c r="X142" s="563"/>
      <c r="Y142" s="563"/>
      <c r="Z142" s="563"/>
      <c r="AA142" s="545"/>
      <c r="AB142" s="545"/>
      <c r="AC142" s="545"/>
    </row>
    <row r="143" spans="1:68" ht="27" customHeight="1" x14ac:dyDescent="0.25">
      <c r="A143" s="54" t="s">
        <v>239</v>
      </c>
      <c r="B143" s="54" t="s">
        <v>240</v>
      </c>
      <c r="C143" s="31">
        <v>4301011705</v>
      </c>
      <c r="D143" s="557">
        <v>4607091384604</v>
      </c>
      <c r="E143" s="558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4"/>
      <c r="R143" s="554"/>
      <c r="S143" s="554"/>
      <c r="T143" s="555"/>
      <c r="U143" s="34"/>
      <c r="V143" s="34"/>
      <c r="W143" s="35" t="s">
        <v>69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241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3"/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74"/>
      <c r="P144" s="566" t="s">
        <v>71</v>
      </c>
      <c r="Q144" s="567"/>
      <c r="R144" s="567"/>
      <c r="S144" s="567"/>
      <c r="T144" s="567"/>
      <c r="U144" s="567"/>
      <c r="V144" s="568"/>
      <c r="W144" s="37" t="s">
        <v>72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x14ac:dyDescent="0.2">
      <c r="A145" s="563"/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74"/>
      <c r="P145" s="566" t="s">
        <v>71</v>
      </c>
      <c r="Q145" s="567"/>
      <c r="R145" s="567"/>
      <c r="S145" s="567"/>
      <c r="T145" s="567"/>
      <c r="U145" s="567"/>
      <c r="V145" s="568"/>
      <c r="W145" s="37" t="s">
        <v>69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customHeight="1" x14ac:dyDescent="0.25">
      <c r="A146" s="562" t="s">
        <v>64</v>
      </c>
      <c r="B146" s="563"/>
      <c r="C146" s="563"/>
      <c r="D146" s="563"/>
      <c r="E146" s="563"/>
      <c r="F146" s="563"/>
      <c r="G146" s="563"/>
      <c r="H146" s="563"/>
      <c r="I146" s="563"/>
      <c r="J146" s="563"/>
      <c r="K146" s="563"/>
      <c r="L146" s="563"/>
      <c r="M146" s="563"/>
      <c r="N146" s="563"/>
      <c r="O146" s="563"/>
      <c r="P146" s="563"/>
      <c r="Q146" s="563"/>
      <c r="R146" s="563"/>
      <c r="S146" s="563"/>
      <c r="T146" s="563"/>
      <c r="U146" s="563"/>
      <c r="V146" s="563"/>
      <c r="W146" s="563"/>
      <c r="X146" s="563"/>
      <c r="Y146" s="563"/>
      <c r="Z146" s="563"/>
      <c r="AA146" s="545"/>
      <c r="AB146" s="545"/>
      <c r="AC146" s="545"/>
    </row>
    <row r="147" spans="1:68" ht="16.5" customHeight="1" x14ac:dyDescent="0.25">
      <c r="A147" s="54" t="s">
        <v>242</v>
      </c>
      <c r="B147" s="54" t="s">
        <v>243</v>
      </c>
      <c r="C147" s="31">
        <v>4301030895</v>
      </c>
      <c r="D147" s="557">
        <v>4607091387667</v>
      </c>
      <c r="E147" s="558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0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4"/>
      <c r="R147" s="554"/>
      <c r="S147" s="554"/>
      <c r="T147" s="555"/>
      <c r="U147" s="34"/>
      <c r="V147" s="34"/>
      <c r="W147" s="35" t="s">
        <v>69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244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245</v>
      </c>
      <c r="B148" s="54" t="s">
        <v>246</v>
      </c>
      <c r="C148" s="31">
        <v>4301030961</v>
      </c>
      <c r="D148" s="557">
        <v>4607091387636</v>
      </c>
      <c r="E148" s="558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69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247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248</v>
      </c>
      <c r="B149" s="54" t="s">
        <v>249</v>
      </c>
      <c r="C149" s="31">
        <v>4301030963</v>
      </c>
      <c r="D149" s="557">
        <v>4607091382426</v>
      </c>
      <c r="E149" s="558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69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250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3"/>
      <c r="B150" s="563"/>
      <c r="C150" s="563"/>
      <c r="D150" s="563"/>
      <c r="E150" s="563"/>
      <c r="F150" s="563"/>
      <c r="G150" s="563"/>
      <c r="H150" s="563"/>
      <c r="I150" s="563"/>
      <c r="J150" s="563"/>
      <c r="K150" s="563"/>
      <c r="L150" s="563"/>
      <c r="M150" s="563"/>
      <c r="N150" s="563"/>
      <c r="O150" s="574"/>
      <c r="P150" s="566" t="s">
        <v>71</v>
      </c>
      <c r="Q150" s="567"/>
      <c r="R150" s="567"/>
      <c r="S150" s="567"/>
      <c r="T150" s="567"/>
      <c r="U150" s="567"/>
      <c r="V150" s="568"/>
      <c r="W150" s="37" t="s">
        <v>72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x14ac:dyDescent="0.2">
      <c r="A151" s="563"/>
      <c r="B151" s="563"/>
      <c r="C151" s="563"/>
      <c r="D151" s="563"/>
      <c r="E151" s="563"/>
      <c r="F151" s="563"/>
      <c r="G151" s="563"/>
      <c r="H151" s="563"/>
      <c r="I151" s="563"/>
      <c r="J151" s="563"/>
      <c r="K151" s="563"/>
      <c r="L151" s="563"/>
      <c r="M151" s="563"/>
      <c r="N151" s="563"/>
      <c r="O151" s="574"/>
      <c r="P151" s="566" t="s">
        <v>71</v>
      </c>
      <c r="Q151" s="567"/>
      <c r="R151" s="567"/>
      <c r="S151" s="567"/>
      <c r="T151" s="567"/>
      <c r="U151" s="567"/>
      <c r="V151" s="568"/>
      <c r="W151" s="37" t="s">
        <v>69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customHeight="1" x14ac:dyDescent="0.2">
      <c r="A152" s="607" t="s">
        <v>251</v>
      </c>
      <c r="B152" s="608"/>
      <c r="C152" s="608"/>
      <c r="D152" s="608"/>
      <c r="E152" s="608"/>
      <c r="F152" s="608"/>
      <c r="G152" s="608"/>
      <c r="H152" s="608"/>
      <c r="I152" s="608"/>
      <c r="J152" s="608"/>
      <c r="K152" s="608"/>
      <c r="L152" s="608"/>
      <c r="M152" s="608"/>
      <c r="N152" s="608"/>
      <c r="O152" s="608"/>
      <c r="P152" s="608"/>
      <c r="Q152" s="608"/>
      <c r="R152" s="608"/>
      <c r="S152" s="608"/>
      <c r="T152" s="608"/>
      <c r="U152" s="608"/>
      <c r="V152" s="608"/>
      <c r="W152" s="608"/>
      <c r="X152" s="608"/>
      <c r="Y152" s="608"/>
      <c r="Z152" s="608"/>
      <c r="AA152" s="48"/>
      <c r="AB152" s="48"/>
      <c r="AC152" s="48"/>
    </row>
    <row r="153" spans="1:68" ht="16.5" customHeight="1" x14ac:dyDescent="0.25">
      <c r="A153" s="577" t="s">
        <v>252</v>
      </c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63"/>
      <c r="P153" s="563"/>
      <c r="Q153" s="563"/>
      <c r="R153" s="563"/>
      <c r="S153" s="563"/>
      <c r="T153" s="563"/>
      <c r="U153" s="563"/>
      <c r="V153" s="563"/>
      <c r="W153" s="563"/>
      <c r="X153" s="563"/>
      <c r="Y153" s="563"/>
      <c r="Z153" s="563"/>
      <c r="AA153" s="544"/>
      <c r="AB153" s="544"/>
      <c r="AC153" s="544"/>
    </row>
    <row r="154" spans="1:68" ht="14.25" customHeight="1" x14ac:dyDescent="0.25">
      <c r="A154" s="562" t="s">
        <v>137</v>
      </c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63"/>
      <c r="P154" s="563"/>
      <c r="Q154" s="563"/>
      <c r="R154" s="563"/>
      <c r="S154" s="563"/>
      <c r="T154" s="563"/>
      <c r="U154" s="563"/>
      <c r="V154" s="563"/>
      <c r="W154" s="563"/>
      <c r="X154" s="563"/>
      <c r="Y154" s="563"/>
      <c r="Z154" s="563"/>
      <c r="AA154" s="545"/>
      <c r="AB154" s="545"/>
      <c r="AC154" s="545"/>
    </row>
    <row r="155" spans="1:68" ht="27" customHeight="1" x14ac:dyDescent="0.25">
      <c r="A155" s="54" t="s">
        <v>253</v>
      </c>
      <c r="B155" s="54" t="s">
        <v>254</v>
      </c>
      <c r="C155" s="31">
        <v>4301020323</v>
      </c>
      <c r="D155" s="557">
        <v>4680115886223</v>
      </c>
      <c r="E155" s="558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4"/>
      <c r="R155" s="554"/>
      <c r="S155" s="554"/>
      <c r="T155" s="555"/>
      <c r="U155" s="34"/>
      <c r="V155" s="34"/>
      <c r="W155" s="35" t="s">
        <v>69</v>
      </c>
      <c r="X155" s="549">
        <v>0</v>
      </c>
      <c r="Y155" s="550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255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3"/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74"/>
      <c r="P156" s="566" t="s">
        <v>71</v>
      </c>
      <c r="Q156" s="567"/>
      <c r="R156" s="567"/>
      <c r="S156" s="567"/>
      <c r="T156" s="567"/>
      <c r="U156" s="567"/>
      <c r="V156" s="568"/>
      <c r="W156" s="37" t="s">
        <v>72</v>
      </c>
      <c r="X156" s="551">
        <f>IFERROR(X155/H155,"0")</f>
        <v>0</v>
      </c>
      <c r="Y156" s="551">
        <f>IFERROR(Y155/H155,"0")</f>
        <v>0</v>
      </c>
      <c r="Z156" s="551">
        <f>IFERROR(IF(Z155="",0,Z155),"0")</f>
        <v>0</v>
      </c>
      <c r="AA156" s="552"/>
      <c r="AB156" s="552"/>
      <c r="AC156" s="552"/>
    </row>
    <row r="157" spans="1:68" x14ac:dyDescent="0.2">
      <c r="A157" s="563"/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74"/>
      <c r="P157" s="566" t="s">
        <v>71</v>
      </c>
      <c r="Q157" s="567"/>
      <c r="R157" s="567"/>
      <c r="S157" s="567"/>
      <c r="T157" s="567"/>
      <c r="U157" s="567"/>
      <c r="V157" s="568"/>
      <c r="W157" s="37" t="s">
        <v>69</v>
      </c>
      <c r="X157" s="551">
        <f>IFERROR(SUM(X155:X155),"0")</f>
        <v>0</v>
      </c>
      <c r="Y157" s="551">
        <f>IFERROR(SUM(Y155:Y155),"0")</f>
        <v>0</v>
      </c>
      <c r="Z157" s="37"/>
      <c r="AA157" s="552"/>
      <c r="AB157" s="552"/>
      <c r="AC157" s="552"/>
    </row>
    <row r="158" spans="1:68" ht="14.25" customHeight="1" x14ac:dyDescent="0.25">
      <c r="A158" s="562" t="s">
        <v>64</v>
      </c>
      <c r="B158" s="563"/>
      <c r="C158" s="563"/>
      <c r="D158" s="563"/>
      <c r="E158" s="563"/>
      <c r="F158" s="563"/>
      <c r="G158" s="563"/>
      <c r="H158" s="563"/>
      <c r="I158" s="563"/>
      <c r="J158" s="563"/>
      <c r="K158" s="563"/>
      <c r="L158" s="563"/>
      <c r="M158" s="563"/>
      <c r="N158" s="563"/>
      <c r="O158" s="563"/>
      <c r="P158" s="563"/>
      <c r="Q158" s="563"/>
      <c r="R158" s="563"/>
      <c r="S158" s="563"/>
      <c r="T158" s="563"/>
      <c r="U158" s="563"/>
      <c r="V158" s="563"/>
      <c r="W158" s="563"/>
      <c r="X158" s="563"/>
      <c r="Y158" s="563"/>
      <c r="Z158" s="563"/>
      <c r="AA158" s="545"/>
      <c r="AB158" s="545"/>
      <c r="AC158" s="545"/>
    </row>
    <row r="159" spans="1:68" ht="27" customHeight="1" x14ac:dyDescent="0.25">
      <c r="A159" s="54" t="s">
        <v>256</v>
      </c>
      <c r="B159" s="54" t="s">
        <v>257</v>
      </c>
      <c r="C159" s="31">
        <v>4301031191</v>
      </c>
      <c r="D159" s="557">
        <v>4680115880993</v>
      </c>
      <c r="E159" s="558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4"/>
      <c r="R159" s="554"/>
      <c r="S159" s="554"/>
      <c r="T159" s="555"/>
      <c r="U159" s="34"/>
      <c r="V159" s="34"/>
      <c r="W159" s="35" t="s">
        <v>69</v>
      </c>
      <c r="X159" s="549">
        <v>0</v>
      </c>
      <c r="Y159" s="550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258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259</v>
      </c>
      <c r="B160" s="54" t="s">
        <v>260</v>
      </c>
      <c r="C160" s="31">
        <v>4301031204</v>
      </c>
      <c r="D160" s="557">
        <v>4680115881761</v>
      </c>
      <c r="E160" s="558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4"/>
      <c r="R160" s="554"/>
      <c r="S160" s="554"/>
      <c r="T160" s="555"/>
      <c r="U160" s="34"/>
      <c r="V160" s="34"/>
      <c r="W160" s="35" t="s">
        <v>69</v>
      </c>
      <c r="X160" s="549">
        <v>0</v>
      </c>
      <c r="Y160" s="550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261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262</v>
      </c>
      <c r="B161" s="54" t="s">
        <v>263</v>
      </c>
      <c r="C161" s="31">
        <v>4301031201</v>
      </c>
      <c r="D161" s="557">
        <v>4680115881563</v>
      </c>
      <c r="E161" s="558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69</v>
      </c>
      <c r="X161" s="549">
        <v>200</v>
      </c>
      <c r="Y161" s="550">
        <f t="shared" si="11"/>
        <v>201.60000000000002</v>
      </c>
      <c r="Z161" s="36">
        <f>IFERROR(IF(Y161=0,"",ROUNDUP(Y161/H161,0)*0.00902),"")</f>
        <v>0.43296000000000001</v>
      </c>
      <c r="AA161" s="56"/>
      <c r="AB161" s="57"/>
      <c r="AC161" s="197" t="s">
        <v>264</v>
      </c>
      <c r="AG161" s="64"/>
      <c r="AJ161" s="68"/>
      <c r="AK161" s="68">
        <v>0</v>
      </c>
      <c r="BB161" s="198" t="s">
        <v>1</v>
      </c>
      <c r="BM161" s="64">
        <f t="shared" si="12"/>
        <v>210</v>
      </c>
      <c r="BN161" s="64">
        <f t="shared" si="13"/>
        <v>211.68000000000004</v>
      </c>
      <c r="BO161" s="64">
        <f t="shared" si="14"/>
        <v>0.36075036075036077</v>
      </c>
      <c r="BP161" s="64">
        <f t="shared" si="15"/>
        <v>0.36363636363636365</v>
      </c>
    </row>
    <row r="162" spans="1:68" ht="27" customHeight="1" x14ac:dyDescent="0.25">
      <c r="A162" s="54" t="s">
        <v>265</v>
      </c>
      <c r="B162" s="54" t="s">
        <v>266</v>
      </c>
      <c r="C162" s="31">
        <v>4301031199</v>
      </c>
      <c r="D162" s="557">
        <v>4680115880986</v>
      </c>
      <c r="E162" s="558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4"/>
      <c r="R162" s="554"/>
      <c r="S162" s="554"/>
      <c r="T162" s="555"/>
      <c r="U162" s="34"/>
      <c r="V162" s="34"/>
      <c r="W162" s="35" t="s">
        <v>69</v>
      </c>
      <c r="X162" s="549">
        <v>0</v>
      </c>
      <c r="Y162" s="550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258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4301031205</v>
      </c>
      <c r="D163" s="557">
        <v>4680115881785</v>
      </c>
      <c r="E163" s="558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4"/>
      <c r="R163" s="554"/>
      <c r="S163" s="554"/>
      <c r="T163" s="555"/>
      <c r="U163" s="34"/>
      <c r="V163" s="34"/>
      <c r="W163" s="35" t="s">
        <v>69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261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4301031399</v>
      </c>
      <c r="D164" s="557">
        <v>4680115886537</v>
      </c>
      <c r="E164" s="558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4"/>
      <c r="R164" s="554"/>
      <c r="S164" s="554"/>
      <c r="T164" s="555"/>
      <c r="U164" s="34"/>
      <c r="V164" s="34"/>
      <c r="W164" s="35" t="s">
        <v>69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272</v>
      </c>
      <c r="B165" s="54" t="s">
        <v>273</v>
      </c>
      <c r="C165" s="31">
        <v>4301031202</v>
      </c>
      <c r="D165" s="557">
        <v>4680115881679</v>
      </c>
      <c r="E165" s="558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4"/>
      <c r="R165" s="554"/>
      <c r="S165" s="554"/>
      <c r="T165" s="555"/>
      <c r="U165" s="34"/>
      <c r="V165" s="34"/>
      <c r="W165" s="35" t="s">
        <v>69</v>
      </c>
      <c r="X165" s="549">
        <v>140</v>
      </c>
      <c r="Y165" s="550">
        <f t="shared" si="11"/>
        <v>140.70000000000002</v>
      </c>
      <c r="Z165" s="36">
        <f>IFERROR(IF(Y165=0,"",ROUNDUP(Y165/H165,0)*0.00502),"")</f>
        <v>0.33634000000000003</v>
      </c>
      <c r="AA165" s="56"/>
      <c r="AB165" s="57"/>
      <c r="AC165" s="205" t="s">
        <v>264</v>
      </c>
      <c r="AG165" s="64"/>
      <c r="AJ165" s="68"/>
      <c r="AK165" s="68">
        <v>0</v>
      </c>
      <c r="BB165" s="206" t="s">
        <v>1</v>
      </c>
      <c r="BM165" s="64">
        <f t="shared" si="12"/>
        <v>146.66666666666666</v>
      </c>
      <c r="BN165" s="64">
        <f t="shared" si="13"/>
        <v>147.40000000000003</v>
      </c>
      <c r="BO165" s="64">
        <f t="shared" si="14"/>
        <v>0.28490028490028491</v>
      </c>
      <c r="BP165" s="64">
        <f t="shared" si="15"/>
        <v>0.28632478632478636</v>
      </c>
    </row>
    <row r="166" spans="1:68" ht="27" customHeight="1" x14ac:dyDescent="0.25">
      <c r="A166" s="54" t="s">
        <v>274</v>
      </c>
      <c r="B166" s="54" t="s">
        <v>275</v>
      </c>
      <c r="C166" s="31">
        <v>4301031158</v>
      </c>
      <c r="D166" s="557">
        <v>4680115880191</v>
      </c>
      <c r="E166" s="558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6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4"/>
      <c r="R166" s="554"/>
      <c r="S166" s="554"/>
      <c r="T166" s="555"/>
      <c r="U166" s="34"/>
      <c r="V166" s="34"/>
      <c r="W166" s="35" t="s">
        <v>69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276</v>
      </c>
      <c r="B167" s="54" t="s">
        <v>277</v>
      </c>
      <c r="C167" s="31">
        <v>4301031245</v>
      </c>
      <c r="D167" s="557">
        <v>4680115883963</v>
      </c>
      <c r="E167" s="558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4"/>
      <c r="R167" s="554"/>
      <c r="S167" s="554"/>
      <c r="T167" s="555"/>
      <c r="U167" s="34"/>
      <c r="V167" s="34"/>
      <c r="W167" s="35" t="s">
        <v>69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3"/>
      <c r="B168" s="563"/>
      <c r="C168" s="563"/>
      <c r="D168" s="563"/>
      <c r="E168" s="563"/>
      <c r="F168" s="563"/>
      <c r="G168" s="563"/>
      <c r="H168" s="563"/>
      <c r="I168" s="563"/>
      <c r="J168" s="563"/>
      <c r="K168" s="563"/>
      <c r="L168" s="563"/>
      <c r="M168" s="563"/>
      <c r="N168" s="563"/>
      <c r="O168" s="574"/>
      <c r="P168" s="566" t="s">
        <v>71</v>
      </c>
      <c r="Q168" s="567"/>
      <c r="R168" s="567"/>
      <c r="S168" s="567"/>
      <c r="T168" s="567"/>
      <c r="U168" s="567"/>
      <c r="V168" s="568"/>
      <c r="W168" s="37" t="s">
        <v>72</v>
      </c>
      <c r="X168" s="551">
        <f>IFERROR(X159/H159,"0")+IFERROR(X160/H160,"0")+IFERROR(X161/H161,"0")+IFERROR(X162/H162,"0")+IFERROR(X163/H163,"0")+IFERROR(X164/H164,"0")+IFERROR(X165/H165,"0")+IFERROR(X166/H166,"0")+IFERROR(X167/H167,"0")</f>
        <v>114.28571428571428</v>
      </c>
      <c r="Y168" s="551">
        <f>IFERROR(Y159/H159,"0")+IFERROR(Y160/H160,"0")+IFERROR(Y161/H161,"0")+IFERROR(Y162/H162,"0")+IFERROR(Y163/H163,"0")+IFERROR(Y164/H164,"0")+IFERROR(Y165/H165,"0")+IFERROR(Y166/H166,"0")+IFERROR(Y167/H167,"0")</f>
        <v>115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0.76930000000000009</v>
      </c>
      <c r="AA168" s="552"/>
      <c r="AB168" s="552"/>
      <c r="AC168" s="552"/>
    </row>
    <row r="169" spans="1:68" x14ac:dyDescent="0.2">
      <c r="A169" s="563"/>
      <c r="B169" s="563"/>
      <c r="C169" s="563"/>
      <c r="D169" s="563"/>
      <c r="E169" s="563"/>
      <c r="F169" s="563"/>
      <c r="G169" s="563"/>
      <c r="H169" s="563"/>
      <c r="I169" s="563"/>
      <c r="J169" s="563"/>
      <c r="K169" s="563"/>
      <c r="L169" s="563"/>
      <c r="M169" s="563"/>
      <c r="N169" s="563"/>
      <c r="O169" s="574"/>
      <c r="P169" s="566" t="s">
        <v>71</v>
      </c>
      <c r="Q169" s="567"/>
      <c r="R169" s="567"/>
      <c r="S169" s="567"/>
      <c r="T169" s="567"/>
      <c r="U169" s="567"/>
      <c r="V169" s="568"/>
      <c r="W169" s="37" t="s">
        <v>69</v>
      </c>
      <c r="X169" s="551">
        <f>IFERROR(SUM(X159:X167),"0")</f>
        <v>340</v>
      </c>
      <c r="Y169" s="551">
        <f>IFERROR(SUM(Y159:Y167),"0")</f>
        <v>342.30000000000007</v>
      </c>
      <c r="Z169" s="37"/>
      <c r="AA169" s="552"/>
      <c r="AB169" s="552"/>
      <c r="AC169" s="552"/>
    </row>
    <row r="170" spans="1:68" ht="14.25" customHeight="1" x14ac:dyDescent="0.25">
      <c r="A170" s="562" t="s">
        <v>95</v>
      </c>
      <c r="B170" s="563"/>
      <c r="C170" s="563"/>
      <c r="D170" s="563"/>
      <c r="E170" s="563"/>
      <c r="F170" s="563"/>
      <c r="G170" s="563"/>
      <c r="H170" s="563"/>
      <c r="I170" s="563"/>
      <c r="J170" s="563"/>
      <c r="K170" s="563"/>
      <c r="L170" s="563"/>
      <c r="M170" s="563"/>
      <c r="N170" s="563"/>
      <c r="O170" s="563"/>
      <c r="P170" s="563"/>
      <c r="Q170" s="563"/>
      <c r="R170" s="563"/>
      <c r="S170" s="563"/>
      <c r="T170" s="563"/>
      <c r="U170" s="563"/>
      <c r="V170" s="563"/>
      <c r="W170" s="563"/>
      <c r="X170" s="563"/>
      <c r="Y170" s="563"/>
      <c r="Z170" s="563"/>
      <c r="AA170" s="545"/>
      <c r="AB170" s="545"/>
      <c r="AC170" s="545"/>
    </row>
    <row r="171" spans="1:68" ht="27" customHeight="1" x14ac:dyDescent="0.25">
      <c r="A171" s="54" t="s">
        <v>279</v>
      </c>
      <c r="B171" s="54" t="s">
        <v>280</v>
      </c>
      <c r="C171" s="31">
        <v>4301032053</v>
      </c>
      <c r="D171" s="557">
        <v>4680115886780</v>
      </c>
      <c r="E171" s="558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60</v>
      </c>
      <c r="P171" s="63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4"/>
      <c r="R171" s="554"/>
      <c r="S171" s="554"/>
      <c r="T171" s="555"/>
      <c r="U171" s="34"/>
      <c r="V171" s="34"/>
      <c r="W171" s="35" t="s">
        <v>69</v>
      </c>
      <c r="X171" s="549">
        <v>14</v>
      </c>
      <c r="Y171" s="550">
        <f>IFERROR(IF(X171="",0,CEILING((X171/$H171),1)*$H171),"")</f>
        <v>15.120000000000001</v>
      </c>
      <c r="Z171" s="36">
        <f>IFERROR(IF(Y171=0,"",ROUNDUP(Y171/H171,0)*0.0059),"")</f>
        <v>7.0800000000000002E-2</v>
      </c>
      <c r="AA171" s="56"/>
      <c r="AB171" s="57"/>
      <c r="AC171" s="211" t="s">
        <v>283</v>
      </c>
      <c r="AG171" s="64"/>
      <c r="AJ171" s="68"/>
      <c r="AK171" s="68">
        <v>0</v>
      </c>
      <c r="BB171" s="212" t="s">
        <v>1</v>
      </c>
      <c r="BM171" s="64">
        <f>IFERROR(X171*I171/H171,"0")</f>
        <v>16.111111111111111</v>
      </c>
      <c r="BN171" s="64">
        <f>IFERROR(Y171*I171/H171,"0")</f>
        <v>17.399999999999999</v>
      </c>
      <c r="BO171" s="64">
        <f>IFERROR(1/J171*(X171/H171),"0")</f>
        <v>5.1440329218106991E-2</v>
      </c>
      <c r="BP171" s="64">
        <f>IFERROR(1/J171*(Y171/H171),"0")</f>
        <v>5.5555555555555552E-2</v>
      </c>
    </row>
    <row r="172" spans="1:68" ht="27" customHeight="1" x14ac:dyDescent="0.25">
      <c r="A172" s="54" t="s">
        <v>284</v>
      </c>
      <c r="B172" s="54" t="s">
        <v>285</v>
      </c>
      <c r="C172" s="31">
        <v>4301032051</v>
      </c>
      <c r="D172" s="557">
        <v>4680115886742</v>
      </c>
      <c r="E172" s="558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69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287</v>
      </c>
      <c r="B173" s="54" t="s">
        <v>288</v>
      </c>
      <c r="C173" s="31">
        <v>4301032052</v>
      </c>
      <c r="D173" s="557">
        <v>4680115886766</v>
      </c>
      <c r="E173" s="558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281</v>
      </c>
      <c r="L173" s="32"/>
      <c r="M173" s="33" t="s">
        <v>282</v>
      </c>
      <c r="N173" s="33"/>
      <c r="O173" s="32">
        <v>90</v>
      </c>
      <c r="P173" s="61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69</v>
      </c>
      <c r="X173" s="549">
        <v>14</v>
      </c>
      <c r="Y173" s="550">
        <f>IFERROR(IF(X173="",0,CEILING((X173/$H173),1)*$H173),"")</f>
        <v>15.120000000000001</v>
      </c>
      <c r="Z173" s="36">
        <f>IFERROR(IF(Y173=0,"",ROUNDUP(Y173/H173,0)*0.0059),"")</f>
        <v>7.0800000000000002E-2</v>
      </c>
      <c r="AA173" s="56"/>
      <c r="AB173" s="57"/>
      <c r="AC173" s="215" t="s">
        <v>286</v>
      </c>
      <c r="AG173" s="64"/>
      <c r="AJ173" s="68"/>
      <c r="AK173" s="68">
        <v>0</v>
      </c>
      <c r="BB173" s="216" t="s">
        <v>1</v>
      </c>
      <c r="BM173" s="64">
        <f>IFERROR(X173*I173/H173,"0")</f>
        <v>16.111111111111111</v>
      </c>
      <c r="BN173" s="64">
        <f>IFERROR(Y173*I173/H173,"0")</f>
        <v>17.399999999999999</v>
      </c>
      <c r="BO173" s="64">
        <f>IFERROR(1/J173*(X173/H173),"0")</f>
        <v>5.1440329218106991E-2</v>
      </c>
      <c r="BP173" s="64">
        <f>IFERROR(1/J173*(Y173/H173),"0")</f>
        <v>5.5555555555555552E-2</v>
      </c>
    </row>
    <row r="174" spans="1:68" x14ac:dyDescent="0.2">
      <c r="A174" s="573"/>
      <c r="B174" s="563"/>
      <c r="C174" s="563"/>
      <c r="D174" s="563"/>
      <c r="E174" s="563"/>
      <c r="F174" s="563"/>
      <c r="G174" s="563"/>
      <c r="H174" s="563"/>
      <c r="I174" s="563"/>
      <c r="J174" s="563"/>
      <c r="K174" s="563"/>
      <c r="L174" s="563"/>
      <c r="M174" s="563"/>
      <c r="N174" s="563"/>
      <c r="O174" s="574"/>
      <c r="P174" s="566" t="s">
        <v>71</v>
      </c>
      <c r="Q174" s="567"/>
      <c r="R174" s="567"/>
      <c r="S174" s="567"/>
      <c r="T174" s="567"/>
      <c r="U174" s="567"/>
      <c r="V174" s="568"/>
      <c r="W174" s="37" t="s">
        <v>72</v>
      </c>
      <c r="X174" s="551">
        <f>IFERROR(X171/H171,"0")+IFERROR(X172/H172,"0")+IFERROR(X173/H173,"0")</f>
        <v>22.222222222222221</v>
      </c>
      <c r="Y174" s="551">
        <f>IFERROR(Y171/H171,"0")+IFERROR(Y172/H172,"0")+IFERROR(Y173/H173,"0")</f>
        <v>24</v>
      </c>
      <c r="Z174" s="551">
        <f>IFERROR(IF(Z171="",0,Z171),"0")+IFERROR(IF(Z172="",0,Z172),"0")+IFERROR(IF(Z173="",0,Z173),"0")</f>
        <v>0.1416</v>
      </c>
      <c r="AA174" s="552"/>
      <c r="AB174" s="552"/>
      <c r="AC174" s="552"/>
    </row>
    <row r="175" spans="1:68" x14ac:dyDescent="0.2">
      <c r="A175" s="563"/>
      <c r="B175" s="563"/>
      <c r="C175" s="563"/>
      <c r="D175" s="563"/>
      <c r="E175" s="563"/>
      <c r="F175" s="563"/>
      <c r="G175" s="563"/>
      <c r="H175" s="563"/>
      <c r="I175" s="563"/>
      <c r="J175" s="563"/>
      <c r="K175" s="563"/>
      <c r="L175" s="563"/>
      <c r="M175" s="563"/>
      <c r="N175" s="563"/>
      <c r="O175" s="574"/>
      <c r="P175" s="566" t="s">
        <v>71</v>
      </c>
      <c r="Q175" s="567"/>
      <c r="R175" s="567"/>
      <c r="S175" s="567"/>
      <c r="T175" s="567"/>
      <c r="U175" s="567"/>
      <c r="V175" s="568"/>
      <c r="W175" s="37" t="s">
        <v>69</v>
      </c>
      <c r="X175" s="551">
        <f>IFERROR(SUM(X171:X173),"0")</f>
        <v>28</v>
      </c>
      <c r="Y175" s="551">
        <f>IFERROR(SUM(Y171:Y173),"0")</f>
        <v>30.240000000000002</v>
      </c>
      <c r="Z175" s="37"/>
      <c r="AA175" s="552"/>
      <c r="AB175" s="552"/>
      <c r="AC175" s="552"/>
    </row>
    <row r="176" spans="1:68" ht="14.25" customHeight="1" x14ac:dyDescent="0.25">
      <c r="A176" s="562" t="s">
        <v>289</v>
      </c>
      <c r="B176" s="563"/>
      <c r="C176" s="563"/>
      <c r="D176" s="563"/>
      <c r="E176" s="563"/>
      <c r="F176" s="563"/>
      <c r="G176" s="563"/>
      <c r="H176" s="563"/>
      <c r="I176" s="563"/>
      <c r="J176" s="563"/>
      <c r="K176" s="563"/>
      <c r="L176" s="563"/>
      <c r="M176" s="563"/>
      <c r="N176" s="563"/>
      <c r="O176" s="563"/>
      <c r="P176" s="563"/>
      <c r="Q176" s="563"/>
      <c r="R176" s="563"/>
      <c r="S176" s="563"/>
      <c r="T176" s="563"/>
      <c r="U176" s="563"/>
      <c r="V176" s="563"/>
      <c r="W176" s="563"/>
      <c r="X176" s="563"/>
      <c r="Y176" s="563"/>
      <c r="Z176" s="563"/>
      <c r="AA176" s="545"/>
      <c r="AB176" s="545"/>
      <c r="AC176" s="545"/>
    </row>
    <row r="177" spans="1:68" ht="27" customHeight="1" x14ac:dyDescent="0.25">
      <c r="A177" s="54" t="s">
        <v>290</v>
      </c>
      <c r="B177" s="54" t="s">
        <v>291</v>
      </c>
      <c r="C177" s="31">
        <v>4301170013</v>
      </c>
      <c r="D177" s="557">
        <v>4680115886797</v>
      </c>
      <c r="E177" s="558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281</v>
      </c>
      <c r="L177" s="32"/>
      <c r="M177" s="33" t="s">
        <v>282</v>
      </c>
      <c r="N177" s="33"/>
      <c r="O177" s="32">
        <v>90</v>
      </c>
      <c r="P177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4"/>
      <c r="R177" s="554"/>
      <c r="S177" s="554"/>
      <c r="T177" s="555"/>
      <c r="U177" s="34"/>
      <c r="V177" s="34"/>
      <c r="W177" s="35" t="s">
        <v>69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286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4"/>
      <c r="P178" s="566" t="s">
        <v>71</v>
      </c>
      <c r="Q178" s="567"/>
      <c r="R178" s="567"/>
      <c r="S178" s="567"/>
      <c r="T178" s="567"/>
      <c r="U178" s="567"/>
      <c r="V178" s="568"/>
      <c r="W178" s="37" t="s">
        <v>72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x14ac:dyDescent="0.2">
      <c r="A179" s="563"/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74"/>
      <c r="P179" s="566" t="s">
        <v>71</v>
      </c>
      <c r="Q179" s="567"/>
      <c r="R179" s="567"/>
      <c r="S179" s="567"/>
      <c r="T179" s="567"/>
      <c r="U179" s="567"/>
      <c r="V179" s="568"/>
      <c r="W179" s="37" t="s">
        <v>69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customHeight="1" x14ac:dyDescent="0.25">
      <c r="A180" s="577" t="s">
        <v>292</v>
      </c>
      <c r="B180" s="563"/>
      <c r="C180" s="563"/>
      <c r="D180" s="563"/>
      <c r="E180" s="563"/>
      <c r="F180" s="563"/>
      <c r="G180" s="563"/>
      <c r="H180" s="563"/>
      <c r="I180" s="563"/>
      <c r="J180" s="563"/>
      <c r="K180" s="563"/>
      <c r="L180" s="563"/>
      <c r="M180" s="563"/>
      <c r="N180" s="563"/>
      <c r="O180" s="563"/>
      <c r="P180" s="563"/>
      <c r="Q180" s="563"/>
      <c r="R180" s="563"/>
      <c r="S180" s="563"/>
      <c r="T180" s="563"/>
      <c r="U180" s="563"/>
      <c r="V180" s="563"/>
      <c r="W180" s="563"/>
      <c r="X180" s="563"/>
      <c r="Y180" s="563"/>
      <c r="Z180" s="563"/>
      <c r="AA180" s="544"/>
      <c r="AB180" s="544"/>
      <c r="AC180" s="544"/>
    </row>
    <row r="181" spans="1:68" ht="14.25" customHeight="1" x14ac:dyDescent="0.25">
      <c r="A181" s="562" t="s">
        <v>103</v>
      </c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63"/>
      <c r="P181" s="563"/>
      <c r="Q181" s="563"/>
      <c r="R181" s="563"/>
      <c r="S181" s="563"/>
      <c r="T181" s="563"/>
      <c r="U181" s="563"/>
      <c r="V181" s="563"/>
      <c r="W181" s="563"/>
      <c r="X181" s="563"/>
      <c r="Y181" s="563"/>
      <c r="Z181" s="563"/>
      <c r="AA181" s="545"/>
      <c r="AB181" s="545"/>
      <c r="AC181" s="545"/>
    </row>
    <row r="182" spans="1:68" ht="16.5" customHeight="1" x14ac:dyDescent="0.25">
      <c r="A182" s="54" t="s">
        <v>293</v>
      </c>
      <c r="B182" s="54" t="s">
        <v>294</v>
      </c>
      <c r="C182" s="31">
        <v>4301011450</v>
      </c>
      <c r="D182" s="557">
        <v>4680115881402</v>
      </c>
      <c r="E182" s="558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4"/>
      <c r="R182" s="554"/>
      <c r="S182" s="554"/>
      <c r="T182" s="555"/>
      <c r="U182" s="34"/>
      <c r="V182" s="34"/>
      <c r="W182" s="35" t="s">
        <v>69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296</v>
      </c>
      <c r="B183" s="54" t="s">
        <v>297</v>
      </c>
      <c r="C183" s="31">
        <v>4301011768</v>
      </c>
      <c r="D183" s="557">
        <v>4680115881396</v>
      </c>
      <c r="E183" s="558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4"/>
      <c r="R183" s="554"/>
      <c r="S183" s="554"/>
      <c r="T183" s="555"/>
      <c r="U183" s="34"/>
      <c r="V183" s="34"/>
      <c r="W183" s="35" t="s">
        <v>69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295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3"/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74"/>
      <c r="P184" s="566" t="s">
        <v>71</v>
      </c>
      <c r="Q184" s="567"/>
      <c r="R184" s="567"/>
      <c r="S184" s="567"/>
      <c r="T184" s="567"/>
      <c r="U184" s="567"/>
      <c r="V184" s="568"/>
      <c r="W184" s="37" t="s">
        <v>72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x14ac:dyDescent="0.2">
      <c r="A185" s="563"/>
      <c r="B185" s="563"/>
      <c r="C185" s="563"/>
      <c r="D185" s="563"/>
      <c r="E185" s="563"/>
      <c r="F185" s="563"/>
      <c r="G185" s="563"/>
      <c r="H185" s="563"/>
      <c r="I185" s="563"/>
      <c r="J185" s="563"/>
      <c r="K185" s="563"/>
      <c r="L185" s="563"/>
      <c r="M185" s="563"/>
      <c r="N185" s="563"/>
      <c r="O185" s="574"/>
      <c r="P185" s="566" t="s">
        <v>71</v>
      </c>
      <c r="Q185" s="567"/>
      <c r="R185" s="567"/>
      <c r="S185" s="567"/>
      <c r="T185" s="567"/>
      <c r="U185" s="567"/>
      <c r="V185" s="568"/>
      <c r="W185" s="37" t="s">
        <v>69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customHeight="1" x14ac:dyDescent="0.25">
      <c r="A186" s="562" t="s">
        <v>137</v>
      </c>
      <c r="B186" s="563"/>
      <c r="C186" s="563"/>
      <c r="D186" s="563"/>
      <c r="E186" s="563"/>
      <c r="F186" s="563"/>
      <c r="G186" s="563"/>
      <c r="H186" s="563"/>
      <c r="I186" s="563"/>
      <c r="J186" s="563"/>
      <c r="K186" s="563"/>
      <c r="L186" s="563"/>
      <c r="M186" s="563"/>
      <c r="N186" s="563"/>
      <c r="O186" s="563"/>
      <c r="P186" s="563"/>
      <c r="Q186" s="563"/>
      <c r="R186" s="563"/>
      <c r="S186" s="563"/>
      <c r="T186" s="563"/>
      <c r="U186" s="563"/>
      <c r="V186" s="563"/>
      <c r="W186" s="563"/>
      <c r="X186" s="563"/>
      <c r="Y186" s="563"/>
      <c r="Z186" s="563"/>
      <c r="AA186" s="545"/>
      <c r="AB186" s="545"/>
      <c r="AC186" s="545"/>
    </row>
    <row r="187" spans="1:68" ht="16.5" customHeight="1" x14ac:dyDescent="0.25">
      <c r="A187" s="54" t="s">
        <v>298</v>
      </c>
      <c r="B187" s="54" t="s">
        <v>299</v>
      </c>
      <c r="C187" s="31">
        <v>4301020262</v>
      </c>
      <c r="D187" s="557">
        <v>4680115882935</v>
      </c>
      <c r="E187" s="558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4"/>
      <c r="R187" s="554"/>
      <c r="S187" s="554"/>
      <c r="T187" s="555"/>
      <c r="U187" s="34"/>
      <c r="V187" s="34"/>
      <c r="W187" s="35" t="s">
        <v>69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301</v>
      </c>
      <c r="B188" s="54" t="s">
        <v>302</v>
      </c>
      <c r="C188" s="31">
        <v>4301020220</v>
      </c>
      <c r="D188" s="557">
        <v>4680115880764</v>
      </c>
      <c r="E188" s="558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8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4"/>
      <c r="R188" s="554"/>
      <c r="S188" s="554"/>
      <c r="T188" s="555"/>
      <c r="U188" s="34"/>
      <c r="V188" s="34"/>
      <c r="W188" s="35" t="s">
        <v>69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300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3"/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74"/>
      <c r="P189" s="566" t="s">
        <v>71</v>
      </c>
      <c r="Q189" s="567"/>
      <c r="R189" s="567"/>
      <c r="S189" s="567"/>
      <c r="T189" s="567"/>
      <c r="U189" s="567"/>
      <c r="V189" s="568"/>
      <c r="W189" s="37" t="s">
        <v>72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x14ac:dyDescent="0.2">
      <c r="A190" s="563"/>
      <c r="B190" s="563"/>
      <c r="C190" s="563"/>
      <c r="D190" s="563"/>
      <c r="E190" s="563"/>
      <c r="F190" s="563"/>
      <c r="G190" s="563"/>
      <c r="H190" s="563"/>
      <c r="I190" s="563"/>
      <c r="J190" s="563"/>
      <c r="K190" s="563"/>
      <c r="L190" s="563"/>
      <c r="M190" s="563"/>
      <c r="N190" s="563"/>
      <c r="O190" s="574"/>
      <c r="P190" s="566" t="s">
        <v>71</v>
      </c>
      <c r="Q190" s="567"/>
      <c r="R190" s="567"/>
      <c r="S190" s="567"/>
      <c r="T190" s="567"/>
      <c r="U190" s="567"/>
      <c r="V190" s="568"/>
      <c r="W190" s="37" t="s">
        <v>69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customHeight="1" x14ac:dyDescent="0.25">
      <c r="A191" s="562" t="s">
        <v>64</v>
      </c>
      <c r="B191" s="563"/>
      <c r="C191" s="563"/>
      <c r="D191" s="563"/>
      <c r="E191" s="563"/>
      <c r="F191" s="563"/>
      <c r="G191" s="563"/>
      <c r="H191" s="563"/>
      <c r="I191" s="563"/>
      <c r="J191" s="563"/>
      <c r="K191" s="563"/>
      <c r="L191" s="563"/>
      <c r="M191" s="563"/>
      <c r="N191" s="563"/>
      <c r="O191" s="563"/>
      <c r="P191" s="563"/>
      <c r="Q191" s="563"/>
      <c r="R191" s="563"/>
      <c r="S191" s="563"/>
      <c r="T191" s="563"/>
      <c r="U191" s="563"/>
      <c r="V191" s="563"/>
      <c r="W191" s="563"/>
      <c r="X191" s="563"/>
      <c r="Y191" s="563"/>
      <c r="Z191" s="563"/>
      <c r="AA191" s="545"/>
      <c r="AB191" s="545"/>
      <c r="AC191" s="545"/>
    </row>
    <row r="192" spans="1:68" ht="27" customHeight="1" x14ac:dyDescent="0.25">
      <c r="A192" s="54" t="s">
        <v>303</v>
      </c>
      <c r="B192" s="54" t="s">
        <v>304</v>
      </c>
      <c r="C192" s="31">
        <v>4301031224</v>
      </c>
      <c r="D192" s="557">
        <v>4680115882683</v>
      </c>
      <c r="E192" s="558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4"/>
      <c r="R192" s="554"/>
      <c r="S192" s="554"/>
      <c r="T192" s="555"/>
      <c r="U192" s="34"/>
      <c r="V192" s="34"/>
      <c r="W192" s="35" t="s">
        <v>69</v>
      </c>
      <c r="X192" s="549">
        <v>40</v>
      </c>
      <c r="Y192" s="550">
        <f t="shared" ref="Y192:Y199" si="16">IFERROR(IF(X192="",0,CEILING((X192/$H192),1)*$H192),"")</f>
        <v>43.2</v>
      </c>
      <c r="Z192" s="36">
        <f>IFERROR(IF(Y192=0,"",ROUNDUP(Y192/H192,0)*0.00902),"")</f>
        <v>7.2160000000000002E-2</v>
      </c>
      <c r="AA192" s="56"/>
      <c r="AB192" s="57"/>
      <c r="AC192" s="227" t="s">
        <v>305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41.555555555555557</v>
      </c>
      <c r="BN192" s="64">
        <f t="shared" ref="BN192:BN199" si="18">IFERROR(Y192*I192/H192,"0")</f>
        <v>44.88</v>
      </c>
      <c r="BO192" s="64">
        <f t="shared" ref="BO192:BO199" si="19">IFERROR(1/J192*(X192/H192),"0")</f>
        <v>5.6116722783389444E-2</v>
      </c>
      <c r="BP192" s="64">
        <f t="shared" ref="BP192:BP199" si="20">IFERROR(1/J192*(Y192/H192),"0")</f>
        <v>6.0606060606060608E-2</v>
      </c>
    </row>
    <row r="193" spans="1:68" ht="27" customHeight="1" x14ac:dyDescent="0.25">
      <c r="A193" s="54" t="s">
        <v>306</v>
      </c>
      <c r="B193" s="54" t="s">
        <v>307</v>
      </c>
      <c r="C193" s="31">
        <v>4301031230</v>
      </c>
      <c r="D193" s="557">
        <v>4680115882690</v>
      </c>
      <c r="E193" s="558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69</v>
      </c>
      <c r="X193" s="549">
        <v>0</v>
      </c>
      <c r="Y193" s="550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308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309</v>
      </c>
      <c r="B194" s="54" t="s">
        <v>310</v>
      </c>
      <c r="C194" s="31">
        <v>4301031220</v>
      </c>
      <c r="D194" s="557">
        <v>4680115882669</v>
      </c>
      <c r="E194" s="558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69</v>
      </c>
      <c r="X194" s="549">
        <v>150</v>
      </c>
      <c r="Y194" s="550">
        <f t="shared" si="16"/>
        <v>151.20000000000002</v>
      </c>
      <c r="Z194" s="36">
        <f>IFERROR(IF(Y194=0,"",ROUNDUP(Y194/H194,0)*0.00902),"")</f>
        <v>0.25256000000000001</v>
      </c>
      <c r="AA194" s="56"/>
      <c r="AB194" s="57"/>
      <c r="AC194" s="231" t="s">
        <v>311</v>
      </c>
      <c r="AG194" s="64"/>
      <c r="AJ194" s="68"/>
      <c r="AK194" s="68">
        <v>0</v>
      </c>
      <c r="BB194" s="232" t="s">
        <v>1</v>
      </c>
      <c r="BM194" s="64">
        <f t="shared" si="17"/>
        <v>155.83333333333331</v>
      </c>
      <c r="BN194" s="64">
        <f t="shared" si="18"/>
        <v>157.08000000000001</v>
      </c>
      <c r="BO194" s="64">
        <f t="shared" si="19"/>
        <v>0.21043771043771042</v>
      </c>
      <c r="BP194" s="64">
        <f t="shared" si="20"/>
        <v>0.21212121212121213</v>
      </c>
    </row>
    <row r="195" spans="1:68" ht="27" customHeight="1" x14ac:dyDescent="0.25">
      <c r="A195" s="54" t="s">
        <v>312</v>
      </c>
      <c r="B195" s="54" t="s">
        <v>313</v>
      </c>
      <c r="C195" s="31">
        <v>4301031221</v>
      </c>
      <c r="D195" s="557">
        <v>4680115882676</v>
      </c>
      <c r="E195" s="558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4301031223</v>
      </c>
      <c r="D196" s="557">
        <v>4680115884014</v>
      </c>
      <c r="E196" s="558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2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9">
        <v>105</v>
      </c>
      <c r="Y196" s="550">
        <f t="shared" si="16"/>
        <v>106.2</v>
      </c>
      <c r="Z196" s="36">
        <f>IFERROR(IF(Y196=0,"",ROUNDUP(Y196/H196,0)*0.00502),"")</f>
        <v>0.29618</v>
      </c>
      <c r="AA196" s="56"/>
      <c r="AB196" s="57"/>
      <c r="AC196" s="235" t="s">
        <v>305</v>
      </c>
      <c r="AG196" s="64"/>
      <c r="AJ196" s="68"/>
      <c r="AK196" s="68">
        <v>0</v>
      </c>
      <c r="BB196" s="236" t="s">
        <v>1</v>
      </c>
      <c r="BM196" s="64">
        <f t="shared" si="17"/>
        <v>112.58333333333333</v>
      </c>
      <c r="BN196" s="64">
        <f t="shared" si="18"/>
        <v>113.87</v>
      </c>
      <c r="BO196" s="64">
        <f t="shared" si="19"/>
        <v>0.2492877492877493</v>
      </c>
      <c r="BP196" s="64">
        <f t="shared" si="20"/>
        <v>0.25213675213675218</v>
      </c>
    </row>
    <row r="197" spans="1:68" ht="27" customHeight="1" x14ac:dyDescent="0.25">
      <c r="A197" s="54" t="s">
        <v>317</v>
      </c>
      <c r="B197" s="54" t="s">
        <v>318</v>
      </c>
      <c r="C197" s="31">
        <v>4301031222</v>
      </c>
      <c r="D197" s="557">
        <v>4680115884007</v>
      </c>
      <c r="E197" s="558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9">
        <v>66</v>
      </c>
      <c r="Y197" s="550">
        <f t="shared" si="16"/>
        <v>66.600000000000009</v>
      </c>
      <c r="Z197" s="36">
        <f>IFERROR(IF(Y197=0,"",ROUNDUP(Y197/H197,0)*0.00502),"")</f>
        <v>0.18574000000000002</v>
      </c>
      <c r="AA197" s="56"/>
      <c r="AB197" s="57"/>
      <c r="AC197" s="237" t="s">
        <v>308</v>
      </c>
      <c r="AG197" s="64"/>
      <c r="AJ197" s="68"/>
      <c r="AK197" s="68">
        <v>0</v>
      </c>
      <c r="BB197" s="238" t="s">
        <v>1</v>
      </c>
      <c r="BM197" s="64">
        <f t="shared" si="17"/>
        <v>69.666666666666657</v>
      </c>
      <c r="BN197" s="64">
        <f t="shared" si="18"/>
        <v>70.3</v>
      </c>
      <c r="BO197" s="64">
        <f t="shared" si="19"/>
        <v>0.15669515669515671</v>
      </c>
      <c r="BP197" s="64">
        <f t="shared" si="20"/>
        <v>0.15811965811965817</v>
      </c>
    </row>
    <row r="198" spans="1:68" ht="27" customHeight="1" x14ac:dyDescent="0.25">
      <c r="A198" s="54" t="s">
        <v>319</v>
      </c>
      <c r="B198" s="54" t="s">
        <v>320</v>
      </c>
      <c r="C198" s="31">
        <v>4301031229</v>
      </c>
      <c r="D198" s="557">
        <v>4680115884038</v>
      </c>
      <c r="E198" s="558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311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4301031225</v>
      </c>
      <c r="D199" s="557">
        <v>4680115884021</v>
      </c>
      <c r="E199" s="558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69</v>
      </c>
      <c r="X199" s="549">
        <v>60</v>
      </c>
      <c r="Y199" s="550">
        <f t="shared" si="16"/>
        <v>61.2</v>
      </c>
      <c r="Z199" s="36">
        <f>IFERROR(IF(Y199=0,"",ROUNDUP(Y199/H199,0)*0.00502),"")</f>
        <v>0.17068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17"/>
        <v>63.333333333333329</v>
      </c>
      <c r="BN199" s="64">
        <f t="shared" si="18"/>
        <v>64.599999999999994</v>
      </c>
      <c r="BO199" s="64">
        <f t="shared" si="19"/>
        <v>0.14245014245014248</v>
      </c>
      <c r="BP199" s="64">
        <f t="shared" si="20"/>
        <v>0.14529914529914531</v>
      </c>
    </row>
    <row r="200" spans="1:68" x14ac:dyDescent="0.2">
      <c r="A200" s="573"/>
      <c r="B200" s="563"/>
      <c r="C200" s="563"/>
      <c r="D200" s="563"/>
      <c r="E200" s="563"/>
      <c r="F200" s="563"/>
      <c r="G200" s="563"/>
      <c r="H200" s="563"/>
      <c r="I200" s="563"/>
      <c r="J200" s="563"/>
      <c r="K200" s="563"/>
      <c r="L200" s="563"/>
      <c r="M200" s="563"/>
      <c r="N200" s="563"/>
      <c r="O200" s="574"/>
      <c r="P200" s="566" t="s">
        <v>71</v>
      </c>
      <c r="Q200" s="567"/>
      <c r="R200" s="567"/>
      <c r="S200" s="567"/>
      <c r="T200" s="567"/>
      <c r="U200" s="567"/>
      <c r="V200" s="568"/>
      <c r="W200" s="37" t="s">
        <v>72</v>
      </c>
      <c r="X200" s="551">
        <f>IFERROR(X192/H192,"0")+IFERROR(X193/H193,"0")+IFERROR(X194/H194,"0")+IFERROR(X195/H195,"0")+IFERROR(X196/H196,"0")+IFERROR(X197/H197,"0")+IFERROR(X198/H198,"0")+IFERROR(X199/H199,"0")</f>
        <v>163.5185185185185</v>
      </c>
      <c r="Y200" s="551">
        <f>IFERROR(Y192/H192,"0")+IFERROR(Y193/H193,"0")+IFERROR(Y194/H194,"0")+IFERROR(Y195/H195,"0")+IFERROR(Y196/H196,"0")+IFERROR(Y197/H197,"0")+IFERROR(Y198/H198,"0")+IFERROR(Y199/H199,"0")</f>
        <v>166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0.97731999999999997</v>
      </c>
      <c r="AA200" s="552"/>
      <c r="AB200" s="552"/>
      <c r="AC200" s="552"/>
    </row>
    <row r="201" spans="1:68" x14ac:dyDescent="0.2">
      <c r="A201" s="563"/>
      <c r="B201" s="563"/>
      <c r="C201" s="563"/>
      <c r="D201" s="563"/>
      <c r="E201" s="563"/>
      <c r="F201" s="563"/>
      <c r="G201" s="563"/>
      <c r="H201" s="563"/>
      <c r="I201" s="563"/>
      <c r="J201" s="563"/>
      <c r="K201" s="563"/>
      <c r="L201" s="563"/>
      <c r="M201" s="563"/>
      <c r="N201" s="563"/>
      <c r="O201" s="574"/>
      <c r="P201" s="566" t="s">
        <v>71</v>
      </c>
      <c r="Q201" s="567"/>
      <c r="R201" s="567"/>
      <c r="S201" s="567"/>
      <c r="T201" s="567"/>
      <c r="U201" s="567"/>
      <c r="V201" s="568"/>
      <c r="W201" s="37" t="s">
        <v>69</v>
      </c>
      <c r="X201" s="551">
        <f>IFERROR(SUM(X192:X199),"0")</f>
        <v>421</v>
      </c>
      <c r="Y201" s="551">
        <f>IFERROR(SUM(Y192:Y199),"0")</f>
        <v>428.40000000000003</v>
      </c>
      <c r="Z201" s="37"/>
      <c r="AA201" s="552"/>
      <c r="AB201" s="552"/>
      <c r="AC201" s="552"/>
    </row>
    <row r="202" spans="1:68" ht="14.25" customHeight="1" x14ac:dyDescent="0.25">
      <c r="A202" s="562" t="s">
        <v>73</v>
      </c>
      <c r="B202" s="563"/>
      <c r="C202" s="563"/>
      <c r="D202" s="563"/>
      <c r="E202" s="563"/>
      <c r="F202" s="563"/>
      <c r="G202" s="563"/>
      <c r="H202" s="563"/>
      <c r="I202" s="563"/>
      <c r="J202" s="563"/>
      <c r="K202" s="563"/>
      <c r="L202" s="563"/>
      <c r="M202" s="563"/>
      <c r="N202" s="563"/>
      <c r="O202" s="563"/>
      <c r="P202" s="563"/>
      <c r="Q202" s="563"/>
      <c r="R202" s="563"/>
      <c r="S202" s="563"/>
      <c r="T202" s="563"/>
      <c r="U202" s="563"/>
      <c r="V202" s="563"/>
      <c r="W202" s="563"/>
      <c r="X202" s="563"/>
      <c r="Y202" s="563"/>
      <c r="Z202" s="563"/>
      <c r="AA202" s="545"/>
      <c r="AB202" s="545"/>
      <c r="AC202" s="545"/>
    </row>
    <row r="203" spans="1:68" ht="27" customHeight="1" x14ac:dyDescent="0.25">
      <c r="A203" s="54" t="s">
        <v>323</v>
      </c>
      <c r="B203" s="54" t="s">
        <v>324</v>
      </c>
      <c r="C203" s="31">
        <v>4301051408</v>
      </c>
      <c r="D203" s="557">
        <v>4680115881594</v>
      </c>
      <c r="E203" s="558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4"/>
      <c r="R203" s="554"/>
      <c r="S203" s="554"/>
      <c r="T203" s="555"/>
      <c r="U203" s="34"/>
      <c r="V203" s="34"/>
      <c r="W203" s="35" t="s">
        <v>69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325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326</v>
      </c>
      <c r="B204" s="54" t="s">
        <v>327</v>
      </c>
      <c r="C204" s="31">
        <v>4301051411</v>
      </c>
      <c r="D204" s="557">
        <v>4680115881617</v>
      </c>
      <c r="E204" s="558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4"/>
      <c r="R204" s="554"/>
      <c r="S204" s="554"/>
      <c r="T204" s="555"/>
      <c r="U204" s="34"/>
      <c r="V204" s="34"/>
      <c r="W204" s="35" t="s">
        <v>69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328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329</v>
      </c>
      <c r="B205" s="54" t="s">
        <v>330</v>
      </c>
      <c r="C205" s="31">
        <v>4301051656</v>
      </c>
      <c r="D205" s="557">
        <v>4680115880573</v>
      </c>
      <c r="E205" s="558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4"/>
      <c r="R205" s="554"/>
      <c r="S205" s="554"/>
      <c r="T205" s="555"/>
      <c r="U205" s="34"/>
      <c r="V205" s="34"/>
      <c r="W205" s="35" t="s">
        <v>69</v>
      </c>
      <c r="X205" s="549">
        <v>200</v>
      </c>
      <c r="Y205" s="550">
        <f t="shared" si="21"/>
        <v>200.1</v>
      </c>
      <c r="Z205" s="36">
        <f>IFERROR(IF(Y205=0,"",ROUNDUP(Y205/H205,0)*0.01898),"")</f>
        <v>0.43653999999999998</v>
      </c>
      <c r="AA205" s="56"/>
      <c r="AB205" s="57"/>
      <c r="AC205" s="247" t="s">
        <v>331</v>
      </c>
      <c r="AG205" s="64"/>
      <c r="AJ205" s="68"/>
      <c r="AK205" s="68">
        <v>0</v>
      </c>
      <c r="BB205" s="248" t="s">
        <v>1</v>
      </c>
      <c r="BM205" s="64">
        <f t="shared" si="22"/>
        <v>211.93103448275863</v>
      </c>
      <c r="BN205" s="64">
        <f t="shared" si="23"/>
        <v>212.03699999999998</v>
      </c>
      <c r="BO205" s="64">
        <f t="shared" si="24"/>
        <v>0.35919540229885061</v>
      </c>
      <c r="BP205" s="64">
        <f t="shared" si="25"/>
        <v>0.359375</v>
      </c>
    </row>
    <row r="206" spans="1:68" ht="27" customHeight="1" x14ac:dyDescent="0.25">
      <c r="A206" s="54" t="s">
        <v>332</v>
      </c>
      <c r="B206" s="54" t="s">
        <v>333</v>
      </c>
      <c r="C206" s="31">
        <v>4301051407</v>
      </c>
      <c r="D206" s="557">
        <v>4680115882195</v>
      </c>
      <c r="E206" s="558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9">
        <v>40</v>
      </c>
      <c r="Y206" s="550">
        <f t="shared" si="21"/>
        <v>40.799999999999997</v>
      </c>
      <c r="Z206" s="36">
        <f t="shared" ref="Z206:Z211" si="26">IFERROR(IF(Y206=0,"",ROUNDUP(Y206/H206,0)*0.00651),"")</f>
        <v>0.11067</v>
      </c>
      <c r="AA206" s="56"/>
      <c r="AB206" s="57"/>
      <c r="AC206" s="249" t="s">
        <v>325</v>
      </c>
      <c r="AG206" s="64"/>
      <c r="AJ206" s="68"/>
      <c r="AK206" s="68">
        <v>0</v>
      </c>
      <c r="BB206" s="250" t="s">
        <v>1</v>
      </c>
      <c r="BM206" s="64">
        <f t="shared" si="22"/>
        <v>44.5</v>
      </c>
      <c r="BN206" s="64">
        <f t="shared" si="23"/>
        <v>45.39</v>
      </c>
      <c r="BO206" s="64">
        <f t="shared" si="24"/>
        <v>9.1575091575091583E-2</v>
      </c>
      <c r="BP206" s="64">
        <f t="shared" si="25"/>
        <v>9.3406593406593408E-2</v>
      </c>
    </row>
    <row r="207" spans="1:68" ht="27" customHeight="1" x14ac:dyDescent="0.25">
      <c r="A207" s="54" t="s">
        <v>334</v>
      </c>
      <c r="B207" s="54" t="s">
        <v>335</v>
      </c>
      <c r="C207" s="31">
        <v>4301051752</v>
      </c>
      <c r="D207" s="557">
        <v>4680115882607</v>
      </c>
      <c r="E207" s="558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4"/>
      <c r="R207" s="554"/>
      <c r="S207" s="554"/>
      <c r="T207" s="555"/>
      <c r="U207" s="34"/>
      <c r="V207" s="34"/>
      <c r="W207" s="35" t="s">
        <v>69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337</v>
      </c>
      <c r="B208" s="54" t="s">
        <v>338</v>
      </c>
      <c r="C208" s="31">
        <v>4301051666</v>
      </c>
      <c r="D208" s="557">
        <v>4680115880092</v>
      </c>
      <c r="E208" s="558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331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4301051668</v>
      </c>
      <c r="D209" s="557">
        <v>4680115880221</v>
      </c>
      <c r="E209" s="558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69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331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4301051945</v>
      </c>
      <c r="D210" s="557">
        <v>4680115880504</v>
      </c>
      <c r="E210" s="558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7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4"/>
      <c r="R210" s="554"/>
      <c r="S210" s="554"/>
      <c r="T210" s="555"/>
      <c r="U210" s="34"/>
      <c r="V210" s="34"/>
      <c r="W210" s="35" t="s">
        <v>69</v>
      </c>
      <c r="X210" s="549">
        <v>40</v>
      </c>
      <c r="Y210" s="550">
        <f t="shared" si="21"/>
        <v>40.799999999999997</v>
      </c>
      <c r="Z210" s="36">
        <f t="shared" si="26"/>
        <v>0.11067</v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2"/>
        <v>44.20000000000001</v>
      </c>
      <c r="BN210" s="64">
        <f t="shared" si="23"/>
        <v>45.084000000000003</v>
      </c>
      <c r="BO210" s="64">
        <f t="shared" si="24"/>
        <v>9.1575091575091583E-2</v>
      </c>
      <c r="BP210" s="64">
        <f t="shared" si="25"/>
        <v>9.3406593406593408E-2</v>
      </c>
    </row>
    <row r="211" spans="1:68" ht="27" customHeight="1" x14ac:dyDescent="0.25">
      <c r="A211" s="54" t="s">
        <v>344</v>
      </c>
      <c r="B211" s="54" t="s">
        <v>345</v>
      </c>
      <c r="C211" s="31">
        <v>4301051410</v>
      </c>
      <c r="D211" s="557">
        <v>4680115882164</v>
      </c>
      <c r="E211" s="558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69</v>
      </c>
      <c r="X211" s="549">
        <v>60</v>
      </c>
      <c r="Y211" s="550">
        <f t="shared" si="21"/>
        <v>60</v>
      </c>
      <c r="Z211" s="36">
        <f t="shared" si="26"/>
        <v>0.16275000000000001</v>
      </c>
      <c r="AA211" s="56"/>
      <c r="AB211" s="57"/>
      <c r="AC211" s="259" t="s">
        <v>328</v>
      </c>
      <c r="AG211" s="64"/>
      <c r="AJ211" s="68"/>
      <c r="AK211" s="68">
        <v>0</v>
      </c>
      <c r="BB211" s="260" t="s">
        <v>1</v>
      </c>
      <c r="BM211" s="64">
        <f t="shared" si="22"/>
        <v>66.45</v>
      </c>
      <c r="BN211" s="64">
        <f t="shared" si="23"/>
        <v>66.45</v>
      </c>
      <c r="BO211" s="64">
        <f t="shared" si="24"/>
        <v>0.13736263736263737</v>
      </c>
      <c r="BP211" s="64">
        <f t="shared" si="25"/>
        <v>0.13736263736263737</v>
      </c>
    </row>
    <row r="212" spans="1:68" x14ac:dyDescent="0.2">
      <c r="A212" s="573"/>
      <c r="B212" s="563"/>
      <c r="C212" s="563"/>
      <c r="D212" s="563"/>
      <c r="E212" s="563"/>
      <c r="F212" s="563"/>
      <c r="G212" s="563"/>
      <c r="H212" s="563"/>
      <c r="I212" s="563"/>
      <c r="J212" s="563"/>
      <c r="K212" s="563"/>
      <c r="L212" s="563"/>
      <c r="M212" s="563"/>
      <c r="N212" s="563"/>
      <c r="O212" s="574"/>
      <c r="P212" s="566" t="s">
        <v>71</v>
      </c>
      <c r="Q212" s="567"/>
      <c r="R212" s="567"/>
      <c r="S212" s="567"/>
      <c r="T212" s="567"/>
      <c r="U212" s="567"/>
      <c r="V212" s="568"/>
      <c r="W212" s="37" t="s">
        <v>72</v>
      </c>
      <c r="X212" s="551">
        <f>IFERROR(X203/H203,"0")+IFERROR(X204/H204,"0")+IFERROR(X205/H205,"0")+IFERROR(X206/H206,"0")+IFERROR(X207/H207,"0")+IFERROR(X208/H208,"0")+IFERROR(X209/H209,"0")+IFERROR(X210/H210,"0")+IFERROR(X211/H211,"0")</f>
        <v>81.321839080459782</v>
      </c>
      <c r="Y212" s="551">
        <f>IFERROR(Y203/H203,"0")+IFERROR(Y204/H204,"0")+IFERROR(Y205/H205,"0")+IFERROR(Y206/H206,"0")+IFERROR(Y207/H207,"0")+IFERROR(Y208/H208,"0")+IFERROR(Y209/H209,"0")+IFERROR(Y210/H210,"0")+IFERROR(Y211/H211,"0")</f>
        <v>82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0.82062999999999997</v>
      </c>
      <c r="AA212" s="552"/>
      <c r="AB212" s="552"/>
      <c r="AC212" s="552"/>
    </row>
    <row r="213" spans="1:68" x14ac:dyDescent="0.2">
      <c r="A213" s="563"/>
      <c r="B213" s="563"/>
      <c r="C213" s="563"/>
      <c r="D213" s="563"/>
      <c r="E213" s="563"/>
      <c r="F213" s="563"/>
      <c r="G213" s="563"/>
      <c r="H213" s="563"/>
      <c r="I213" s="563"/>
      <c r="J213" s="563"/>
      <c r="K213" s="563"/>
      <c r="L213" s="563"/>
      <c r="M213" s="563"/>
      <c r="N213" s="563"/>
      <c r="O213" s="574"/>
      <c r="P213" s="566" t="s">
        <v>71</v>
      </c>
      <c r="Q213" s="567"/>
      <c r="R213" s="567"/>
      <c r="S213" s="567"/>
      <c r="T213" s="567"/>
      <c r="U213" s="567"/>
      <c r="V213" s="568"/>
      <c r="W213" s="37" t="s">
        <v>69</v>
      </c>
      <c r="X213" s="551">
        <f>IFERROR(SUM(X203:X211),"0")</f>
        <v>340</v>
      </c>
      <c r="Y213" s="551">
        <f>IFERROR(SUM(Y203:Y211),"0")</f>
        <v>341.7</v>
      </c>
      <c r="Z213" s="37"/>
      <c r="AA213" s="552"/>
      <c r="AB213" s="552"/>
      <c r="AC213" s="552"/>
    </row>
    <row r="214" spans="1:68" ht="14.25" customHeight="1" x14ac:dyDescent="0.25">
      <c r="A214" s="562" t="s">
        <v>167</v>
      </c>
      <c r="B214" s="563"/>
      <c r="C214" s="563"/>
      <c r="D214" s="563"/>
      <c r="E214" s="563"/>
      <c r="F214" s="563"/>
      <c r="G214" s="563"/>
      <c r="H214" s="563"/>
      <c r="I214" s="563"/>
      <c r="J214" s="563"/>
      <c r="K214" s="563"/>
      <c r="L214" s="563"/>
      <c r="M214" s="563"/>
      <c r="N214" s="563"/>
      <c r="O214" s="563"/>
      <c r="P214" s="563"/>
      <c r="Q214" s="563"/>
      <c r="R214" s="563"/>
      <c r="S214" s="563"/>
      <c r="T214" s="563"/>
      <c r="U214" s="563"/>
      <c r="V214" s="563"/>
      <c r="W214" s="563"/>
      <c r="X214" s="563"/>
      <c r="Y214" s="563"/>
      <c r="Z214" s="563"/>
      <c r="AA214" s="545"/>
      <c r="AB214" s="545"/>
      <c r="AC214" s="545"/>
    </row>
    <row r="215" spans="1:68" ht="27" customHeight="1" x14ac:dyDescent="0.25">
      <c r="A215" s="54" t="s">
        <v>346</v>
      </c>
      <c r="B215" s="54" t="s">
        <v>347</v>
      </c>
      <c r="C215" s="31">
        <v>4301060463</v>
      </c>
      <c r="D215" s="557">
        <v>4680115880818</v>
      </c>
      <c r="E215" s="558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4"/>
      <c r="R215" s="554"/>
      <c r="S215" s="554"/>
      <c r="T215" s="555"/>
      <c r="U215" s="34"/>
      <c r="V215" s="34"/>
      <c r="W215" s="35" t="s">
        <v>69</v>
      </c>
      <c r="X215" s="549">
        <v>0</v>
      </c>
      <c r="Y215" s="550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348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349</v>
      </c>
      <c r="B216" s="54" t="s">
        <v>350</v>
      </c>
      <c r="C216" s="31">
        <v>4301060389</v>
      </c>
      <c r="D216" s="557">
        <v>4680115880801</v>
      </c>
      <c r="E216" s="558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69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351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73"/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74"/>
      <c r="P217" s="566" t="s">
        <v>71</v>
      </c>
      <c r="Q217" s="567"/>
      <c r="R217" s="567"/>
      <c r="S217" s="567"/>
      <c r="T217" s="567"/>
      <c r="U217" s="567"/>
      <c r="V217" s="568"/>
      <c r="W217" s="37" t="s">
        <v>72</v>
      </c>
      <c r="X217" s="551">
        <f>IFERROR(X215/H215,"0")+IFERROR(X216/H216,"0")</f>
        <v>0</v>
      </c>
      <c r="Y217" s="551">
        <f>IFERROR(Y215/H215,"0")+IFERROR(Y216/H216,"0")</f>
        <v>0</v>
      </c>
      <c r="Z217" s="551">
        <f>IFERROR(IF(Z215="",0,Z215),"0")+IFERROR(IF(Z216="",0,Z216),"0")</f>
        <v>0</v>
      </c>
      <c r="AA217" s="552"/>
      <c r="AB217" s="552"/>
      <c r="AC217" s="552"/>
    </row>
    <row r="218" spans="1:68" x14ac:dyDescent="0.2">
      <c r="A218" s="563"/>
      <c r="B218" s="563"/>
      <c r="C218" s="563"/>
      <c r="D218" s="563"/>
      <c r="E218" s="563"/>
      <c r="F218" s="563"/>
      <c r="G218" s="563"/>
      <c r="H218" s="563"/>
      <c r="I218" s="563"/>
      <c r="J218" s="563"/>
      <c r="K218" s="563"/>
      <c r="L218" s="563"/>
      <c r="M218" s="563"/>
      <c r="N218" s="563"/>
      <c r="O218" s="574"/>
      <c r="P218" s="566" t="s">
        <v>71</v>
      </c>
      <c r="Q218" s="567"/>
      <c r="R218" s="567"/>
      <c r="S218" s="567"/>
      <c r="T218" s="567"/>
      <c r="U218" s="567"/>
      <c r="V218" s="568"/>
      <c r="W218" s="37" t="s">
        <v>69</v>
      </c>
      <c r="X218" s="551">
        <f>IFERROR(SUM(X215:X216),"0")</f>
        <v>0</v>
      </c>
      <c r="Y218" s="551">
        <f>IFERROR(SUM(Y215:Y216),"0")</f>
        <v>0</v>
      </c>
      <c r="Z218" s="37"/>
      <c r="AA218" s="552"/>
      <c r="AB218" s="552"/>
      <c r="AC218" s="552"/>
    </row>
    <row r="219" spans="1:68" ht="16.5" customHeight="1" x14ac:dyDescent="0.25">
      <c r="A219" s="577" t="s">
        <v>352</v>
      </c>
      <c r="B219" s="563"/>
      <c r="C219" s="563"/>
      <c r="D219" s="563"/>
      <c r="E219" s="563"/>
      <c r="F219" s="563"/>
      <c r="G219" s="563"/>
      <c r="H219" s="563"/>
      <c r="I219" s="563"/>
      <c r="J219" s="563"/>
      <c r="K219" s="563"/>
      <c r="L219" s="563"/>
      <c r="M219" s="563"/>
      <c r="N219" s="563"/>
      <c r="O219" s="563"/>
      <c r="P219" s="563"/>
      <c r="Q219" s="563"/>
      <c r="R219" s="563"/>
      <c r="S219" s="563"/>
      <c r="T219" s="563"/>
      <c r="U219" s="563"/>
      <c r="V219" s="563"/>
      <c r="W219" s="563"/>
      <c r="X219" s="563"/>
      <c r="Y219" s="563"/>
      <c r="Z219" s="563"/>
      <c r="AA219" s="544"/>
      <c r="AB219" s="544"/>
      <c r="AC219" s="544"/>
    </row>
    <row r="220" spans="1:68" ht="14.25" customHeight="1" x14ac:dyDescent="0.25">
      <c r="A220" s="562" t="s">
        <v>103</v>
      </c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63"/>
      <c r="P220" s="563"/>
      <c r="Q220" s="563"/>
      <c r="R220" s="563"/>
      <c r="S220" s="563"/>
      <c r="T220" s="563"/>
      <c r="U220" s="563"/>
      <c r="V220" s="563"/>
      <c r="W220" s="563"/>
      <c r="X220" s="563"/>
      <c r="Y220" s="563"/>
      <c r="Z220" s="563"/>
      <c r="AA220" s="545"/>
      <c r="AB220" s="545"/>
      <c r="AC220" s="545"/>
    </row>
    <row r="221" spans="1:68" ht="27" customHeight="1" x14ac:dyDescent="0.25">
      <c r="A221" s="54" t="s">
        <v>353</v>
      </c>
      <c r="B221" s="54" t="s">
        <v>354</v>
      </c>
      <c r="C221" s="31">
        <v>4301011826</v>
      </c>
      <c r="D221" s="557">
        <v>4680115884137</v>
      </c>
      <c r="E221" s="558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4"/>
      <c r="V221" s="34"/>
      <c r="W221" s="35" t="s">
        <v>69</v>
      </c>
      <c r="X221" s="549">
        <v>0</v>
      </c>
      <c r="Y221" s="550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355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356</v>
      </c>
      <c r="B222" s="54" t="s">
        <v>357</v>
      </c>
      <c r="C222" s="31">
        <v>4301011724</v>
      </c>
      <c r="D222" s="557">
        <v>4680115884236</v>
      </c>
      <c r="E222" s="558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69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358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359</v>
      </c>
      <c r="B223" s="54" t="s">
        <v>360</v>
      </c>
      <c r="C223" s="31">
        <v>4301011721</v>
      </c>
      <c r="D223" s="557">
        <v>4680115884175</v>
      </c>
      <c r="E223" s="558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69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361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362</v>
      </c>
      <c r="B224" s="54" t="s">
        <v>363</v>
      </c>
      <c r="C224" s="31">
        <v>4301011824</v>
      </c>
      <c r="D224" s="557">
        <v>4680115884144</v>
      </c>
      <c r="E224" s="558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9">
        <v>0</v>
      </c>
      <c r="Y224" s="550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355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362</v>
      </c>
      <c r="B225" s="54" t="s">
        <v>364</v>
      </c>
      <c r="C225" s="31">
        <v>4301012196</v>
      </c>
      <c r="D225" s="557">
        <v>4680115884144</v>
      </c>
      <c r="E225" s="558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91" t="s">
        <v>365</v>
      </c>
      <c r="Q225" s="554"/>
      <c r="R225" s="554"/>
      <c r="S225" s="554"/>
      <c r="T225" s="555"/>
      <c r="U225" s="34"/>
      <c r="V225" s="34"/>
      <c r="W225" s="35" t="s">
        <v>69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355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366</v>
      </c>
      <c r="B226" s="54" t="s">
        <v>367</v>
      </c>
      <c r="C226" s="31">
        <v>4301012149</v>
      </c>
      <c r="D226" s="557">
        <v>4680115886551</v>
      </c>
      <c r="E226" s="558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4"/>
      <c r="V226" s="34"/>
      <c r="W226" s="35" t="s">
        <v>69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4301011726</v>
      </c>
      <c r="D227" s="557">
        <v>4680115884182</v>
      </c>
      <c r="E227" s="558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358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4301011722</v>
      </c>
      <c r="D228" s="557">
        <v>4680115884205</v>
      </c>
      <c r="E228" s="558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9">
        <v>80</v>
      </c>
      <c r="Y228" s="550">
        <f t="shared" si="27"/>
        <v>80</v>
      </c>
      <c r="Z228" s="36">
        <f t="shared" si="32"/>
        <v>0.1804</v>
      </c>
      <c r="AA228" s="56"/>
      <c r="AB228" s="57"/>
      <c r="AC228" s="279" t="s">
        <v>373</v>
      </c>
      <c r="AG228" s="64"/>
      <c r="AJ228" s="68"/>
      <c r="AK228" s="68">
        <v>0</v>
      </c>
      <c r="BB228" s="280" t="s">
        <v>1</v>
      </c>
      <c r="BM228" s="64">
        <f t="shared" si="28"/>
        <v>84.2</v>
      </c>
      <c r="BN228" s="64">
        <f t="shared" si="29"/>
        <v>84.2</v>
      </c>
      <c r="BO228" s="64">
        <f t="shared" si="30"/>
        <v>0.15151515151515152</v>
      </c>
      <c r="BP228" s="64">
        <f t="shared" si="31"/>
        <v>0.15151515151515152</v>
      </c>
    </row>
    <row r="229" spans="1:68" ht="27" customHeight="1" x14ac:dyDescent="0.25">
      <c r="A229" s="54" t="s">
        <v>371</v>
      </c>
      <c r="B229" s="54" t="s">
        <v>374</v>
      </c>
      <c r="C229" s="31">
        <v>4301012195</v>
      </c>
      <c r="D229" s="557">
        <v>4680115884205</v>
      </c>
      <c r="E229" s="558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0" t="s">
        <v>375</v>
      </c>
      <c r="Q229" s="554"/>
      <c r="R229" s="554"/>
      <c r="S229" s="554"/>
      <c r="T229" s="555"/>
      <c r="U229" s="34"/>
      <c r="V229" s="34"/>
      <c r="W229" s="35" t="s">
        <v>69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3"/>
      <c r="B230" s="563"/>
      <c r="C230" s="563"/>
      <c r="D230" s="563"/>
      <c r="E230" s="563"/>
      <c r="F230" s="563"/>
      <c r="G230" s="563"/>
      <c r="H230" s="563"/>
      <c r="I230" s="563"/>
      <c r="J230" s="563"/>
      <c r="K230" s="563"/>
      <c r="L230" s="563"/>
      <c r="M230" s="563"/>
      <c r="N230" s="563"/>
      <c r="O230" s="574"/>
      <c r="P230" s="566" t="s">
        <v>71</v>
      </c>
      <c r="Q230" s="567"/>
      <c r="R230" s="567"/>
      <c r="S230" s="567"/>
      <c r="T230" s="567"/>
      <c r="U230" s="567"/>
      <c r="V230" s="568"/>
      <c r="W230" s="37" t="s">
        <v>72</v>
      </c>
      <c r="X230" s="551">
        <f>IFERROR(X221/H221,"0")+IFERROR(X222/H222,"0")+IFERROR(X223/H223,"0")+IFERROR(X224/H224,"0")+IFERROR(X225/H225,"0")+IFERROR(X226/H226,"0")+IFERROR(X227/H227,"0")+IFERROR(X228/H228,"0")+IFERROR(X229/H229,"0")</f>
        <v>20</v>
      </c>
      <c r="Y230" s="551">
        <f>IFERROR(Y221/H221,"0")+IFERROR(Y222/H222,"0")+IFERROR(Y223/H223,"0")+IFERROR(Y224/H224,"0")+IFERROR(Y225/H225,"0")+IFERROR(Y226/H226,"0")+IFERROR(Y227/H227,"0")+IFERROR(Y228/H228,"0")+IFERROR(Y229/H229,"0")</f>
        <v>20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0.1804</v>
      </c>
      <c r="AA230" s="552"/>
      <c r="AB230" s="552"/>
      <c r="AC230" s="552"/>
    </row>
    <row r="231" spans="1:68" x14ac:dyDescent="0.2">
      <c r="A231" s="563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4"/>
      <c r="P231" s="566" t="s">
        <v>71</v>
      </c>
      <c r="Q231" s="567"/>
      <c r="R231" s="567"/>
      <c r="S231" s="567"/>
      <c r="T231" s="567"/>
      <c r="U231" s="567"/>
      <c r="V231" s="568"/>
      <c r="W231" s="37" t="s">
        <v>69</v>
      </c>
      <c r="X231" s="551">
        <f>IFERROR(SUM(X221:X229),"0")</f>
        <v>80</v>
      </c>
      <c r="Y231" s="551">
        <f>IFERROR(SUM(Y221:Y229),"0")</f>
        <v>80</v>
      </c>
      <c r="Z231" s="37"/>
      <c r="AA231" s="552"/>
      <c r="AB231" s="552"/>
      <c r="AC231" s="552"/>
    </row>
    <row r="232" spans="1:68" ht="14.25" customHeight="1" x14ac:dyDescent="0.25">
      <c r="A232" s="562" t="s">
        <v>137</v>
      </c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63"/>
      <c r="P232" s="563"/>
      <c r="Q232" s="563"/>
      <c r="R232" s="563"/>
      <c r="S232" s="563"/>
      <c r="T232" s="563"/>
      <c r="U232" s="563"/>
      <c r="V232" s="563"/>
      <c r="W232" s="563"/>
      <c r="X232" s="563"/>
      <c r="Y232" s="563"/>
      <c r="Z232" s="563"/>
      <c r="AA232" s="545"/>
      <c r="AB232" s="545"/>
      <c r="AC232" s="545"/>
    </row>
    <row r="233" spans="1:68" ht="27" customHeight="1" x14ac:dyDescent="0.25">
      <c r="A233" s="54" t="s">
        <v>376</v>
      </c>
      <c r="B233" s="54" t="s">
        <v>377</v>
      </c>
      <c r="C233" s="31">
        <v>4301020377</v>
      </c>
      <c r="D233" s="557">
        <v>4680115885981</v>
      </c>
      <c r="E233" s="558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4"/>
      <c r="V233" s="34"/>
      <c r="W233" s="35" t="s">
        <v>69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378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3"/>
      <c r="B234" s="563"/>
      <c r="C234" s="563"/>
      <c r="D234" s="563"/>
      <c r="E234" s="563"/>
      <c r="F234" s="563"/>
      <c r="G234" s="563"/>
      <c r="H234" s="563"/>
      <c r="I234" s="563"/>
      <c r="J234" s="563"/>
      <c r="K234" s="563"/>
      <c r="L234" s="563"/>
      <c r="M234" s="563"/>
      <c r="N234" s="563"/>
      <c r="O234" s="574"/>
      <c r="P234" s="566" t="s">
        <v>71</v>
      </c>
      <c r="Q234" s="567"/>
      <c r="R234" s="567"/>
      <c r="S234" s="567"/>
      <c r="T234" s="567"/>
      <c r="U234" s="567"/>
      <c r="V234" s="568"/>
      <c r="W234" s="37" t="s">
        <v>72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x14ac:dyDescent="0.2">
      <c r="A235" s="563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4"/>
      <c r="P235" s="566" t="s">
        <v>71</v>
      </c>
      <c r="Q235" s="567"/>
      <c r="R235" s="567"/>
      <c r="S235" s="567"/>
      <c r="T235" s="567"/>
      <c r="U235" s="567"/>
      <c r="V235" s="568"/>
      <c r="W235" s="37" t="s">
        <v>69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customHeight="1" x14ac:dyDescent="0.25">
      <c r="A236" s="562" t="s">
        <v>379</v>
      </c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63"/>
      <c r="P236" s="563"/>
      <c r="Q236" s="563"/>
      <c r="R236" s="563"/>
      <c r="S236" s="563"/>
      <c r="T236" s="563"/>
      <c r="U236" s="563"/>
      <c r="V236" s="563"/>
      <c r="W236" s="563"/>
      <c r="X236" s="563"/>
      <c r="Y236" s="563"/>
      <c r="Z236" s="563"/>
      <c r="AA236" s="545"/>
      <c r="AB236" s="545"/>
      <c r="AC236" s="545"/>
    </row>
    <row r="237" spans="1:68" ht="27" customHeight="1" x14ac:dyDescent="0.25">
      <c r="A237" s="54" t="s">
        <v>380</v>
      </c>
      <c r="B237" s="54" t="s">
        <v>381</v>
      </c>
      <c r="C237" s="31">
        <v>4301040362</v>
      </c>
      <c r="D237" s="557">
        <v>4680115886803</v>
      </c>
      <c r="E237" s="558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21" t="s">
        <v>382</v>
      </c>
      <c r="Q237" s="554"/>
      <c r="R237" s="554"/>
      <c r="S237" s="554"/>
      <c r="T237" s="555"/>
      <c r="U237" s="34"/>
      <c r="V237" s="34"/>
      <c r="W237" s="35" t="s">
        <v>69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383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3"/>
      <c r="B238" s="563"/>
      <c r="C238" s="563"/>
      <c r="D238" s="563"/>
      <c r="E238" s="563"/>
      <c r="F238" s="563"/>
      <c r="G238" s="563"/>
      <c r="H238" s="563"/>
      <c r="I238" s="563"/>
      <c r="J238" s="563"/>
      <c r="K238" s="563"/>
      <c r="L238" s="563"/>
      <c r="M238" s="563"/>
      <c r="N238" s="563"/>
      <c r="O238" s="574"/>
      <c r="P238" s="566" t="s">
        <v>71</v>
      </c>
      <c r="Q238" s="567"/>
      <c r="R238" s="567"/>
      <c r="S238" s="567"/>
      <c r="T238" s="567"/>
      <c r="U238" s="567"/>
      <c r="V238" s="568"/>
      <c r="W238" s="37" t="s">
        <v>72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x14ac:dyDescent="0.2">
      <c r="A239" s="563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4"/>
      <c r="P239" s="566" t="s">
        <v>71</v>
      </c>
      <c r="Q239" s="567"/>
      <c r="R239" s="567"/>
      <c r="S239" s="567"/>
      <c r="T239" s="567"/>
      <c r="U239" s="567"/>
      <c r="V239" s="568"/>
      <c r="W239" s="37" t="s">
        <v>69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customHeight="1" x14ac:dyDescent="0.25">
      <c r="A240" s="562" t="s">
        <v>384</v>
      </c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63"/>
      <c r="P240" s="563"/>
      <c r="Q240" s="563"/>
      <c r="R240" s="563"/>
      <c r="S240" s="563"/>
      <c r="T240" s="563"/>
      <c r="U240" s="563"/>
      <c r="V240" s="563"/>
      <c r="W240" s="563"/>
      <c r="X240" s="563"/>
      <c r="Y240" s="563"/>
      <c r="Z240" s="563"/>
      <c r="AA240" s="545"/>
      <c r="AB240" s="545"/>
      <c r="AC240" s="545"/>
    </row>
    <row r="241" spans="1:68" ht="27" customHeight="1" x14ac:dyDescent="0.25">
      <c r="A241" s="54" t="s">
        <v>385</v>
      </c>
      <c r="B241" s="54" t="s">
        <v>386</v>
      </c>
      <c r="C241" s="31">
        <v>4301041004</v>
      </c>
      <c r="D241" s="557">
        <v>4680115886704</v>
      </c>
      <c r="E241" s="558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1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4"/>
      <c r="V241" s="34"/>
      <c r="W241" s="35" t="s">
        <v>69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387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388</v>
      </c>
      <c r="B242" s="54" t="s">
        <v>389</v>
      </c>
      <c r="C242" s="31">
        <v>4301041008</v>
      </c>
      <c r="D242" s="557">
        <v>4680115886681</v>
      </c>
      <c r="E242" s="558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1" t="s">
        <v>390</v>
      </c>
      <c r="Q242" s="554"/>
      <c r="R242" s="554"/>
      <c r="S242" s="554"/>
      <c r="T242" s="555"/>
      <c r="U242" s="34"/>
      <c r="V242" s="34"/>
      <c r="W242" s="35" t="s">
        <v>69</v>
      </c>
      <c r="X242" s="549">
        <v>21</v>
      </c>
      <c r="Y242" s="550">
        <f>IFERROR(IF(X242="",0,CEILING((X242/$H242),1)*$H242),"")</f>
        <v>21.6</v>
      </c>
      <c r="Z242" s="36">
        <f>IFERROR(IF(Y242=0,"",ROUNDUP(Y242/H242,0)*0.0059),"")</f>
        <v>7.0800000000000002E-2</v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23.041666666666668</v>
      </c>
      <c r="BN242" s="64">
        <f>IFERROR(Y242*I242/H242,"0")</f>
        <v>23.700000000000003</v>
      </c>
      <c r="BO242" s="64">
        <f>IFERROR(1/J242*(X242/H242),"0")</f>
        <v>5.4012345679012343E-2</v>
      </c>
      <c r="BP242" s="64">
        <f>IFERROR(1/J242*(Y242/H242),"0")</f>
        <v>5.5555555555555552E-2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57">
        <v>4680115886735</v>
      </c>
      <c r="E243" s="558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4"/>
      <c r="V243" s="34"/>
      <c r="W243" s="35" t="s">
        <v>69</v>
      </c>
      <c r="X243" s="549">
        <v>5.5</v>
      </c>
      <c r="Y243" s="550">
        <f>IFERROR(IF(X243="",0,CEILING((X243/$H243),1)*$H243),"")</f>
        <v>6.3</v>
      </c>
      <c r="Z243" s="36">
        <f>IFERROR(IF(Y243=0,"",ROUNDUP(Y243/H243,0)*0.0059),"")</f>
        <v>4.1299999999999996E-2</v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6.6611111111111114</v>
      </c>
      <c r="BN243" s="64">
        <f>IFERROR(Y243*I243/H243,"0")</f>
        <v>7.63</v>
      </c>
      <c r="BO243" s="64">
        <f>IFERROR(1/J243*(X243/H243),"0")</f>
        <v>2.8292181069958844E-2</v>
      </c>
      <c r="BP243" s="64">
        <f>IFERROR(1/J243*(Y243/H243),"0")</f>
        <v>3.2407407407407406E-2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57">
        <v>4680115886728</v>
      </c>
      <c r="E244" s="558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4" t="s">
        <v>395</v>
      </c>
      <c r="V244" s="34"/>
      <c r="W244" s="35" t="s">
        <v>69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396</v>
      </c>
      <c r="B245" s="54" t="s">
        <v>397</v>
      </c>
      <c r="C245" s="31">
        <v>4301041005</v>
      </c>
      <c r="D245" s="557">
        <v>4680115886711</v>
      </c>
      <c r="E245" s="558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2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3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4"/>
      <c r="P246" s="566" t="s">
        <v>71</v>
      </c>
      <c r="Q246" s="567"/>
      <c r="R246" s="567"/>
      <c r="S246" s="567"/>
      <c r="T246" s="567"/>
      <c r="U246" s="567"/>
      <c r="V246" s="568"/>
      <c r="W246" s="37" t="s">
        <v>72</v>
      </c>
      <c r="X246" s="551">
        <f>IFERROR(X241/H241,"0")+IFERROR(X242/H242,"0")+IFERROR(X243/H243,"0")+IFERROR(X244/H244,"0")+IFERROR(X245/H245,"0")</f>
        <v>17.777777777777779</v>
      </c>
      <c r="Y246" s="551">
        <f>IFERROR(Y241/H241,"0")+IFERROR(Y242/H242,"0")+IFERROR(Y243/H243,"0")+IFERROR(Y244/H244,"0")+IFERROR(Y245/H245,"0")</f>
        <v>19</v>
      </c>
      <c r="Z246" s="551">
        <f>IFERROR(IF(Z241="",0,Z241),"0")+IFERROR(IF(Z242="",0,Z242),"0")+IFERROR(IF(Z243="",0,Z243),"0")+IFERROR(IF(Z244="",0,Z244),"0")+IFERROR(IF(Z245="",0,Z245),"0")</f>
        <v>0.11210000000000001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4"/>
      <c r="P247" s="566" t="s">
        <v>71</v>
      </c>
      <c r="Q247" s="567"/>
      <c r="R247" s="567"/>
      <c r="S247" s="567"/>
      <c r="T247" s="567"/>
      <c r="U247" s="567"/>
      <c r="V247" s="568"/>
      <c r="W247" s="37" t="s">
        <v>69</v>
      </c>
      <c r="X247" s="551">
        <f>IFERROR(SUM(X241:X245),"0")</f>
        <v>26.5</v>
      </c>
      <c r="Y247" s="551">
        <f>IFERROR(SUM(Y241:Y245),"0")</f>
        <v>27.900000000000002</v>
      </c>
      <c r="Z247" s="37"/>
      <c r="AA247" s="552"/>
      <c r="AB247" s="552"/>
      <c r="AC247" s="552"/>
    </row>
    <row r="248" spans="1:68" ht="16.5" customHeight="1" x14ac:dyDescent="0.25">
      <c r="A248" s="577" t="s">
        <v>398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103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399</v>
      </c>
      <c r="B250" s="54" t="s">
        <v>400</v>
      </c>
      <c r="C250" s="31">
        <v>4301011855</v>
      </c>
      <c r="D250" s="557">
        <v>4680115885837</v>
      </c>
      <c r="E250" s="558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401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402</v>
      </c>
      <c r="B251" s="54" t="s">
        <v>403</v>
      </c>
      <c r="C251" s="31">
        <v>4301011853</v>
      </c>
      <c r="D251" s="557">
        <v>4680115885851</v>
      </c>
      <c r="E251" s="558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57">
        <v>4680115885806</v>
      </c>
      <c r="E252" s="558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408</v>
      </c>
      <c r="B253" s="54" t="s">
        <v>409</v>
      </c>
      <c r="C253" s="31">
        <v>4301011852</v>
      </c>
      <c r="D253" s="557">
        <v>4680115885844</v>
      </c>
      <c r="E253" s="558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411</v>
      </c>
      <c r="B254" s="54" t="s">
        <v>412</v>
      </c>
      <c r="C254" s="31">
        <v>4301011851</v>
      </c>
      <c r="D254" s="557">
        <v>4680115885820</v>
      </c>
      <c r="E254" s="558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3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4"/>
      <c r="P255" s="566" t="s">
        <v>71</v>
      </c>
      <c r="Q255" s="567"/>
      <c r="R255" s="567"/>
      <c r="S255" s="567"/>
      <c r="T255" s="567"/>
      <c r="U255" s="567"/>
      <c r="V255" s="568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4"/>
      <c r="P256" s="566" t="s">
        <v>71</v>
      </c>
      <c r="Q256" s="567"/>
      <c r="R256" s="567"/>
      <c r="S256" s="567"/>
      <c r="T256" s="567"/>
      <c r="U256" s="567"/>
      <c r="V256" s="568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414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103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415</v>
      </c>
      <c r="B259" s="54" t="s">
        <v>416</v>
      </c>
      <c r="C259" s="31">
        <v>4301011223</v>
      </c>
      <c r="D259" s="557">
        <v>4607091383423</v>
      </c>
      <c r="E259" s="558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417</v>
      </c>
      <c r="B260" s="54" t="s">
        <v>418</v>
      </c>
      <c r="C260" s="31">
        <v>4301012199</v>
      </c>
      <c r="D260" s="557">
        <v>4680115886957</v>
      </c>
      <c r="E260" s="558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32" t="s">
        <v>419</v>
      </c>
      <c r="Q260" s="554"/>
      <c r="R260" s="554"/>
      <c r="S260" s="554"/>
      <c r="T260" s="555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420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421</v>
      </c>
      <c r="B261" s="54" t="s">
        <v>422</v>
      </c>
      <c r="C261" s="31">
        <v>4301012098</v>
      </c>
      <c r="D261" s="557">
        <v>4680115885660</v>
      </c>
      <c r="E261" s="558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424</v>
      </c>
      <c r="B262" s="54" t="s">
        <v>425</v>
      </c>
      <c r="C262" s="31">
        <v>4301012176</v>
      </c>
      <c r="D262" s="557">
        <v>4680115886773</v>
      </c>
      <c r="E262" s="558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9" t="s">
        <v>426</v>
      </c>
      <c r="Q262" s="554"/>
      <c r="R262" s="554"/>
      <c r="S262" s="554"/>
      <c r="T262" s="555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3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4"/>
      <c r="P263" s="566" t="s">
        <v>71</v>
      </c>
      <c r="Q263" s="567"/>
      <c r="R263" s="567"/>
      <c r="S263" s="567"/>
      <c r="T263" s="567"/>
      <c r="U263" s="567"/>
      <c r="V263" s="568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4"/>
      <c r="P264" s="566" t="s">
        <v>71</v>
      </c>
      <c r="Q264" s="567"/>
      <c r="R264" s="567"/>
      <c r="S264" s="567"/>
      <c r="T264" s="567"/>
      <c r="U264" s="567"/>
      <c r="V264" s="568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428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73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429</v>
      </c>
      <c r="B267" s="54" t="s">
        <v>430</v>
      </c>
      <c r="C267" s="31">
        <v>4301051893</v>
      </c>
      <c r="D267" s="557">
        <v>4680115886186</v>
      </c>
      <c r="E267" s="558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431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432</v>
      </c>
      <c r="B268" s="54" t="s">
        <v>433</v>
      </c>
      <c r="C268" s="31">
        <v>4301051795</v>
      </c>
      <c r="D268" s="557">
        <v>4680115881228</v>
      </c>
      <c r="E268" s="558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435</v>
      </c>
      <c r="B269" s="54" t="s">
        <v>436</v>
      </c>
      <c r="C269" s="31">
        <v>4301051388</v>
      </c>
      <c r="D269" s="557">
        <v>4680115881211</v>
      </c>
      <c r="E269" s="558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114</v>
      </c>
      <c r="M269" s="33" t="s">
        <v>77</v>
      </c>
      <c r="N269" s="33"/>
      <c r="O269" s="32">
        <v>45</v>
      </c>
      <c r="P269" s="8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 t="s">
        <v>115</v>
      </c>
      <c r="AK269" s="68">
        <v>436.8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3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4"/>
      <c r="P270" s="566" t="s">
        <v>71</v>
      </c>
      <c r="Q270" s="567"/>
      <c r="R270" s="567"/>
      <c r="S270" s="567"/>
      <c r="T270" s="567"/>
      <c r="U270" s="567"/>
      <c r="V270" s="568"/>
      <c r="W270" s="37" t="s">
        <v>72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4"/>
      <c r="P271" s="566" t="s">
        <v>71</v>
      </c>
      <c r="Q271" s="567"/>
      <c r="R271" s="567"/>
      <c r="S271" s="567"/>
      <c r="T271" s="567"/>
      <c r="U271" s="567"/>
      <c r="V271" s="568"/>
      <c r="W271" s="37" t="s">
        <v>69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customHeight="1" x14ac:dyDescent="0.25">
      <c r="A272" s="577" t="s">
        <v>438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64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439</v>
      </c>
      <c r="B274" s="54" t="s">
        <v>440</v>
      </c>
      <c r="C274" s="31">
        <v>4301031307</v>
      </c>
      <c r="D274" s="557">
        <v>4680115880344</v>
      </c>
      <c r="E274" s="558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8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441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3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4"/>
      <c r="P275" s="566" t="s">
        <v>71</v>
      </c>
      <c r="Q275" s="567"/>
      <c r="R275" s="567"/>
      <c r="S275" s="567"/>
      <c r="T275" s="567"/>
      <c r="U275" s="567"/>
      <c r="V275" s="568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4"/>
      <c r="P276" s="566" t="s">
        <v>71</v>
      </c>
      <c r="Q276" s="567"/>
      <c r="R276" s="567"/>
      <c r="S276" s="567"/>
      <c r="T276" s="567"/>
      <c r="U276" s="567"/>
      <c r="V276" s="568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73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442</v>
      </c>
      <c r="B278" s="54" t="s">
        <v>443</v>
      </c>
      <c r="C278" s="31">
        <v>4301051782</v>
      </c>
      <c r="D278" s="557">
        <v>4680115884618</v>
      </c>
      <c r="E278" s="558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444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3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4"/>
      <c r="P279" s="566" t="s">
        <v>71</v>
      </c>
      <c r="Q279" s="567"/>
      <c r="R279" s="567"/>
      <c r="S279" s="567"/>
      <c r="T279" s="567"/>
      <c r="U279" s="567"/>
      <c r="V279" s="568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4"/>
      <c r="P280" s="566" t="s">
        <v>71</v>
      </c>
      <c r="Q280" s="567"/>
      <c r="R280" s="567"/>
      <c r="S280" s="567"/>
      <c r="T280" s="567"/>
      <c r="U280" s="567"/>
      <c r="V280" s="568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445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103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446</v>
      </c>
      <c r="B283" s="54" t="s">
        <v>447</v>
      </c>
      <c r="C283" s="31">
        <v>4301011662</v>
      </c>
      <c r="D283" s="557">
        <v>4680115883703</v>
      </c>
      <c r="E283" s="558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448</v>
      </c>
      <c r="AB283" s="57"/>
      <c r="AC283" s="325" t="s">
        <v>449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3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4"/>
      <c r="P284" s="566" t="s">
        <v>71</v>
      </c>
      <c r="Q284" s="567"/>
      <c r="R284" s="567"/>
      <c r="S284" s="567"/>
      <c r="T284" s="567"/>
      <c r="U284" s="567"/>
      <c r="V284" s="568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4"/>
      <c r="P285" s="566" t="s">
        <v>71</v>
      </c>
      <c r="Q285" s="567"/>
      <c r="R285" s="567"/>
      <c r="S285" s="567"/>
      <c r="T285" s="567"/>
      <c r="U285" s="567"/>
      <c r="V285" s="568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450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103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451</v>
      </c>
      <c r="B288" s="54" t="s">
        <v>452</v>
      </c>
      <c r="C288" s="31">
        <v>4301012024</v>
      </c>
      <c r="D288" s="557">
        <v>4680115885615</v>
      </c>
      <c r="E288" s="558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453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454</v>
      </c>
      <c r="B289" s="54" t="s">
        <v>455</v>
      </c>
      <c r="C289" s="31">
        <v>4301011858</v>
      </c>
      <c r="D289" s="557">
        <v>4680115885646</v>
      </c>
      <c r="E289" s="558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4301012016</v>
      </c>
      <c r="D290" s="557">
        <v>4680115885554</v>
      </c>
      <c r="E290" s="558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 t="s">
        <v>459</v>
      </c>
      <c r="M290" s="33" t="s">
        <v>77</v>
      </c>
      <c r="N290" s="33"/>
      <c r="O290" s="32">
        <v>55</v>
      </c>
      <c r="P290" s="5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 t="s">
        <v>461</v>
      </c>
      <c r="AK290" s="68">
        <v>86.4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4301011857</v>
      </c>
      <c r="D291" s="557">
        <v>4680115885622</v>
      </c>
      <c r="E291" s="558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464</v>
      </c>
      <c r="B292" s="54" t="s">
        <v>465</v>
      </c>
      <c r="C292" s="31">
        <v>4301011859</v>
      </c>
      <c r="D292" s="557">
        <v>4680115885608</v>
      </c>
      <c r="E292" s="558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3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4"/>
      <c r="P293" s="566" t="s">
        <v>71</v>
      </c>
      <c r="Q293" s="567"/>
      <c r="R293" s="567"/>
      <c r="S293" s="567"/>
      <c r="T293" s="567"/>
      <c r="U293" s="567"/>
      <c r="V293" s="568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4"/>
      <c r="P294" s="566" t="s">
        <v>71</v>
      </c>
      <c r="Q294" s="567"/>
      <c r="R294" s="567"/>
      <c r="S294" s="567"/>
      <c r="T294" s="567"/>
      <c r="U294" s="567"/>
      <c r="V294" s="568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64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467</v>
      </c>
      <c r="B296" s="54" t="s">
        <v>468</v>
      </c>
      <c r="C296" s="31">
        <v>4301030878</v>
      </c>
      <c r="D296" s="557">
        <v>4607091387193</v>
      </c>
      <c r="E296" s="558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69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469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470</v>
      </c>
      <c r="B297" s="54" t="s">
        <v>471</v>
      </c>
      <c r="C297" s="31">
        <v>4301031153</v>
      </c>
      <c r="D297" s="557">
        <v>4607091387230</v>
      </c>
      <c r="E297" s="558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4301031154</v>
      </c>
      <c r="D298" s="557">
        <v>4607091387292</v>
      </c>
      <c r="E298" s="558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3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4301031152</v>
      </c>
      <c r="D299" s="557">
        <v>4607091387285</v>
      </c>
      <c r="E299" s="558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4301031305</v>
      </c>
      <c r="D300" s="557">
        <v>4607091389845</v>
      </c>
      <c r="E300" s="558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9">
        <v>350</v>
      </c>
      <c r="Y300" s="550">
        <f t="shared" si="33"/>
        <v>350.7</v>
      </c>
      <c r="Z300" s="36">
        <f>IFERROR(IF(Y300=0,"",ROUNDUP(Y300/H300,0)*0.00502),"")</f>
        <v>0.83833999999999997</v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34"/>
        <v>366.66666666666669</v>
      </c>
      <c r="BN300" s="64">
        <f t="shared" si="35"/>
        <v>367.40000000000003</v>
      </c>
      <c r="BO300" s="64">
        <f t="shared" si="36"/>
        <v>0.71225071225071224</v>
      </c>
      <c r="BP300" s="64">
        <f t="shared" si="37"/>
        <v>0.71367521367521369</v>
      </c>
    </row>
    <row r="301" spans="1:68" ht="27" customHeight="1" x14ac:dyDescent="0.25">
      <c r="A301" s="54" t="s">
        <v>481</v>
      </c>
      <c r="B301" s="54" t="s">
        <v>482</v>
      </c>
      <c r="C301" s="31">
        <v>4301031306</v>
      </c>
      <c r="D301" s="557">
        <v>4680115882881</v>
      </c>
      <c r="E301" s="558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69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4301031066</v>
      </c>
      <c r="D302" s="557">
        <v>4607091383836</v>
      </c>
      <c r="E302" s="558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6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69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73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4"/>
      <c r="P303" s="566" t="s">
        <v>71</v>
      </c>
      <c r="Q303" s="567"/>
      <c r="R303" s="567"/>
      <c r="S303" s="567"/>
      <c r="T303" s="567"/>
      <c r="U303" s="567"/>
      <c r="V303" s="568"/>
      <c r="W303" s="37" t="s">
        <v>72</v>
      </c>
      <c r="X303" s="551">
        <f>IFERROR(X296/H296,"0")+IFERROR(X297/H297,"0")+IFERROR(X298/H298,"0")+IFERROR(X299/H299,"0")+IFERROR(X300/H300,"0")+IFERROR(X301/H301,"0")+IFERROR(X302/H302,"0")</f>
        <v>166.66666666666666</v>
      </c>
      <c r="Y303" s="551">
        <f>IFERROR(Y296/H296,"0")+IFERROR(Y297/H297,"0")+IFERROR(Y298/H298,"0")+IFERROR(Y299/H299,"0")+IFERROR(Y300/H300,"0")+IFERROR(Y301/H301,"0")+IFERROR(Y302/H302,"0")</f>
        <v>167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0.83833999999999997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4"/>
      <c r="P304" s="566" t="s">
        <v>71</v>
      </c>
      <c r="Q304" s="567"/>
      <c r="R304" s="567"/>
      <c r="S304" s="567"/>
      <c r="T304" s="567"/>
      <c r="U304" s="567"/>
      <c r="V304" s="568"/>
      <c r="W304" s="37" t="s">
        <v>69</v>
      </c>
      <c r="X304" s="551">
        <f>IFERROR(SUM(X296:X302),"0")</f>
        <v>350</v>
      </c>
      <c r="Y304" s="551">
        <f>IFERROR(SUM(Y296:Y302),"0")</f>
        <v>350.7</v>
      </c>
      <c r="Z304" s="37"/>
      <c r="AA304" s="552"/>
      <c r="AB304" s="552"/>
      <c r="AC304" s="552"/>
    </row>
    <row r="305" spans="1:68" ht="14.25" customHeight="1" x14ac:dyDescent="0.25">
      <c r="A305" s="562" t="s">
        <v>73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486</v>
      </c>
      <c r="B306" s="54" t="s">
        <v>487</v>
      </c>
      <c r="C306" s="31">
        <v>4301051100</v>
      </c>
      <c r="D306" s="557">
        <v>4607091387766</v>
      </c>
      <c r="E306" s="558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488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489</v>
      </c>
      <c r="B307" s="54" t="s">
        <v>490</v>
      </c>
      <c r="C307" s="31">
        <v>4301051818</v>
      </c>
      <c r="D307" s="557">
        <v>4607091387957</v>
      </c>
      <c r="E307" s="558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4301051819</v>
      </c>
      <c r="D308" s="557">
        <v>4607091387964</v>
      </c>
      <c r="E308" s="558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4301051734</v>
      </c>
      <c r="D309" s="557">
        <v>4680115884588</v>
      </c>
      <c r="E309" s="558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4301051578</v>
      </c>
      <c r="D310" s="557">
        <v>4607091387513</v>
      </c>
      <c r="E310" s="558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3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4"/>
      <c r="P311" s="566" t="s">
        <v>71</v>
      </c>
      <c r="Q311" s="567"/>
      <c r="R311" s="567"/>
      <c r="S311" s="567"/>
      <c r="T311" s="567"/>
      <c r="U311" s="567"/>
      <c r="V311" s="568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4"/>
      <c r="P312" s="566" t="s">
        <v>71</v>
      </c>
      <c r="Q312" s="567"/>
      <c r="R312" s="567"/>
      <c r="S312" s="567"/>
      <c r="T312" s="567"/>
      <c r="U312" s="567"/>
      <c r="V312" s="568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167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501</v>
      </c>
      <c r="B314" s="54" t="s">
        <v>502</v>
      </c>
      <c r="C314" s="31">
        <v>4301060387</v>
      </c>
      <c r="D314" s="557">
        <v>4607091380880</v>
      </c>
      <c r="E314" s="558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69</v>
      </c>
      <c r="X314" s="549">
        <v>20</v>
      </c>
      <c r="Y314" s="550">
        <f>IFERROR(IF(X314="",0,CEILING((X314/$H314),1)*$H314),"")</f>
        <v>25.200000000000003</v>
      </c>
      <c r="Z314" s="36">
        <f>IFERROR(IF(Y314=0,"",ROUNDUP(Y314/H314,0)*0.01898),"")</f>
        <v>5.6940000000000004E-2</v>
      </c>
      <c r="AA314" s="56"/>
      <c r="AB314" s="57"/>
      <c r="AC314" s="361" t="s">
        <v>503</v>
      </c>
      <c r="AG314" s="64"/>
      <c r="AJ314" s="68"/>
      <c r="AK314" s="68">
        <v>0</v>
      </c>
      <c r="BB314" s="362" t="s">
        <v>1</v>
      </c>
      <c r="BM314" s="64">
        <f>IFERROR(X314*I314/H314,"0")</f>
        <v>21.235714285714284</v>
      </c>
      <c r="BN314" s="64">
        <f>IFERROR(Y314*I314/H314,"0")</f>
        <v>26.757000000000001</v>
      </c>
      <c r="BO314" s="64">
        <f>IFERROR(1/J314*(X314/H314),"0")</f>
        <v>3.7202380952380952E-2</v>
      </c>
      <c r="BP314" s="64">
        <f>IFERROR(1/J314*(Y314/H314),"0")</f>
        <v>4.6875E-2</v>
      </c>
    </row>
    <row r="315" spans="1:68" ht="27" customHeight="1" x14ac:dyDescent="0.25">
      <c r="A315" s="54" t="s">
        <v>504</v>
      </c>
      <c r="B315" s="54" t="s">
        <v>505</v>
      </c>
      <c r="C315" s="31">
        <v>4301060406</v>
      </c>
      <c r="D315" s="557">
        <v>4607091384482</v>
      </c>
      <c r="E315" s="558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9">
        <v>400</v>
      </c>
      <c r="Y315" s="550">
        <f>IFERROR(IF(X315="",0,CEILING((X315/$H315),1)*$H315),"")</f>
        <v>405.59999999999997</v>
      </c>
      <c r="Z315" s="36">
        <f>IFERROR(IF(Y315=0,"",ROUNDUP(Y315/H315,0)*0.01898),"")</f>
        <v>0.98696000000000006</v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426.6153846153847</v>
      </c>
      <c r="BN315" s="64">
        <f>IFERROR(Y315*I315/H315,"0")</f>
        <v>432.58800000000002</v>
      </c>
      <c r="BO315" s="64">
        <f>IFERROR(1/J315*(X315/H315),"0")</f>
        <v>0.80128205128205132</v>
      </c>
      <c r="BP315" s="64">
        <f>IFERROR(1/J315*(Y315/H315),"0")</f>
        <v>0.8125</v>
      </c>
    </row>
    <row r="316" spans="1:68" ht="16.5" customHeight="1" x14ac:dyDescent="0.25">
      <c r="A316" s="54" t="s">
        <v>507</v>
      </c>
      <c r="B316" s="54" t="s">
        <v>508</v>
      </c>
      <c r="C316" s="31">
        <v>4301060484</v>
      </c>
      <c r="D316" s="557">
        <v>4607091380897</v>
      </c>
      <c r="E316" s="558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9">
        <v>10</v>
      </c>
      <c r="Y316" s="550">
        <f>IFERROR(IF(X316="",0,CEILING((X316/$H316),1)*$H316),"")</f>
        <v>16.8</v>
      </c>
      <c r="Z316" s="36">
        <f>IFERROR(IF(Y316=0,"",ROUNDUP(Y316/H316,0)*0.01898),"")</f>
        <v>3.7960000000000001E-2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10.617857142857142</v>
      </c>
      <c r="BN316" s="64">
        <f>IFERROR(Y316*I316/H316,"0")</f>
        <v>17.838000000000001</v>
      </c>
      <c r="BO316" s="64">
        <f>IFERROR(1/J316*(X316/H316),"0")</f>
        <v>1.8601190476190476E-2</v>
      </c>
      <c r="BP316" s="64">
        <f>IFERROR(1/J316*(Y316/H316),"0")</f>
        <v>3.125E-2</v>
      </c>
    </row>
    <row r="317" spans="1:68" x14ac:dyDescent="0.2">
      <c r="A317" s="573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4"/>
      <c r="P317" s="566" t="s">
        <v>71</v>
      </c>
      <c r="Q317" s="567"/>
      <c r="R317" s="567"/>
      <c r="S317" s="567"/>
      <c r="T317" s="567"/>
      <c r="U317" s="567"/>
      <c r="V317" s="568"/>
      <c r="W317" s="37" t="s">
        <v>72</v>
      </c>
      <c r="X317" s="551">
        <f>IFERROR(X314/H314,"0")+IFERROR(X315/H315,"0")+IFERROR(X316/H316,"0")</f>
        <v>54.853479853479854</v>
      </c>
      <c r="Y317" s="551">
        <f>IFERROR(Y314/H314,"0")+IFERROR(Y315/H315,"0")+IFERROR(Y316/H316,"0")</f>
        <v>57</v>
      </c>
      <c r="Z317" s="551">
        <f>IFERROR(IF(Z314="",0,Z314),"0")+IFERROR(IF(Z315="",0,Z315),"0")+IFERROR(IF(Z316="",0,Z316),"0")</f>
        <v>1.08186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4"/>
      <c r="P318" s="566" t="s">
        <v>71</v>
      </c>
      <c r="Q318" s="567"/>
      <c r="R318" s="567"/>
      <c r="S318" s="567"/>
      <c r="T318" s="567"/>
      <c r="U318" s="567"/>
      <c r="V318" s="568"/>
      <c r="W318" s="37" t="s">
        <v>69</v>
      </c>
      <c r="X318" s="551">
        <f>IFERROR(SUM(X314:X316),"0")</f>
        <v>430</v>
      </c>
      <c r="Y318" s="551">
        <f>IFERROR(SUM(Y314:Y316),"0")</f>
        <v>447.59999999999997</v>
      </c>
      <c r="Z318" s="37"/>
      <c r="AA318" s="552"/>
      <c r="AB318" s="552"/>
      <c r="AC318" s="552"/>
    </row>
    <row r="319" spans="1:68" ht="14.25" customHeight="1" x14ac:dyDescent="0.25">
      <c r="A319" s="562" t="s">
        <v>95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510</v>
      </c>
      <c r="B320" s="54" t="s">
        <v>511</v>
      </c>
      <c r="C320" s="31">
        <v>4301030235</v>
      </c>
      <c r="D320" s="557">
        <v>4607091388381</v>
      </c>
      <c r="E320" s="558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5" t="s">
        <v>512</v>
      </c>
      <c r="Q320" s="554"/>
      <c r="R320" s="554"/>
      <c r="S320" s="554"/>
      <c r="T320" s="555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514</v>
      </c>
      <c r="B321" s="54" t="s">
        <v>515</v>
      </c>
      <c r="C321" s="31">
        <v>4301030232</v>
      </c>
      <c r="D321" s="557">
        <v>4607091388374</v>
      </c>
      <c r="E321" s="558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9" t="s">
        <v>516</v>
      </c>
      <c r="Q321" s="554"/>
      <c r="R321" s="554"/>
      <c r="S321" s="554"/>
      <c r="T321" s="555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4301032015</v>
      </c>
      <c r="D322" s="557">
        <v>4607091383102</v>
      </c>
      <c r="E322" s="558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69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4301030233</v>
      </c>
      <c r="D323" s="557">
        <v>4607091388404</v>
      </c>
      <c r="E323" s="558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9">
        <v>51.000000000000007</v>
      </c>
      <c r="Y323" s="550">
        <f>IFERROR(IF(X323="",0,CEILING((X323/$H323),1)*$H323),"")</f>
        <v>51</v>
      </c>
      <c r="Z323" s="36">
        <f>IFERROR(IF(Y323=0,"",ROUNDUP(Y323/H323,0)*0.00651),"")</f>
        <v>0.13020000000000001</v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57.600000000000016</v>
      </c>
      <c r="BN323" s="64">
        <f>IFERROR(Y323*I323/H323,"0")</f>
        <v>57.6</v>
      </c>
      <c r="BO323" s="64">
        <f>IFERROR(1/J323*(X323/H323),"0")</f>
        <v>0.10989010989010992</v>
      </c>
      <c r="BP323" s="64">
        <f>IFERROR(1/J323*(Y323/H323),"0")</f>
        <v>0.1098901098901099</v>
      </c>
    </row>
    <row r="324" spans="1:68" x14ac:dyDescent="0.2">
      <c r="A324" s="573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4"/>
      <c r="P324" s="566" t="s">
        <v>71</v>
      </c>
      <c r="Q324" s="567"/>
      <c r="R324" s="567"/>
      <c r="S324" s="567"/>
      <c r="T324" s="567"/>
      <c r="U324" s="567"/>
      <c r="V324" s="568"/>
      <c r="W324" s="37" t="s">
        <v>72</v>
      </c>
      <c r="X324" s="551">
        <f>IFERROR(X320/H320,"0")+IFERROR(X321/H321,"0")+IFERROR(X322/H322,"0")+IFERROR(X323/H323,"0")</f>
        <v>20.000000000000004</v>
      </c>
      <c r="Y324" s="551">
        <f>IFERROR(Y320/H320,"0")+IFERROR(Y321/H321,"0")+IFERROR(Y322/H322,"0")+IFERROR(Y323/H323,"0")</f>
        <v>20</v>
      </c>
      <c r="Z324" s="551">
        <f>IFERROR(IF(Z320="",0,Z320),"0")+IFERROR(IF(Z321="",0,Z321),"0")+IFERROR(IF(Z322="",0,Z322),"0")+IFERROR(IF(Z323="",0,Z323),"0")</f>
        <v>0.13020000000000001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4"/>
      <c r="P325" s="566" t="s">
        <v>71</v>
      </c>
      <c r="Q325" s="567"/>
      <c r="R325" s="567"/>
      <c r="S325" s="567"/>
      <c r="T325" s="567"/>
      <c r="U325" s="567"/>
      <c r="V325" s="568"/>
      <c r="W325" s="37" t="s">
        <v>69</v>
      </c>
      <c r="X325" s="551">
        <f>IFERROR(SUM(X320:X323),"0")</f>
        <v>51.000000000000007</v>
      </c>
      <c r="Y325" s="551">
        <f>IFERROR(SUM(Y320:Y323),"0")</f>
        <v>51</v>
      </c>
      <c r="Z325" s="37"/>
      <c r="AA325" s="552"/>
      <c r="AB325" s="552"/>
      <c r="AC325" s="552"/>
    </row>
    <row r="326" spans="1:68" ht="14.25" customHeight="1" x14ac:dyDescent="0.25">
      <c r="A326" s="562" t="s">
        <v>522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523</v>
      </c>
      <c r="B327" s="54" t="s">
        <v>524</v>
      </c>
      <c r="C327" s="31">
        <v>4301180007</v>
      </c>
      <c r="D327" s="557">
        <v>4680115881808</v>
      </c>
      <c r="E327" s="558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525</v>
      </c>
      <c r="N327" s="33"/>
      <c r="O327" s="32">
        <v>730</v>
      </c>
      <c r="P327" s="7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69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4301180006</v>
      </c>
      <c r="D328" s="557">
        <v>4680115881822</v>
      </c>
      <c r="E328" s="558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525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529</v>
      </c>
      <c r="B329" s="54" t="s">
        <v>530</v>
      </c>
      <c r="C329" s="31">
        <v>4301180001</v>
      </c>
      <c r="D329" s="557">
        <v>4680115880016</v>
      </c>
      <c r="E329" s="558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69</v>
      </c>
      <c r="X329" s="549">
        <v>100</v>
      </c>
      <c r="Y329" s="550">
        <f>IFERROR(IF(X329="",0,CEILING((X329/$H329),1)*$H329),"")</f>
        <v>100</v>
      </c>
      <c r="Z329" s="36">
        <f>IFERROR(IF(Y329=0,"",ROUNDUP(Y329/H329,0)*0.00474),"")</f>
        <v>0.23700000000000002</v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112.00000000000001</v>
      </c>
      <c r="BN329" s="64">
        <f>IFERROR(Y329*I329/H329,"0")</f>
        <v>112.00000000000001</v>
      </c>
      <c r="BO329" s="64">
        <f>IFERROR(1/J329*(X329/H329),"0")</f>
        <v>0.21008403361344538</v>
      </c>
      <c r="BP329" s="64">
        <f>IFERROR(1/J329*(Y329/H329),"0")</f>
        <v>0.21008403361344538</v>
      </c>
    </row>
    <row r="330" spans="1:68" x14ac:dyDescent="0.2">
      <c r="A330" s="573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4"/>
      <c r="P330" s="566" t="s">
        <v>71</v>
      </c>
      <c r="Q330" s="567"/>
      <c r="R330" s="567"/>
      <c r="S330" s="567"/>
      <c r="T330" s="567"/>
      <c r="U330" s="567"/>
      <c r="V330" s="568"/>
      <c r="W330" s="37" t="s">
        <v>72</v>
      </c>
      <c r="X330" s="551">
        <f>IFERROR(X327/H327,"0")+IFERROR(X328/H328,"0")+IFERROR(X329/H329,"0")</f>
        <v>50</v>
      </c>
      <c r="Y330" s="551">
        <f>IFERROR(Y327/H327,"0")+IFERROR(Y328/H328,"0")+IFERROR(Y329/H329,"0")</f>
        <v>50</v>
      </c>
      <c r="Z330" s="551">
        <f>IFERROR(IF(Z327="",0,Z327),"0")+IFERROR(IF(Z328="",0,Z328),"0")+IFERROR(IF(Z329="",0,Z329),"0")</f>
        <v>0.23700000000000002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4"/>
      <c r="P331" s="566" t="s">
        <v>71</v>
      </c>
      <c r="Q331" s="567"/>
      <c r="R331" s="567"/>
      <c r="S331" s="567"/>
      <c r="T331" s="567"/>
      <c r="U331" s="567"/>
      <c r="V331" s="568"/>
      <c r="W331" s="37" t="s">
        <v>69</v>
      </c>
      <c r="X331" s="551">
        <f>IFERROR(SUM(X327:X329),"0")</f>
        <v>100</v>
      </c>
      <c r="Y331" s="551">
        <f>IFERROR(SUM(Y327:Y329),"0")</f>
        <v>100</v>
      </c>
      <c r="Z331" s="37"/>
      <c r="AA331" s="552"/>
      <c r="AB331" s="552"/>
      <c r="AC331" s="552"/>
    </row>
    <row r="332" spans="1:68" ht="16.5" customHeight="1" x14ac:dyDescent="0.25">
      <c r="A332" s="577" t="s">
        <v>531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73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532</v>
      </c>
      <c r="B334" s="54" t="s">
        <v>533</v>
      </c>
      <c r="C334" s="31">
        <v>4301051489</v>
      </c>
      <c r="D334" s="557">
        <v>4607091387919</v>
      </c>
      <c r="E334" s="558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534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4301051461</v>
      </c>
      <c r="D335" s="557">
        <v>4680115883604</v>
      </c>
      <c r="E335" s="558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69</v>
      </c>
      <c r="X335" s="549">
        <v>350</v>
      </c>
      <c r="Y335" s="550">
        <f>IFERROR(IF(X335="",0,CEILING((X335/$H335),1)*$H335),"")</f>
        <v>350.7</v>
      </c>
      <c r="Z335" s="36">
        <f>IFERROR(IF(Y335=0,"",ROUNDUP(Y335/H335,0)*0.00651),"")</f>
        <v>1.08717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391.99999999999994</v>
      </c>
      <c r="BN335" s="64">
        <f>IFERROR(Y335*I335/H335,"0")</f>
        <v>392.78399999999993</v>
      </c>
      <c r="BO335" s="64">
        <f>IFERROR(1/J335*(X335/H335),"0")</f>
        <v>0.91575091575091572</v>
      </c>
      <c r="BP335" s="64">
        <f>IFERROR(1/J335*(Y335/H335),"0")</f>
        <v>0.91758241758241765</v>
      </c>
    </row>
    <row r="336" spans="1:68" ht="27" customHeight="1" x14ac:dyDescent="0.25">
      <c r="A336" s="54" t="s">
        <v>538</v>
      </c>
      <c r="B336" s="54" t="s">
        <v>539</v>
      </c>
      <c r="C336" s="31">
        <v>4301051864</v>
      </c>
      <c r="D336" s="557">
        <v>4680115883567</v>
      </c>
      <c r="E336" s="558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3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4"/>
      <c r="P337" s="566" t="s">
        <v>71</v>
      </c>
      <c r="Q337" s="567"/>
      <c r="R337" s="567"/>
      <c r="S337" s="567"/>
      <c r="T337" s="567"/>
      <c r="U337" s="567"/>
      <c r="V337" s="568"/>
      <c r="W337" s="37" t="s">
        <v>72</v>
      </c>
      <c r="X337" s="551">
        <f>IFERROR(X334/H334,"0")+IFERROR(X335/H335,"0")+IFERROR(X336/H336,"0")</f>
        <v>166.66666666666666</v>
      </c>
      <c r="Y337" s="551">
        <f>IFERROR(Y334/H334,"0")+IFERROR(Y335/H335,"0")+IFERROR(Y336/H336,"0")</f>
        <v>167</v>
      </c>
      <c r="Z337" s="551">
        <f>IFERROR(IF(Z334="",0,Z334),"0")+IFERROR(IF(Z335="",0,Z335),"0")+IFERROR(IF(Z336="",0,Z336),"0")</f>
        <v>1.08717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4"/>
      <c r="P338" s="566" t="s">
        <v>71</v>
      </c>
      <c r="Q338" s="567"/>
      <c r="R338" s="567"/>
      <c r="S338" s="567"/>
      <c r="T338" s="567"/>
      <c r="U338" s="567"/>
      <c r="V338" s="568"/>
      <c r="W338" s="37" t="s">
        <v>69</v>
      </c>
      <c r="X338" s="551">
        <f>IFERROR(SUM(X334:X336),"0")</f>
        <v>350</v>
      </c>
      <c r="Y338" s="551">
        <f>IFERROR(SUM(Y334:Y336),"0")</f>
        <v>350.7</v>
      </c>
      <c r="Z338" s="37"/>
      <c r="AA338" s="552"/>
      <c r="AB338" s="552"/>
      <c r="AC338" s="552"/>
    </row>
    <row r="339" spans="1:68" ht="27.75" customHeight="1" x14ac:dyDescent="0.2">
      <c r="A339" s="607" t="s">
        <v>541</v>
      </c>
      <c r="B339" s="608"/>
      <c r="C339" s="608"/>
      <c r="D339" s="608"/>
      <c r="E339" s="608"/>
      <c r="F339" s="608"/>
      <c r="G339" s="608"/>
      <c r="H339" s="608"/>
      <c r="I339" s="608"/>
      <c r="J339" s="608"/>
      <c r="K339" s="608"/>
      <c r="L339" s="608"/>
      <c r="M339" s="608"/>
      <c r="N339" s="608"/>
      <c r="O339" s="608"/>
      <c r="P339" s="608"/>
      <c r="Q339" s="608"/>
      <c r="R339" s="608"/>
      <c r="S339" s="608"/>
      <c r="T339" s="608"/>
      <c r="U339" s="608"/>
      <c r="V339" s="608"/>
      <c r="W339" s="608"/>
      <c r="X339" s="608"/>
      <c r="Y339" s="608"/>
      <c r="Z339" s="608"/>
      <c r="AA339" s="48"/>
      <c r="AB339" s="48"/>
      <c r="AC339" s="48"/>
    </row>
    <row r="340" spans="1:68" ht="16.5" customHeight="1" x14ac:dyDescent="0.25">
      <c r="A340" s="577" t="s">
        <v>542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103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543</v>
      </c>
      <c r="B342" s="54" t="s">
        <v>544</v>
      </c>
      <c r="C342" s="31">
        <v>4301011869</v>
      </c>
      <c r="D342" s="557">
        <v>4680115884847</v>
      </c>
      <c r="E342" s="558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114</v>
      </c>
      <c r="M342" s="33" t="s">
        <v>68</v>
      </c>
      <c r="N342" s="33"/>
      <c r="O342" s="32">
        <v>60</v>
      </c>
      <c r="P342" s="8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69</v>
      </c>
      <c r="X342" s="549">
        <v>200</v>
      </c>
      <c r="Y342" s="550">
        <f t="shared" ref="Y342:Y348" si="38">IFERROR(IF(X342="",0,CEILING((X342/$H342),1)*$H342),"")</f>
        <v>210</v>
      </c>
      <c r="Z342" s="36">
        <f>IFERROR(IF(Y342=0,"",ROUNDUP(Y342/H342,0)*0.02175),"")</f>
        <v>0.30449999999999999</v>
      </c>
      <c r="AA342" s="56"/>
      <c r="AB342" s="57"/>
      <c r="AC342" s="387" t="s">
        <v>545</v>
      </c>
      <c r="AG342" s="64"/>
      <c r="AJ342" s="68" t="s">
        <v>115</v>
      </c>
      <c r="AK342" s="68">
        <v>720</v>
      </c>
      <c r="BB342" s="388" t="s">
        <v>1</v>
      </c>
      <c r="BM342" s="64">
        <f t="shared" ref="BM342:BM348" si="39">IFERROR(X342*I342/H342,"0")</f>
        <v>206.4</v>
      </c>
      <c r="BN342" s="64">
        <f t="shared" ref="BN342:BN348" si="40">IFERROR(Y342*I342/H342,"0")</f>
        <v>216.72</v>
      </c>
      <c r="BO342" s="64">
        <f t="shared" ref="BO342:BO348" si="41">IFERROR(1/J342*(X342/H342),"0")</f>
        <v>0.27777777777777779</v>
      </c>
      <c r="BP342" s="64">
        <f t="shared" ref="BP342:BP348" si="42">IFERROR(1/J342*(Y342/H342),"0")</f>
        <v>0.29166666666666663</v>
      </c>
    </row>
    <row r="343" spans="1:68" ht="27" customHeight="1" x14ac:dyDescent="0.25">
      <c r="A343" s="54" t="s">
        <v>546</v>
      </c>
      <c r="B343" s="54" t="s">
        <v>547</v>
      </c>
      <c r="C343" s="31">
        <v>4301011870</v>
      </c>
      <c r="D343" s="557">
        <v>4680115884854</v>
      </c>
      <c r="E343" s="558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114</v>
      </c>
      <c r="M343" s="33" t="s">
        <v>68</v>
      </c>
      <c r="N343" s="33"/>
      <c r="O343" s="32">
        <v>60</v>
      </c>
      <c r="P343" s="77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69</v>
      </c>
      <c r="X343" s="549">
        <v>300</v>
      </c>
      <c r="Y343" s="550">
        <f t="shared" si="38"/>
        <v>300</v>
      </c>
      <c r="Z343" s="36">
        <f>IFERROR(IF(Y343=0,"",ROUNDUP(Y343/H343,0)*0.02175),"")</f>
        <v>0.43499999999999994</v>
      </c>
      <c r="AA343" s="56"/>
      <c r="AB343" s="57"/>
      <c r="AC343" s="389" t="s">
        <v>548</v>
      </c>
      <c r="AG343" s="64"/>
      <c r="AJ343" s="68" t="s">
        <v>115</v>
      </c>
      <c r="AK343" s="68">
        <v>720</v>
      </c>
      <c r="BB343" s="390" t="s">
        <v>1</v>
      </c>
      <c r="BM343" s="64">
        <f t="shared" si="39"/>
        <v>309.60000000000002</v>
      </c>
      <c r="BN343" s="64">
        <f t="shared" si="40"/>
        <v>309.60000000000002</v>
      </c>
      <c r="BO343" s="64">
        <f t="shared" si="41"/>
        <v>0.41666666666666663</v>
      </c>
      <c r="BP343" s="64">
        <f t="shared" si="42"/>
        <v>0.41666666666666663</v>
      </c>
    </row>
    <row r="344" spans="1:68" ht="27" customHeight="1" x14ac:dyDescent="0.25">
      <c r="A344" s="54" t="s">
        <v>549</v>
      </c>
      <c r="B344" s="54" t="s">
        <v>550</v>
      </c>
      <c r="C344" s="31">
        <v>4301011832</v>
      </c>
      <c r="D344" s="557">
        <v>4607091383997</v>
      </c>
      <c r="E344" s="558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69</v>
      </c>
      <c r="X344" s="549">
        <v>800</v>
      </c>
      <c r="Y344" s="550">
        <f t="shared" si="38"/>
        <v>810</v>
      </c>
      <c r="Z344" s="36">
        <f>IFERROR(IF(Y344=0,"",ROUNDUP(Y344/H344,0)*0.02175),"")</f>
        <v>1.1744999999999999</v>
      </c>
      <c r="AA344" s="56"/>
      <c r="AB344" s="57"/>
      <c r="AC344" s="391" t="s">
        <v>551</v>
      </c>
      <c r="AG344" s="64"/>
      <c r="AJ344" s="68"/>
      <c r="AK344" s="68">
        <v>0</v>
      </c>
      <c r="BB344" s="392" t="s">
        <v>1</v>
      </c>
      <c r="BM344" s="64">
        <f t="shared" si="39"/>
        <v>825.6</v>
      </c>
      <c r="BN344" s="64">
        <f t="shared" si="40"/>
        <v>835.92000000000007</v>
      </c>
      <c r="BO344" s="64">
        <f t="shared" si="41"/>
        <v>1.1111111111111112</v>
      </c>
      <c r="BP344" s="64">
        <f t="shared" si="42"/>
        <v>1.125</v>
      </c>
    </row>
    <row r="345" spans="1:68" ht="37.5" customHeight="1" x14ac:dyDescent="0.25">
      <c r="A345" s="54" t="s">
        <v>552</v>
      </c>
      <c r="B345" s="54" t="s">
        <v>553</v>
      </c>
      <c r="C345" s="31">
        <v>4301011867</v>
      </c>
      <c r="D345" s="557">
        <v>4680115884830</v>
      </c>
      <c r="E345" s="558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114</v>
      </c>
      <c r="M345" s="33" t="s">
        <v>68</v>
      </c>
      <c r="N345" s="33"/>
      <c r="O345" s="32">
        <v>60</v>
      </c>
      <c r="P345" s="7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69</v>
      </c>
      <c r="X345" s="549">
        <v>2800</v>
      </c>
      <c r="Y345" s="550">
        <f t="shared" si="38"/>
        <v>2805</v>
      </c>
      <c r="Z345" s="36">
        <f>IFERROR(IF(Y345=0,"",ROUNDUP(Y345/H345,0)*0.02175),"")</f>
        <v>4.0672499999999996</v>
      </c>
      <c r="AA345" s="56"/>
      <c r="AB345" s="57"/>
      <c r="AC345" s="393" t="s">
        <v>554</v>
      </c>
      <c r="AG345" s="64"/>
      <c r="AJ345" s="68" t="s">
        <v>115</v>
      </c>
      <c r="AK345" s="68">
        <v>720</v>
      </c>
      <c r="BB345" s="394" t="s">
        <v>1</v>
      </c>
      <c r="BM345" s="64">
        <f t="shared" si="39"/>
        <v>2889.6</v>
      </c>
      <c r="BN345" s="64">
        <f t="shared" si="40"/>
        <v>2894.76</v>
      </c>
      <c r="BO345" s="64">
        <f t="shared" si="41"/>
        <v>3.8888888888888884</v>
      </c>
      <c r="BP345" s="64">
        <f t="shared" si="42"/>
        <v>3.895833333333333</v>
      </c>
    </row>
    <row r="346" spans="1:68" ht="27" customHeight="1" x14ac:dyDescent="0.25">
      <c r="A346" s="54" t="s">
        <v>555</v>
      </c>
      <c r="B346" s="54" t="s">
        <v>556</v>
      </c>
      <c r="C346" s="31">
        <v>4301011433</v>
      </c>
      <c r="D346" s="557">
        <v>4680115882638</v>
      </c>
      <c r="E346" s="558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0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69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4301011952</v>
      </c>
      <c r="D347" s="557">
        <v>4680115884922</v>
      </c>
      <c r="E347" s="558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548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560</v>
      </c>
      <c r="B348" s="54" t="s">
        <v>561</v>
      </c>
      <c r="C348" s="31">
        <v>4301011868</v>
      </c>
      <c r="D348" s="557">
        <v>4680115884861</v>
      </c>
      <c r="E348" s="558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9">
        <v>25</v>
      </c>
      <c r="Y348" s="550">
        <f t="shared" si="38"/>
        <v>25</v>
      </c>
      <c r="Z348" s="36">
        <f>IFERROR(IF(Y348=0,"",ROUNDUP(Y348/H348,0)*0.00902),"")</f>
        <v>4.5100000000000001E-2</v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9"/>
        <v>26.05</v>
      </c>
      <c r="BN348" s="64">
        <f t="shared" si="40"/>
        <v>26.05</v>
      </c>
      <c r="BO348" s="64">
        <f t="shared" si="41"/>
        <v>3.787878787878788E-2</v>
      </c>
      <c r="BP348" s="64">
        <f t="shared" si="42"/>
        <v>3.787878787878788E-2</v>
      </c>
    </row>
    <row r="349" spans="1:68" x14ac:dyDescent="0.2">
      <c r="A349" s="573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4"/>
      <c r="P349" s="566" t="s">
        <v>71</v>
      </c>
      <c r="Q349" s="567"/>
      <c r="R349" s="567"/>
      <c r="S349" s="567"/>
      <c r="T349" s="567"/>
      <c r="U349" s="567"/>
      <c r="V349" s="568"/>
      <c r="W349" s="37" t="s">
        <v>72</v>
      </c>
      <c r="X349" s="551">
        <f>IFERROR(X342/H342,"0")+IFERROR(X343/H343,"0")+IFERROR(X344/H344,"0")+IFERROR(X345/H345,"0")+IFERROR(X346/H346,"0")+IFERROR(X347/H347,"0")+IFERROR(X348/H348,"0")</f>
        <v>278.33333333333331</v>
      </c>
      <c r="Y349" s="551">
        <f>IFERROR(Y342/H342,"0")+IFERROR(Y343/H343,"0")+IFERROR(Y344/H344,"0")+IFERROR(Y345/H345,"0")+IFERROR(Y346/H346,"0")+IFERROR(Y347/H347,"0")+IFERROR(Y348/H348,"0")</f>
        <v>280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6.026349999999999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4"/>
      <c r="P350" s="566" t="s">
        <v>71</v>
      </c>
      <c r="Q350" s="567"/>
      <c r="R350" s="567"/>
      <c r="S350" s="567"/>
      <c r="T350" s="567"/>
      <c r="U350" s="567"/>
      <c r="V350" s="568"/>
      <c r="W350" s="37" t="s">
        <v>69</v>
      </c>
      <c r="X350" s="551">
        <f>IFERROR(SUM(X342:X348),"0")</f>
        <v>4125</v>
      </c>
      <c r="Y350" s="551">
        <f>IFERROR(SUM(Y342:Y348),"0")</f>
        <v>4150</v>
      </c>
      <c r="Z350" s="37"/>
      <c r="AA350" s="552"/>
      <c r="AB350" s="552"/>
      <c r="AC350" s="552"/>
    </row>
    <row r="351" spans="1:68" ht="14.25" customHeight="1" x14ac:dyDescent="0.25">
      <c r="A351" s="562" t="s">
        <v>137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562</v>
      </c>
      <c r="B352" s="54" t="s">
        <v>563</v>
      </c>
      <c r="C352" s="31">
        <v>4301020178</v>
      </c>
      <c r="D352" s="557">
        <v>4607091383980</v>
      </c>
      <c r="E352" s="558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114</v>
      </c>
      <c r="M352" s="33" t="s">
        <v>107</v>
      </c>
      <c r="N352" s="33"/>
      <c r="O352" s="32">
        <v>50</v>
      </c>
      <c r="P352" s="6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69</v>
      </c>
      <c r="X352" s="549">
        <v>1500</v>
      </c>
      <c r="Y352" s="550">
        <f>IFERROR(IF(X352="",0,CEILING((X352/$H352),1)*$H352),"")</f>
        <v>1500</v>
      </c>
      <c r="Z352" s="36">
        <f>IFERROR(IF(Y352=0,"",ROUNDUP(Y352/H352,0)*0.02175),"")</f>
        <v>2.1749999999999998</v>
      </c>
      <c r="AA352" s="56"/>
      <c r="AB352" s="57"/>
      <c r="AC352" s="401" t="s">
        <v>564</v>
      </c>
      <c r="AG352" s="64"/>
      <c r="AJ352" s="68" t="s">
        <v>115</v>
      </c>
      <c r="AK352" s="68">
        <v>720</v>
      </c>
      <c r="BB352" s="402" t="s">
        <v>1</v>
      </c>
      <c r="BM352" s="64">
        <f>IFERROR(X352*I352/H352,"0")</f>
        <v>1548</v>
      </c>
      <c r="BN352" s="64">
        <f>IFERROR(Y352*I352/H352,"0")</f>
        <v>1548</v>
      </c>
      <c r="BO352" s="64">
        <f>IFERROR(1/J352*(X352/H352),"0")</f>
        <v>2.083333333333333</v>
      </c>
      <c r="BP352" s="64">
        <f>IFERROR(1/J352*(Y352/H352),"0")</f>
        <v>2.083333333333333</v>
      </c>
    </row>
    <row r="353" spans="1:68" ht="16.5" customHeight="1" x14ac:dyDescent="0.25">
      <c r="A353" s="54" t="s">
        <v>565</v>
      </c>
      <c r="B353" s="54" t="s">
        <v>566</v>
      </c>
      <c r="C353" s="31">
        <v>4301020179</v>
      </c>
      <c r="D353" s="557">
        <v>4607091384178</v>
      </c>
      <c r="E353" s="558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69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3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4"/>
      <c r="P354" s="566" t="s">
        <v>71</v>
      </c>
      <c r="Q354" s="567"/>
      <c r="R354" s="567"/>
      <c r="S354" s="567"/>
      <c r="T354" s="567"/>
      <c r="U354" s="567"/>
      <c r="V354" s="568"/>
      <c r="W354" s="37" t="s">
        <v>72</v>
      </c>
      <c r="X354" s="551">
        <f>IFERROR(X352/H352,"0")+IFERROR(X353/H353,"0")</f>
        <v>100</v>
      </c>
      <c r="Y354" s="551">
        <f>IFERROR(Y352/H352,"0")+IFERROR(Y353/H353,"0")</f>
        <v>100</v>
      </c>
      <c r="Z354" s="551">
        <f>IFERROR(IF(Z352="",0,Z352),"0")+IFERROR(IF(Z353="",0,Z353),"0")</f>
        <v>2.1749999999999998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4"/>
      <c r="P355" s="566" t="s">
        <v>71</v>
      </c>
      <c r="Q355" s="567"/>
      <c r="R355" s="567"/>
      <c r="S355" s="567"/>
      <c r="T355" s="567"/>
      <c r="U355" s="567"/>
      <c r="V355" s="568"/>
      <c r="W355" s="37" t="s">
        <v>69</v>
      </c>
      <c r="X355" s="551">
        <f>IFERROR(SUM(X352:X353),"0")</f>
        <v>1500</v>
      </c>
      <c r="Y355" s="551">
        <f>IFERROR(SUM(Y352:Y353),"0")</f>
        <v>1500</v>
      </c>
      <c r="Z355" s="37"/>
      <c r="AA355" s="552"/>
      <c r="AB355" s="552"/>
      <c r="AC355" s="552"/>
    </row>
    <row r="356" spans="1:68" ht="14.25" customHeight="1" x14ac:dyDescent="0.25">
      <c r="A356" s="562" t="s">
        <v>73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567</v>
      </c>
      <c r="B357" s="54" t="s">
        <v>568</v>
      </c>
      <c r="C357" s="31">
        <v>4301051903</v>
      </c>
      <c r="D357" s="557">
        <v>4607091383928</v>
      </c>
      <c r="E357" s="558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8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569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570</v>
      </c>
      <c r="B358" s="54" t="s">
        <v>571</v>
      </c>
      <c r="C358" s="31">
        <v>4301051897</v>
      </c>
      <c r="D358" s="557">
        <v>4607091384260</v>
      </c>
      <c r="E358" s="558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3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4"/>
      <c r="P359" s="566" t="s">
        <v>71</v>
      </c>
      <c r="Q359" s="567"/>
      <c r="R359" s="567"/>
      <c r="S359" s="567"/>
      <c r="T359" s="567"/>
      <c r="U359" s="567"/>
      <c r="V359" s="568"/>
      <c r="W359" s="37" t="s">
        <v>72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4"/>
      <c r="P360" s="566" t="s">
        <v>71</v>
      </c>
      <c r="Q360" s="567"/>
      <c r="R360" s="567"/>
      <c r="S360" s="567"/>
      <c r="T360" s="567"/>
      <c r="U360" s="567"/>
      <c r="V360" s="568"/>
      <c r="W360" s="37" t="s">
        <v>69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167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573</v>
      </c>
      <c r="B362" s="54" t="s">
        <v>574</v>
      </c>
      <c r="C362" s="31">
        <v>4301060524</v>
      </c>
      <c r="D362" s="557">
        <v>4607091384673</v>
      </c>
      <c r="E362" s="558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38" t="s">
        <v>575</v>
      </c>
      <c r="Q362" s="554"/>
      <c r="R362" s="554"/>
      <c r="S362" s="554"/>
      <c r="T362" s="555"/>
      <c r="U362" s="34"/>
      <c r="V362" s="34"/>
      <c r="W362" s="35" t="s">
        <v>69</v>
      </c>
      <c r="X362" s="549">
        <v>20</v>
      </c>
      <c r="Y362" s="550">
        <f>IFERROR(IF(X362="",0,CEILING((X362/$H362),1)*$H362),"")</f>
        <v>27</v>
      </c>
      <c r="Z362" s="36">
        <f>IFERROR(IF(Y362=0,"",ROUNDUP(Y362/H362,0)*0.01898),"")</f>
        <v>5.6940000000000004E-2</v>
      </c>
      <c r="AA362" s="56"/>
      <c r="AB362" s="57"/>
      <c r="AC362" s="409" t="s">
        <v>576</v>
      </c>
      <c r="AG362" s="64"/>
      <c r="AJ362" s="68"/>
      <c r="AK362" s="68">
        <v>0</v>
      </c>
      <c r="BB362" s="410" t="s">
        <v>1</v>
      </c>
      <c r="BM362" s="64">
        <f>IFERROR(X362*I362/H362,"0")</f>
        <v>21.153333333333332</v>
      </c>
      <c r="BN362" s="64">
        <f>IFERROR(Y362*I362/H362,"0")</f>
        <v>28.556999999999999</v>
      </c>
      <c r="BO362" s="64">
        <f>IFERROR(1/J362*(X362/H362),"0")</f>
        <v>3.4722222222222224E-2</v>
      </c>
      <c r="BP362" s="64">
        <f>IFERROR(1/J362*(Y362/H362),"0")</f>
        <v>4.6875E-2</v>
      </c>
    </row>
    <row r="363" spans="1:68" x14ac:dyDescent="0.2">
      <c r="A363" s="573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4"/>
      <c r="P363" s="566" t="s">
        <v>71</v>
      </c>
      <c r="Q363" s="567"/>
      <c r="R363" s="567"/>
      <c r="S363" s="567"/>
      <c r="T363" s="567"/>
      <c r="U363" s="567"/>
      <c r="V363" s="568"/>
      <c r="W363" s="37" t="s">
        <v>72</v>
      </c>
      <c r="X363" s="551">
        <f>IFERROR(X362/H362,"0")</f>
        <v>2.2222222222222223</v>
      </c>
      <c r="Y363" s="551">
        <f>IFERROR(Y362/H362,"0")</f>
        <v>3</v>
      </c>
      <c r="Z363" s="551">
        <f>IFERROR(IF(Z362="",0,Z362),"0")</f>
        <v>5.6940000000000004E-2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4"/>
      <c r="P364" s="566" t="s">
        <v>71</v>
      </c>
      <c r="Q364" s="567"/>
      <c r="R364" s="567"/>
      <c r="S364" s="567"/>
      <c r="T364" s="567"/>
      <c r="U364" s="567"/>
      <c r="V364" s="568"/>
      <c r="W364" s="37" t="s">
        <v>69</v>
      </c>
      <c r="X364" s="551">
        <f>IFERROR(SUM(X362:X362),"0")</f>
        <v>20</v>
      </c>
      <c r="Y364" s="551">
        <f>IFERROR(SUM(Y362:Y362),"0")</f>
        <v>27</v>
      </c>
      <c r="Z364" s="37"/>
      <c r="AA364" s="552"/>
      <c r="AB364" s="552"/>
      <c r="AC364" s="552"/>
    </row>
    <row r="365" spans="1:68" ht="16.5" customHeight="1" x14ac:dyDescent="0.25">
      <c r="A365" s="577" t="s">
        <v>577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103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578</v>
      </c>
      <c r="B367" s="54" t="s">
        <v>579</v>
      </c>
      <c r="C367" s="31">
        <v>4301011873</v>
      </c>
      <c r="D367" s="557">
        <v>4680115881907</v>
      </c>
      <c r="E367" s="558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580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57">
        <v>4680115884885</v>
      </c>
      <c r="E368" s="558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69</v>
      </c>
      <c r="X368" s="549">
        <v>30</v>
      </c>
      <c r="Y368" s="550">
        <f>IFERROR(IF(X368="",0,CEILING((X368/$H368),1)*$H368),"")</f>
        <v>36</v>
      </c>
      <c r="Z368" s="36">
        <f>IFERROR(IF(Y368=0,"",ROUNDUP(Y368/H368,0)*0.01898),"")</f>
        <v>5.6940000000000004E-2</v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31.087500000000002</v>
      </c>
      <c r="BN368" s="64">
        <f>IFERROR(Y368*I368/H368,"0")</f>
        <v>37.305</v>
      </c>
      <c r="BO368" s="64">
        <f>IFERROR(1/J368*(X368/H368),"0")</f>
        <v>3.90625E-2</v>
      </c>
      <c r="BP368" s="64">
        <f>IFERROR(1/J368*(Y368/H368),"0")</f>
        <v>4.6875E-2</v>
      </c>
    </row>
    <row r="369" spans="1:68" ht="37.5" customHeight="1" x14ac:dyDescent="0.25">
      <c r="A369" s="54" t="s">
        <v>584</v>
      </c>
      <c r="B369" s="54" t="s">
        <v>585</v>
      </c>
      <c r="C369" s="31">
        <v>4301011871</v>
      </c>
      <c r="D369" s="557">
        <v>4680115884908</v>
      </c>
      <c r="E369" s="558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3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4"/>
      <c r="P370" s="566" t="s">
        <v>71</v>
      </c>
      <c r="Q370" s="567"/>
      <c r="R370" s="567"/>
      <c r="S370" s="567"/>
      <c r="T370" s="567"/>
      <c r="U370" s="567"/>
      <c r="V370" s="568"/>
      <c r="W370" s="37" t="s">
        <v>72</v>
      </c>
      <c r="X370" s="551">
        <f>IFERROR(X367/H367,"0")+IFERROR(X368/H368,"0")+IFERROR(X369/H369,"0")</f>
        <v>2.5</v>
      </c>
      <c r="Y370" s="551">
        <f>IFERROR(Y367/H367,"0")+IFERROR(Y368/H368,"0")+IFERROR(Y369/H369,"0")</f>
        <v>3</v>
      </c>
      <c r="Z370" s="551">
        <f>IFERROR(IF(Z367="",0,Z367),"0")+IFERROR(IF(Z368="",0,Z368),"0")+IFERROR(IF(Z369="",0,Z369),"0")</f>
        <v>5.6940000000000004E-2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4"/>
      <c r="P371" s="566" t="s">
        <v>71</v>
      </c>
      <c r="Q371" s="567"/>
      <c r="R371" s="567"/>
      <c r="S371" s="567"/>
      <c r="T371" s="567"/>
      <c r="U371" s="567"/>
      <c r="V371" s="568"/>
      <c r="W371" s="37" t="s">
        <v>69</v>
      </c>
      <c r="X371" s="551">
        <f>IFERROR(SUM(X367:X369),"0")</f>
        <v>30</v>
      </c>
      <c r="Y371" s="551">
        <f>IFERROR(SUM(Y367:Y369),"0")</f>
        <v>36</v>
      </c>
      <c r="Z371" s="37"/>
      <c r="AA371" s="552"/>
      <c r="AB371" s="552"/>
      <c r="AC371" s="552"/>
    </row>
    <row r="372" spans="1:68" ht="14.25" customHeight="1" x14ac:dyDescent="0.25">
      <c r="A372" s="562" t="s">
        <v>64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586</v>
      </c>
      <c r="B373" s="54" t="s">
        <v>587</v>
      </c>
      <c r="C373" s="31">
        <v>4301031303</v>
      </c>
      <c r="D373" s="557">
        <v>4607091384802</v>
      </c>
      <c r="E373" s="558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588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3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4"/>
      <c r="P374" s="566" t="s">
        <v>71</v>
      </c>
      <c r="Q374" s="567"/>
      <c r="R374" s="567"/>
      <c r="S374" s="567"/>
      <c r="T374" s="567"/>
      <c r="U374" s="567"/>
      <c r="V374" s="568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4"/>
      <c r="P375" s="566" t="s">
        <v>71</v>
      </c>
      <c r="Q375" s="567"/>
      <c r="R375" s="567"/>
      <c r="S375" s="567"/>
      <c r="T375" s="567"/>
      <c r="U375" s="567"/>
      <c r="V375" s="568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73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589</v>
      </c>
      <c r="B377" s="54" t="s">
        <v>590</v>
      </c>
      <c r="C377" s="31">
        <v>4301051899</v>
      </c>
      <c r="D377" s="557">
        <v>4607091384246</v>
      </c>
      <c r="E377" s="558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69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591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592</v>
      </c>
      <c r="B378" s="54" t="s">
        <v>593</v>
      </c>
      <c r="C378" s="31">
        <v>4301051660</v>
      </c>
      <c r="D378" s="557">
        <v>4607091384253</v>
      </c>
      <c r="E378" s="558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3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4"/>
      <c r="P379" s="566" t="s">
        <v>71</v>
      </c>
      <c r="Q379" s="567"/>
      <c r="R379" s="567"/>
      <c r="S379" s="567"/>
      <c r="T379" s="567"/>
      <c r="U379" s="567"/>
      <c r="V379" s="568"/>
      <c r="W379" s="37" t="s">
        <v>72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4"/>
      <c r="P380" s="566" t="s">
        <v>71</v>
      </c>
      <c r="Q380" s="567"/>
      <c r="R380" s="567"/>
      <c r="S380" s="567"/>
      <c r="T380" s="567"/>
      <c r="U380" s="567"/>
      <c r="V380" s="568"/>
      <c r="W380" s="37" t="s">
        <v>69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customHeight="1" x14ac:dyDescent="0.25">
      <c r="A381" s="562" t="s">
        <v>167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594</v>
      </c>
      <c r="B382" s="54" t="s">
        <v>595</v>
      </c>
      <c r="C382" s="31">
        <v>4301060441</v>
      </c>
      <c r="D382" s="557">
        <v>4607091389357</v>
      </c>
      <c r="E382" s="558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596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3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4"/>
      <c r="P383" s="566" t="s">
        <v>71</v>
      </c>
      <c r="Q383" s="567"/>
      <c r="R383" s="567"/>
      <c r="S383" s="567"/>
      <c r="T383" s="567"/>
      <c r="U383" s="567"/>
      <c r="V383" s="568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4"/>
      <c r="P384" s="566" t="s">
        <v>71</v>
      </c>
      <c r="Q384" s="567"/>
      <c r="R384" s="567"/>
      <c r="S384" s="567"/>
      <c r="T384" s="567"/>
      <c r="U384" s="567"/>
      <c r="V384" s="568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7" t="s">
        <v>597</v>
      </c>
      <c r="B385" s="608"/>
      <c r="C385" s="608"/>
      <c r="D385" s="608"/>
      <c r="E385" s="608"/>
      <c r="F385" s="608"/>
      <c r="G385" s="608"/>
      <c r="H385" s="608"/>
      <c r="I385" s="608"/>
      <c r="J385" s="608"/>
      <c r="K385" s="608"/>
      <c r="L385" s="608"/>
      <c r="M385" s="608"/>
      <c r="N385" s="608"/>
      <c r="O385" s="608"/>
      <c r="P385" s="608"/>
      <c r="Q385" s="608"/>
      <c r="R385" s="608"/>
      <c r="S385" s="608"/>
      <c r="T385" s="608"/>
      <c r="U385" s="608"/>
      <c r="V385" s="608"/>
      <c r="W385" s="608"/>
      <c r="X385" s="608"/>
      <c r="Y385" s="608"/>
      <c r="Z385" s="608"/>
      <c r="AA385" s="48"/>
      <c r="AB385" s="48"/>
      <c r="AC385" s="48"/>
    </row>
    <row r="386" spans="1:68" ht="16.5" customHeight="1" x14ac:dyDescent="0.25">
      <c r="A386" s="577" t="s">
        <v>598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64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599</v>
      </c>
      <c r="B388" s="54" t="s">
        <v>600</v>
      </c>
      <c r="C388" s="31">
        <v>4301031405</v>
      </c>
      <c r="D388" s="557">
        <v>4680115886100</v>
      </c>
      <c r="E388" s="558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69</v>
      </c>
      <c r="X388" s="549">
        <v>10</v>
      </c>
      <c r="Y388" s="550">
        <f t="shared" ref="Y388:Y397" si="43">IFERROR(IF(X388="",0,CEILING((X388/$H388),1)*$H388),"")</f>
        <v>10.8</v>
      </c>
      <c r="Z388" s="36">
        <f>IFERROR(IF(Y388=0,"",ROUNDUP(Y388/H388,0)*0.00902),"")</f>
        <v>1.804E-2</v>
      </c>
      <c r="AA388" s="56"/>
      <c r="AB388" s="57"/>
      <c r="AC388" s="425" t="s">
        <v>601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10.388888888888889</v>
      </c>
      <c r="BN388" s="64">
        <f t="shared" ref="BN388:BN397" si="45">IFERROR(Y388*I388/H388,"0")</f>
        <v>11.22</v>
      </c>
      <c r="BO388" s="64">
        <f t="shared" ref="BO388:BO397" si="46">IFERROR(1/J388*(X388/H388),"0")</f>
        <v>1.4029180695847361E-2</v>
      </c>
      <c r="BP388" s="64">
        <f t="shared" ref="BP388:BP397" si="47">IFERROR(1/J388*(Y388/H388),"0")</f>
        <v>1.5151515151515152E-2</v>
      </c>
    </row>
    <row r="389" spans="1:68" ht="27" customHeight="1" x14ac:dyDescent="0.25">
      <c r="A389" s="54" t="s">
        <v>602</v>
      </c>
      <c r="B389" s="54" t="s">
        <v>603</v>
      </c>
      <c r="C389" s="31">
        <v>4301031382</v>
      </c>
      <c r="D389" s="557">
        <v>4680115886117</v>
      </c>
      <c r="E389" s="558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69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602</v>
      </c>
      <c r="B390" s="54" t="s">
        <v>605</v>
      </c>
      <c r="C390" s="31">
        <v>4301031406</v>
      </c>
      <c r="D390" s="557">
        <v>4680115886117</v>
      </c>
      <c r="E390" s="558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606</v>
      </c>
      <c r="B391" s="54" t="s">
        <v>607</v>
      </c>
      <c r="C391" s="31">
        <v>4301031402</v>
      </c>
      <c r="D391" s="557">
        <v>4680115886124</v>
      </c>
      <c r="E391" s="558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4301031366</v>
      </c>
      <c r="D392" s="557">
        <v>4680115883147</v>
      </c>
      <c r="E392" s="558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601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4301031362</v>
      </c>
      <c r="D393" s="557">
        <v>4607091384338</v>
      </c>
      <c r="E393" s="558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69</v>
      </c>
      <c r="X393" s="549">
        <v>35</v>
      </c>
      <c r="Y393" s="550">
        <f t="shared" si="43"/>
        <v>35.700000000000003</v>
      </c>
      <c r="Z393" s="36">
        <f t="shared" si="48"/>
        <v>8.5339999999999999E-2</v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4"/>
        <v>37.166666666666664</v>
      </c>
      <c r="BN393" s="64">
        <f t="shared" si="45"/>
        <v>37.910000000000004</v>
      </c>
      <c r="BO393" s="64">
        <f t="shared" si="46"/>
        <v>7.1225071225071226E-2</v>
      </c>
      <c r="BP393" s="64">
        <f t="shared" si="47"/>
        <v>7.2649572649572655E-2</v>
      </c>
    </row>
    <row r="394" spans="1:68" ht="37.5" customHeight="1" x14ac:dyDescent="0.25">
      <c r="A394" s="54" t="s">
        <v>613</v>
      </c>
      <c r="B394" s="54" t="s">
        <v>614</v>
      </c>
      <c r="C394" s="31">
        <v>4301031361</v>
      </c>
      <c r="D394" s="557">
        <v>4607091389524</v>
      </c>
      <c r="E394" s="558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69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616</v>
      </c>
      <c r="B395" s="54" t="s">
        <v>617</v>
      </c>
      <c r="C395" s="31">
        <v>4301031364</v>
      </c>
      <c r="D395" s="557">
        <v>4680115883161</v>
      </c>
      <c r="E395" s="558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69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4301031358</v>
      </c>
      <c r="D396" s="557">
        <v>4607091389531</v>
      </c>
      <c r="E396" s="558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9">
        <v>35</v>
      </c>
      <c r="Y396" s="550">
        <f t="shared" si="43"/>
        <v>35.700000000000003</v>
      </c>
      <c r="Z396" s="36">
        <f t="shared" si="48"/>
        <v>8.5339999999999999E-2</v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4"/>
        <v>37.166666666666664</v>
      </c>
      <c r="BN396" s="64">
        <f t="shared" si="45"/>
        <v>37.910000000000004</v>
      </c>
      <c r="BO396" s="64">
        <f t="shared" si="46"/>
        <v>7.1225071225071226E-2</v>
      </c>
      <c r="BP396" s="64">
        <f t="shared" si="47"/>
        <v>7.2649572649572655E-2</v>
      </c>
    </row>
    <row r="397" spans="1:68" ht="37.5" customHeight="1" x14ac:dyDescent="0.25">
      <c r="A397" s="54" t="s">
        <v>622</v>
      </c>
      <c r="B397" s="54" t="s">
        <v>623</v>
      </c>
      <c r="C397" s="31">
        <v>4301031360</v>
      </c>
      <c r="D397" s="557">
        <v>4607091384345</v>
      </c>
      <c r="E397" s="558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69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73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4"/>
      <c r="P398" s="566" t="s">
        <v>71</v>
      </c>
      <c r="Q398" s="567"/>
      <c r="R398" s="567"/>
      <c r="S398" s="567"/>
      <c r="T398" s="567"/>
      <c r="U398" s="567"/>
      <c r="V398" s="568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35.185185185185176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36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0.18872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4"/>
      <c r="P399" s="566" t="s">
        <v>71</v>
      </c>
      <c r="Q399" s="567"/>
      <c r="R399" s="567"/>
      <c r="S399" s="567"/>
      <c r="T399" s="567"/>
      <c r="U399" s="567"/>
      <c r="V399" s="568"/>
      <c r="W399" s="37" t="s">
        <v>69</v>
      </c>
      <c r="X399" s="551">
        <f>IFERROR(SUM(X388:X397),"0")</f>
        <v>80</v>
      </c>
      <c r="Y399" s="551">
        <f>IFERROR(SUM(Y388:Y397),"0")</f>
        <v>82.2</v>
      </c>
      <c r="Z399" s="37"/>
      <c r="AA399" s="552"/>
      <c r="AB399" s="552"/>
      <c r="AC399" s="552"/>
    </row>
    <row r="400" spans="1:68" ht="14.25" customHeight="1" x14ac:dyDescent="0.25">
      <c r="A400" s="562" t="s">
        <v>73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624</v>
      </c>
      <c r="B401" s="54" t="s">
        <v>625</v>
      </c>
      <c r="C401" s="31">
        <v>4301051284</v>
      </c>
      <c r="D401" s="557">
        <v>4607091384352</v>
      </c>
      <c r="E401" s="558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626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627</v>
      </c>
      <c r="B402" s="54" t="s">
        <v>628</v>
      </c>
      <c r="C402" s="31">
        <v>4301051431</v>
      </c>
      <c r="D402" s="557">
        <v>4607091389654</v>
      </c>
      <c r="E402" s="558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3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4"/>
      <c r="P403" s="566" t="s">
        <v>71</v>
      </c>
      <c r="Q403" s="567"/>
      <c r="R403" s="567"/>
      <c r="S403" s="567"/>
      <c r="T403" s="567"/>
      <c r="U403" s="567"/>
      <c r="V403" s="568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4"/>
      <c r="P404" s="566" t="s">
        <v>71</v>
      </c>
      <c r="Q404" s="567"/>
      <c r="R404" s="567"/>
      <c r="S404" s="567"/>
      <c r="T404" s="567"/>
      <c r="U404" s="567"/>
      <c r="V404" s="568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630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137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631</v>
      </c>
      <c r="B407" s="54" t="s">
        <v>632</v>
      </c>
      <c r="C407" s="31">
        <v>4301020319</v>
      </c>
      <c r="D407" s="557">
        <v>4680115885240</v>
      </c>
      <c r="E407" s="558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633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3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4"/>
      <c r="P408" s="566" t="s">
        <v>71</v>
      </c>
      <c r="Q408" s="567"/>
      <c r="R408" s="567"/>
      <c r="S408" s="567"/>
      <c r="T408" s="567"/>
      <c r="U408" s="567"/>
      <c r="V408" s="568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4"/>
      <c r="P409" s="566" t="s">
        <v>71</v>
      </c>
      <c r="Q409" s="567"/>
      <c r="R409" s="567"/>
      <c r="S409" s="567"/>
      <c r="T409" s="567"/>
      <c r="U409" s="567"/>
      <c r="V409" s="568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64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634</v>
      </c>
      <c r="B411" s="54" t="s">
        <v>635</v>
      </c>
      <c r="C411" s="31">
        <v>4301031403</v>
      </c>
      <c r="D411" s="557">
        <v>4680115886094</v>
      </c>
      <c r="E411" s="558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8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69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636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637</v>
      </c>
      <c r="B412" s="54" t="s">
        <v>638</v>
      </c>
      <c r="C412" s="31">
        <v>4301031363</v>
      </c>
      <c r="D412" s="557">
        <v>4607091389425</v>
      </c>
      <c r="E412" s="558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4301031373</v>
      </c>
      <c r="D413" s="557">
        <v>4680115880771</v>
      </c>
      <c r="E413" s="558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4301031359</v>
      </c>
      <c r="D414" s="557">
        <v>4607091389500</v>
      </c>
      <c r="E414" s="558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69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3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4"/>
      <c r="P415" s="566" t="s">
        <v>71</v>
      </c>
      <c r="Q415" s="567"/>
      <c r="R415" s="567"/>
      <c r="S415" s="567"/>
      <c r="T415" s="567"/>
      <c r="U415" s="567"/>
      <c r="V415" s="568"/>
      <c r="W415" s="37" t="s">
        <v>72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4"/>
      <c r="P416" s="566" t="s">
        <v>71</v>
      </c>
      <c r="Q416" s="567"/>
      <c r="R416" s="567"/>
      <c r="S416" s="567"/>
      <c r="T416" s="567"/>
      <c r="U416" s="567"/>
      <c r="V416" s="568"/>
      <c r="W416" s="37" t="s">
        <v>69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645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64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646</v>
      </c>
      <c r="B419" s="54" t="s">
        <v>647</v>
      </c>
      <c r="C419" s="31">
        <v>4301031347</v>
      </c>
      <c r="D419" s="557">
        <v>4680115885110</v>
      </c>
      <c r="E419" s="558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70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69</v>
      </c>
      <c r="X419" s="549">
        <v>20</v>
      </c>
      <c r="Y419" s="550">
        <f>IFERROR(IF(X419="",0,CEILING((X419/$H419),1)*$H419),"")</f>
        <v>20.399999999999999</v>
      </c>
      <c r="Z419" s="36">
        <f>IFERROR(IF(Y419=0,"",ROUNDUP(Y419/H419,0)*0.00651),"")</f>
        <v>0.11067</v>
      </c>
      <c r="AA419" s="56"/>
      <c r="AB419" s="57"/>
      <c r="AC419" s="459" t="s">
        <v>648</v>
      </c>
      <c r="AG419" s="64"/>
      <c r="AJ419" s="68"/>
      <c r="AK419" s="68">
        <v>0</v>
      </c>
      <c r="BB419" s="460" t="s">
        <v>1</v>
      </c>
      <c r="BM419" s="64">
        <f>IFERROR(X419*I419/H419,"0")</f>
        <v>35</v>
      </c>
      <c r="BN419" s="64">
        <f>IFERROR(Y419*I419/H419,"0")</f>
        <v>35.699999999999996</v>
      </c>
      <c r="BO419" s="64">
        <f>IFERROR(1/J419*(X419/H419),"0")</f>
        <v>9.1575091575091583E-2</v>
      </c>
      <c r="BP419" s="64">
        <f>IFERROR(1/J419*(Y419/H419),"0")</f>
        <v>9.3406593406593408E-2</v>
      </c>
    </row>
    <row r="420" spans="1:68" x14ac:dyDescent="0.2">
      <c r="A420" s="573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4"/>
      <c r="P420" s="566" t="s">
        <v>71</v>
      </c>
      <c r="Q420" s="567"/>
      <c r="R420" s="567"/>
      <c r="S420" s="567"/>
      <c r="T420" s="567"/>
      <c r="U420" s="567"/>
      <c r="V420" s="568"/>
      <c r="W420" s="37" t="s">
        <v>72</v>
      </c>
      <c r="X420" s="551">
        <f>IFERROR(X419/H419,"0")</f>
        <v>16.666666666666668</v>
      </c>
      <c r="Y420" s="551">
        <f>IFERROR(Y419/H419,"0")</f>
        <v>17</v>
      </c>
      <c r="Z420" s="551">
        <f>IFERROR(IF(Z419="",0,Z419),"0")</f>
        <v>0.11067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4"/>
      <c r="P421" s="566" t="s">
        <v>71</v>
      </c>
      <c r="Q421" s="567"/>
      <c r="R421" s="567"/>
      <c r="S421" s="567"/>
      <c r="T421" s="567"/>
      <c r="U421" s="567"/>
      <c r="V421" s="568"/>
      <c r="W421" s="37" t="s">
        <v>69</v>
      </c>
      <c r="X421" s="551">
        <f>IFERROR(SUM(X419:X419),"0")</f>
        <v>20</v>
      </c>
      <c r="Y421" s="551">
        <f>IFERROR(SUM(Y419:Y419),"0")</f>
        <v>20.399999999999999</v>
      </c>
      <c r="Z421" s="37"/>
      <c r="AA421" s="552"/>
      <c r="AB421" s="552"/>
      <c r="AC421" s="552"/>
    </row>
    <row r="422" spans="1:68" ht="16.5" customHeight="1" x14ac:dyDescent="0.25">
      <c r="A422" s="577" t="s">
        <v>649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64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650</v>
      </c>
      <c r="B424" s="54" t="s">
        <v>651</v>
      </c>
      <c r="C424" s="31">
        <v>4301031261</v>
      </c>
      <c r="D424" s="557">
        <v>4680115885103</v>
      </c>
      <c r="E424" s="558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652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3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4"/>
      <c r="P425" s="566" t="s">
        <v>71</v>
      </c>
      <c r="Q425" s="567"/>
      <c r="R425" s="567"/>
      <c r="S425" s="567"/>
      <c r="T425" s="567"/>
      <c r="U425" s="567"/>
      <c r="V425" s="568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4"/>
      <c r="P426" s="566" t="s">
        <v>71</v>
      </c>
      <c r="Q426" s="567"/>
      <c r="R426" s="567"/>
      <c r="S426" s="567"/>
      <c r="T426" s="567"/>
      <c r="U426" s="567"/>
      <c r="V426" s="568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7" t="s">
        <v>653</v>
      </c>
      <c r="B427" s="608"/>
      <c r="C427" s="608"/>
      <c r="D427" s="608"/>
      <c r="E427" s="608"/>
      <c r="F427" s="608"/>
      <c r="G427" s="608"/>
      <c r="H427" s="608"/>
      <c r="I427" s="608"/>
      <c r="J427" s="608"/>
      <c r="K427" s="608"/>
      <c r="L427" s="608"/>
      <c r="M427" s="608"/>
      <c r="N427" s="608"/>
      <c r="O427" s="608"/>
      <c r="P427" s="608"/>
      <c r="Q427" s="608"/>
      <c r="R427" s="608"/>
      <c r="S427" s="608"/>
      <c r="T427" s="608"/>
      <c r="U427" s="608"/>
      <c r="V427" s="608"/>
      <c r="W427" s="608"/>
      <c r="X427" s="608"/>
      <c r="Y427" s="608"/>
      <c r="Z427" s="608"/>
      <c r="AA427" s="48"/>
      <c r="AB427" s="48"/>
      <c r="AC427" s="48"/>
    </row>
    <row r="428" spans="1:68" ht="16.5" customHeight="1" x14ac:dyDescent="0.25">
      <c r="A428" s="577" t="s">
        <v>653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103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654</v>
      </c>
      <c r="B430" s="54" t="s">
        <v>655</v>
      </c>
      <c r="C430" s="31">
        <v>4301011795</v>
      </c>
      <c r="D430" s="557">
        <v>4607091389067</v>
      </c>
      <c r="E430" s="558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69</v>
      </c>
      <c r="X430" s="549">
        <v>120</v>
      </c>
      <c r="Y430" s="550">
        <f t="shared" ref="Y430:Y442" si="49">IFERROR(IF(X430="",0,CEILING((X430/$H430),1)*$H430),"")</f>
        <v>121.44000000000001</v>
      </c>
      <c r="Z430" s="36">
        <f t="shared" ref="Z430:Z436" si="50">IFERROR(IF(Y430=0,"",ROUNDUP(Y430/H430,0)*0.01196),"")</f>
        <v>0.27507999999999999</v>
      </c>
      <c r="AA430" s="56"/>
      <c r="AB430" s="57"/>
      <c r="AC430" s="463" t="s">
        <v>656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128.18181818181816</v>
      </c>
      <c r="BN430" s="64">
        <f t="shared" ref="BN430:BN442" si="52">IFERROR(Y430*I430/H430,"0")</f>
        <v>129.72</v>
      </c>
      <c r="BO430" s="64">
        <f t="shared" ref="BO430:BO442" si="53">IFERROR(1/J430*(X430/H430),"0")</f>
        <v>0.21853146853146854</v>
      </c>
      <c r="BP430" s="64">
        <f t="shared" ref="BP430:BP442" si="54">IFERROR(1/J430*(Y430/H430),"0")</f>
        <v>0.22115384615384617</v>
      </c>
    </row>
    <row r="431" spans="1:68" ht="27" customHeight="1" x14ac:dyDescent="0.25">
      <c r="A431" s="54" t="s">
        <v>657</v>
      </c>
      <c r="B431" s="54" t="s">
        <v>658</v>
      </c>
      <c r="C431" s="31">
        <v>4301011961</v>
      </c>
      <c r="D431" s="557">
        <v>4680115885271</v>
      </c>
      <c r="E431" s="558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660</v>
      </c>
      <c r="B432" s="54" t="s">
        <v>661</v>
      </c>
      <c r="C432" s="31">
        <v>4301011376</v>
      </c>
      <c r="D432" s="557">
        <v>4680115885226</v>
      </c>
      <c r="E432" s="558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77</v>
      </c>
      <c r="N432" s="33"/>
      <c r="O432" s="32">
        <v>60</v>
      </c>
      <c r="P432" s="5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69</v>
      </c>
      <c r="X432" s="549">
        <v>200</v>
      </c>
      <c r="Y432" s="550">
        <f t="shared" si="49"/>
        <v>200.64000000000001</v>
      </c>
      <c r="Z432" s="36">
        <f t="shared" si="50"/>
        <v>0.45448</v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1"/>
        <v>213.63636363636363</v>
      </c>
      <c r="BN432" s="64">
        <f t="shared" si="52"/>
        <v>214.32</v>
      </c>
      <c r="BO432" s="64">
        <f t="shared" si="53"/>
        <v>0.36421911421911418</v>
      </c>
      <c r="BP432" s="64">
        <f t="shared" si="54"/>
        <v>0.36538461538461542</v>
      </c>
    </row>
    <row r="433" spans="1:68" ht="27" customHeight="1" x14ac:dyDescent="0.25">
      <c r="A433" s="54" t="s">
        <v>663</v>
      </c>
      <c r="B433" s="54" t="s">
        <v>664</v>
      </c>
      <c r="C433" s="31">
        <v>4301012145</v>
      </c>
      <c r="D433" s="557">
        <v>4607091383522</v>
      </c>
      <c r="E433" s="558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8" t="s">
        <v>665</v>
      </c>
      <c r="Q433" s="554"/>
      <c r="R433" s="554"/>
      <c r="S433" s="554"/>
      <c r="T433" s="555"/>
      <c r="U433" s="34"/>
      <c r="V433" s="34"/>
      <c r="W433" s="35" t="s">
        <v>69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666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667</v>
      </c>
      <c r="B434" s="54" t="s">
        <v>668</v>
      </c>
      <c r="C434" s="31">
        <v>4301011774</v>
      </c>
      <c r="D434" s="557">
        <v>4680115884502</v>
      </c>
      <c r="E434" s="558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69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670</v>
      </c>
      <c r="B435" s="54" t="s">
        <v>671</v>
      </c>
      <c r="C435" s="31">
        <v>4301011771</v>
      </c>
      <c r="D435" s="557">
        <v>4607091389104</v>
      </c>
      <c r="E435" s="558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9">
        <v>210</v>
      </c>
      <c r="Y435" s="550">
        <f t="shared" si="49"/>
        <v>211.20000000000002</v>
      </c>
      <c r="Z435" s="36">
        <f t="shared" si="50"/>
        <v>0.47839999999999999</v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1"/>
        <v>224.31818181818178</v>
      </c>
      <c r="BN435" s="64">
        <f t="shared" si="52"/>
        <v>225.60000000000002</v>
      </c>
      <c r="BO435" s="64">
        <f t="shared" si="53"/>
        <v>0.38243006993006995</v>
      </c>
      <c r="BP435" s="64">
        <f t="shared" si="54"/>
        <v>0.38461538461538464</v>
      </c>
    </row>
    <row r="436" spans="1:68" ht="16.5" customHeight="1" x14ac:dyDescent="0.25">
      <c r="A436" s="54" t="s">
        <v>673</v>
      </c>
      <c r="B436" s="54" t="s">
        <v>674</v>
      </c>
      <c r="C436" s="31">
        <v>4301011799</v>
      </c>
      <c r="D436" s="557">
        <v>4680115884519</v>
      </c>
      <c r="E436" s="558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676</v>
      </c>
      <c r="B437" s="54" t="s">
        <v>677</v>
      </c>
      <c r="C437" s="31">
        <v>4301012125</v>
      </c>
      <c r="D437" s="557">
        <v>4680115886391</v>
      </c>
      <c r="E437" s="558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69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656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4301012035</v>
      </c>
      <c r="D438" s="557">
        <v>4680115880603</v>
      </c>
      <c r="E438" s="558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9">
        <v>48</v>
      </c>
      <c r="Y438" s="550">
        <f t="shared" si="49"/>
        <v>48</v>
      </c>
      <c r="Z438" s="36">
        <f>IFERROR(IF(Y438=0,"",ROUNDUP(Y438/H438,0)*0.00902),"")</f>
        <v>9.0200000000000002E-2</v>
      </c>
      <c r="AA438" s="56"/>
      <c r="AB438" s="57"/>
      <c r="AC438" s="479" t="s">
        <v>656</v>
      </c>
      <c r="AG438" s="64"/>
      <c r="AJ438" s="68"/>
      <c r="AK438" s="68">
        <v>0</v>
      </c>
      <c r="BB438" s="480" t="s">
        <v>1</v>
      </c>
      <c r="BM438" s="64">
        <f t="shared" si="51"/>
        <v>69.3</v>
      </c>
      <c r="BN438" s="64">
        <f t="shared" si="52"/>
        <v>69.3</v>
      </c>
      <c r="BO438" s="64">
        <f t="shared" si="53"/>
        <v>7.575757575757576E-2</v>
      </c>
      <c r="BP438" s="64">
        <f t="shared" si="54"/>
        <v>7.575757575757576E-2</v>
      </c>
    </row>
    <row r="439" spans="1:68" ht="27" customHeight="1" x14ac:dyDescent="0.25">
      <c r="A439" s="54" t="s">
        <v>680</v>
      </c>
      <c r="B439" s="54" t="s">
        <v>681</v>
      </c>
      <c r="C439" s="31">
        <v>4301012146</v>
      </c>
      <c r="D439" s="557">
        <v>4607091389999</v>
      </c>
      <c r="E439" s="558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7" t="s">
        <v>682</v>
      </c>
      <c r="Q439" s="554"/>
      <c r="R439" s="554"/>
      <c r="S439" s="554"/>
      <c r="T439" s="555"/>
      <c r="U439" s="34"/>
      <c r="V439" s="34"/>
      <c r="W439" s="35" t="s">
        <v>69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666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4301012036</v>
      </c>
      <c r="D440" s="557">
        <v>4680115882782</v>
      </c>
      <c r="E440" s="558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69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659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685</v>
      </c>
      <c r="B441" s="54" t="s">
        <v>686</v>
      </c>
      <c r="C441" s="31">
        <v>4301012050</v>
      </c>
      <c r="D441" s="557">
        <v>4680115885479</v>
      </c>
      <c r="E441" s="558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5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69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4301012034</v>
      </c>
      <c r="D442" s="557">
        <v>4607091389982</v>
      </c>
      <c r="E442" s="558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8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69</v>
      </c>
      <c r="X442" s="549">
        <v>180</v>
      </c>
      <c r="Y442" s="550">
        <f t="shared" si="49"/>
        <v>182.4</v>
      </c>
      <c r="Z442" s="36">
        <f>IFERROR(IF(Y442=0,"",ROUNDUP(Y442/H442,0)*0.00937),"")</f>
        <v>0.35605999999999999</v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51"/>
        <v>261</v>
      </c>
      <c r="BN442" s="64">
        <f t="shared" si="52"/>
        <v>264.48</v>
      </c>
      <c r="BO442" s="64">
        <f t="shared" si="53"/>
        <v>0.3125</v>
      </c>
      <c r="BP442" s="64">
        <f t="shared" si="54"/>
        <v>0.31666666666666665</v>
      </c>
    </row>
    <row r="443" spans="1:68" x14ac:dyDescent="0.2">
      <c r="A443" s="573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4"/>
      <c r="P443" s="566" t="s">
        <v>71</v>
      </c>
      <c r="Q443" s="567"/>
      <c r="R443" s="567"/>
      <c r="S443" s="567"/>
      <c r="T443" s="567"/>
      <c r="U443" s="567"/>
      <c r="V443" s="568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147.87878787878788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149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1.65422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4"/>
      <c r="P444" s="566" t="s">
        <v>71</v>
      </c>
      <c r="Q444" s="567"/>
      <c r="R444" s="567"/>
      <c r="S444" s="567"/>
      <c r="T444" s="567"/>
      <c r="U444" s="567"/>
      <c r="V444" s="568"/>
      <c r="W444" s="37" t="s">
        <v>69</v>
      </c>
      <c r="X444" s="551">
        <f>IFERROR(SUM(X430:X442),"0")</f>
        <v>758</v>
      </c>
      <c r="Y444" s="551">
        <f>IFERROR(SUM(Y430:Y442),"0")</f>
        <v>763.68000000000006</v>
      </c>
      <c r="Z444" s="37"/>
      <c r="AA444" s="552"/>
      <c r="AB444" s="552"/>
      <c r="AC444" s="552"/>
    </row>
    <row r="445" spans="1:68" ht="14.25" customHeight="1" x14ac:dyDescent="0.25">
      <c r="A445" s="562" t="s">
        <v>137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689</v>
      </c>
      <c r="B446" s="54" t="s">
        <v>690</v>
      </c>
      <c r="C446" s="31">
        <v>4301020334</v>
      </c>
      <c r="D446" s="557">
        <v>4607091388930</v>
      </c>
      <c r="E446" s="558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4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69</v>
      </c>
      <c r="X446" s="549">
        <v>120</v>
      </c>
      <c r="Y446" s="550">
        <f>IFERROR(IF(X446="",0,CEILING((X446/$H446),1)*$H446),"")</f>
        <v>121.44000000000001</v>
      </c>
      <c r="Z446" s="36">
        <f>IFERROR(IF(Y446=0,"",ROUNDUP(Y446/H446,0)*0.01196),"")</f>
        <v>0.27507999999999999</v>
      </c>
      <c r="AA446" s="56"/>
      <c r="AB446" s="57"/>
      <c r="AC446" s="489" t="s">
        <v>691</v>
      </c>
      <c r="AG446" s="64"/>
      <c r="AJ446" s="68"/>
      <c r="AK446" s="68">
        <v>0</v>
      </c>
      <c r="BB446" s="490" t="s">
        <v>1</v>
      </c>
      <c r="BM446" s="64">
        <f>IFERROR(X446*I446/H446,"0")</f>
        <v>128.18181818181816</v>
      </c>
      <c r="BN446" s="64">
        <f>IFERROR(Y446*I446/H446,"0")</f>
        <v>129.72</v>
      </c>
      <c r="BO446" s="64">
        <f>IFERROR(1/J446*(X446/H446),"0")</f>
        <v>0.21853146853146854</v>
      </c>
      <c r="BP446" s="64">
        <f>IFERROR(1/J446*(Y446/H446),"0")</f>
        <v>0.22115384615384617</v>
      </c>
    </row>
    <row r="447" spans="1:68" ht="16.5" customHeight="1" x14ac:dyDescent="0.25">
      <c r="A447" s="54" t="s">
        <v>692</v>
      </c>
      <c r="B447" s="54" t="s">
        <v>693</v>
      </c>
      <c r="C447" s="31">
        <v>4301020384</v>
      </c>
      <c r="D447" s="557">
        <v>4680115886407</v>
      </c>
      <c r="E447" s="558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694</v>
      </c>
      <c r="B448" s="54" t="s">
        <v>695</v>
      </c>
      <c r="C448" s="31">
        <v>4301020385</v>
      </c>
      <c r="D448" s="557">
        <v>4680115880054</v>
      </c>
      <c r="E448" s="558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4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691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3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4"/>
      <c r="P449" s="566" t="s">
        <v>71</v>
      </c>
      <c r="Q449" s="567"/>
      <c r="R449" s="567"/>
      <c r="S449" s="567"/>
      <c r="T449" s="567"/>
      <c r="U449" s="567"/>
      <c r="V449" s="568"/>
      <c r="W449" s="37" t="s">
        <v>72</v>
      </c>
      <c r="X449" s="551">
        <f>IFERROR(X446/H446,"0")+IFERROR(X447/H447,"0")+IFERROR(X448/H448,"0")</f>
        <v>22.727272727272727</v>
      </c>
      <c r="Y449" s="551">
        <f>IFERROR(Y446/H446,"0")+IFERROR(Y447/H447,"0")+IFERROR(Y448/H448,"0")</f>
        <v>23</v>
      </c>
      <c r="Z449" s="551">
        <f>IFERROR(IF(Z446="",0,Z446),"0")+IFERROR(IF(Z447="",0,Z447),"0")+IFERROR(IF(Z448="",0,Z448),"0")</f>
        <v>0.27507999999999999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4"/>
      <c r="P450" s="566" t="s">
        <v>71</v>
      </c>
      <c r="Q450" s="567"/>
      <c r="R450" s="567"/>
      <c r="S450" s="567"/>
      <c r="T450" s="567"/>
      <c r="U450" s="567"/>
      <c r="V450" s="568"/>
      <c r="W450" s="37" t="s">
        <v>69</v>
      </c>
      <c r="X450" s="551">
        <f>IFERROR(SUM(X446:X448),"0")</f>
        <v>120</v>
      </c>
      <c r="Y450" s="551">
        <f>IFERROR(SUM(Y446:Y448),"0")</f>
        <v>121.44000000000001</v>
      </c>
      <c r="Z450" s="37"/>
      <c r="AA450" s="552"/>
      <c r="AB450" s="552"/>
      <c r="AC450" s="552"/>
    </row>
    <row r="451" spans="1:68" ht="14.25" customHeight="1" x14ac:dyDescent="0.25">
      <c r="A451" s="562" t="s">
        <v>64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696</v>
      </c>
      <c r="B452" s="54" t="s">
        <v>697</v>
      </c>
      <c r="C452" s="31">
        <v>4301031349</v>
      </c>
      <c r="D452" s="557">
        <v>4680115883116</v>
      </c>
      <c r="E452" s="558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69</v>
      </c>
      <c r="X452" s="549">
        <v>70</v>
      </c>
      <c r="Y452" s="550">
        <f t="shared" ref="Y452:Y457" si="55">IFERROR(IF(X452="",0,CEILING((X452/$H452),1)*$H452),"")</f>
        <v>73.92</v>
      </c>
      <c r="Z452" s="36">
        <f>IFERROR(IF(Y452=0,"",ROUNDUP(Y452/H452,0)*0.01196),"")</f>
        <v>0.16744000000000001</v>
      </c>
      <c r="AA452" s="56"/>
      <c r="AB452" s="57"/>
      <c r="AC452" s="495" t="s">
        <v>698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74.772727272727266</v>
      </c>
      <c r="BN452" s="64">
        <f t="shared" ref="BN452:BN457" si="57">IFERROR(Y452*I452/H452,"0")</f>
        <v>78.959999999999994</v>
      </c>
      <c r="BO452" s="64">
        <f t="shared" ref="BO452:BO457" si="58">IFERROR(1/J452*(X452/H452),"0")</f>
        <v>0.12747668997668998</v>
      </c>
      <c r="BP452" s="64">
        <f t="shared" ref="BP452:BP457" si="59">IFERROR(1/J452*(Y452/H452),"0")</f>
        <v>0.13461538461538464</v>
      </c>
    </row>
    <row r="453" spans="1:68" ht="27" customHeight="1" x14ac:dyDescent="0.25">
      <c r="A453" s="54" t="s">
        <v>699</v>
      </c>
      <c r="B453" s="54" t="s">
        <v>700</v>
      </c>
      <c r="C453" s="31">
        <v>4301031350</v>
      </c>
      <c r="D453" s="557">
        <v>4680115883093</v>
      </c>
      <c r="E453" s="558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69</v>
      </c>
      <c r="X453" s="549">
        <v>40</v>
      </c>
      <c r="Y453" s="550">
        <f t="shared" si="55"/>
        <v>42.24</v>
      </c>
      <c r="Z453" s="36">
        <f>IFERROR(IF(Y453=0,"",ROUNDUP(Y453/H453,0)*0.01196),"")</f>
        <v>9.5680000000000001E-2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si="56"/>
        <v>42.727272727272727</v>
      </c>
      <c r="BN453" s="64">
        <f t="shared" si="57"/>
        <v>45.12</v>
      </c>
      <c r="BO453" s="64">
        <f t="shared" si="58"/>
        <v>7.2843822843822847E-2</v>
      </c>
      <c r="BP453" s="64">
        <f t="shared" si="59"/>
        <v>7.6923076923076927E-2</v>
      </c>
    </row>
    <row r="454" spans="1:68" ht="27" customHeight="1" x14ac:dyDescent="0.25">
      <c r="A454" s="54" t="s">
        <v>702</v>
      </c>
      <c r="B454" s="54" t="s">
        <v>703</v>
      </c>
      <c r="C454" s="31">
        <v>4301031353</v>
      </c>
      <c r="D454" s="557">
        <v>4680115883109</v>
      </c>
      <c r="E454" s="558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69</v>
      </c>
      <c r="X454" s="549">
        <v>0</v>
      </c>
      <c r="Y454" s="550">
        <f t="shared" si="55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4301031419</v>
      </c>
      <c r="D455" s="557">
        <v>4680115882072</v>
      </c>
      <c r="E455" s="558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69</v>
      </c>
      <c r="X455" s="549">
        <v>120</v>
      </c>
      <c r="Y455" s="550">
        <f t="shared" si="55"/>
        <v>120</v>
      </c>
      <c r="Z455" s="36">
        <f>IFERROR(IF(Y455=0,"",ROUNDUP(Y455/H455,0)*0.00902),"")</f>
        <v>0.22550000000000001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si="56"/>
        <v>173.25</v>
      </c>
      <c r="BN455" s="64">
        <f t="shared" si="57"/>
        <v>173.25</v>
      </c>
      <c r="BO455" s="64">
        <f t="shared" si="58"/>
        <v>0.18939393939393939</v>
      </c>
      <c r="BP455" s="64">
        <f t="shared" si="59"/>
        <v>0.18939393939393939</v>
      </c>
    </row>
    <row r="456" spans="1:68" ht="27" customHeight="1" x14ac:dyDescent="0.25">
      <c r="A456" s="54" t="s">
        <v>707</v>
      </c>
      <c r="B456" s="54" t="s">
        <v>708</v>
      </c>
      <c r="C456" s="31">
        <v>4301031418</v>
      </c>
      <c r="D456" s="557">
        <v>4680115882102</v>
      </c>
      <c r="E456" s="558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69</v>
      </c>
      <c r="X456" s="549">
        <v>24</v>
      </c>
      <c r="Y456" s="550">
        <f t="shared" si="55"/>
        <v>24</v>
      </c>
      <c r="Z456" s="36">
        <f>IFERROR(IF(Y456=0,"",ROUNDUP(Y456/H456,0)*0.00902),"")</f>
        <v>4.5100000000000001E-2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56"/>
        <v>33.450000000000003</v>
      </c>
      <c r="BN456" s="64">
        <f t="shared" si="57"/>
        <v>33.450000000000003</v>
      </c>
      <c r="BO456" s="64">
        <f t="shared" si="58"/>
        <v>3.787878787878788E-2</v>
      </c>
      <c r="BP456" s="64">
        <f t="shared" si="59"/>
        <v>3.787878787878788E-2</v>
      </c>
    </row>
    <row r="457" spans="1:68" ht="27" customHeight="1" x14ac:dyDescent="0.25">
      <c r="A457" s="54" t="s">
        <v>709</v>
      </c>
      <c r="B457" s="54" t="s">
        <v>710</v>
      </c>
      <c r="C457" s="31">
        <v>4301031417</v>
      </c>
      <c r="D457" s="557">
        <v>4680115882096</v>
      </c>
      <c r="E457" s="558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69</v>
      </c>
      <c r="X457" s="549">
        <v>180</v>
      </c>
      <c r="Y457" s="550">
        <f t="shared" si="55"/>
        <v>182.4</v>
      </c>
      <c r="Z457" s="36">
        <f>IFERROR(IF(Y457=0,"",ROUNDUP(Y457/H457,0)*0.00902),"")</f>
        <v>0.34276000000000001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56"/>
        <v>250.87500000000003</v>
      </c>
      <c r="BN457" s="64">
        <f t="shared" si="57"/>
        <v>254.22000000000003</v>
      </c>
      <c r="BO457" s="64">
        <f t="shared" si="58"/>
        <v>0.28409090909090912</v>
      </c>
      <c r="BP457" s="64">
        <f t="shared" si="59"/>
        <v>0.2878787878787879</v>
      </c>
    </row>
    <row r="458" spans="1:68" x14ac:dyDescent="0.2">
      <c r="A458" s="573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4"/>
      <c r="P458" s="566" t="s">
        <v>71</v>
      </c>
      <c r="Q458" s="567"/>
      <c r="R458" s="567"/>
      <c r="S458" s="567"/>
      <c r="T458" s="567"/>
      <c r="U458" s="567"/>
      <c r="V458" s="568"/>
      <c r="W458" s="37" t="s">
        <v>72</v>
      </c>
      <c r="X458" s="551">
        <f>IFERROR(X452/H452,"0")+IFERROR(X453/H453,"0")+IFERROR(X454/H454,"0")+IFERROR(X455/H455,"0")+IFERROR(X456/H456,"0")+IFERROR(X457/H457,"0")</f>
        <v>88.333333333333329</v>
      </c>
      <c r="Y458" s="551">
        <f>IFERROR(Y452/H452,"0")+IFERROR(Y453/H453,"0")+IFERROR(Y454/H454,"0")+IFERROR(Y455/H455,"0")+IFERROR(Y456/H456,"0")+IFERROR(Y457/H457,"0")</f>
        <v>90</v>
      </c>
      <c r="Z458" s="551">
        <f>IFERROR(IF(Z452="",0,Z452),"0")+IFERROR(IF(Z453="",0,Z453),"0")+IFERROR(IF(Z454="",0,Z454),"0")+IFERROR(IF(Z455="",0,Z455),"0")+IFERROR(IF(Z456="",0,Z456),"0")+IFERROR(IF(Z457="",0,Z457),"0")</f>
        <v>0.87648000000000015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4"/>
      <c r="P459" s="566" t="s">
        <v>71</v>
      </c>
      <c r="Q459" s="567"/>
      <c r="R459" s="567"/>
      <c r="S459" s="567"/>
      <c r="T459" s="567"/>
      <c r="U459" s="567"/>
      <c r="V459" s="568"/>
      <c r="W459" s="37" t="s">
        <v>69</v>
      </c>
      <c r="X459" s="551">
        <f>IFERROR(SUM(X452:X457),"0")</f>
        <v>434</v>
      </c>
      <c r="Y459" s="551">
        <f>IFERROR(SUM(Y452:Y457),"0")</f>
        <v>442.55999999999995</v>
      </c>
      <c r="Z459" s="37"/>
      <c r="AA459" s="552"/>
      <c r="AB459" s="552"/>
      <c r="AC459" s="552"/>
    </row>
    <row r="460" spans="1:68" ht="14.25" customHeight="1" x14ac:dyDescent="0.25">
      <c r="A460" s="562" t="s">
        <v>73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711</v>
      </c>
      <c r="B461" s="54" t="s">
        <v>712</v>
      </c>
      <c r="C461" s="31">
        <v>4301051232</v>
      </c>
      <c r="D461" s="557">
        <v>4607091383409</v>
      </c>
      <c r="E461" s="558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713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714</v>
      </c>
      <c r="B462" s="54" t="s">
        <v>715</v>
      </c>
      <c r="C462" s="31">
        <v>4301051233</v>
      </c>
      <c r="D462" s="557">
        <v>4607091383416</v>
      </c>
      <c r="E462" s="558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8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717</v>
      </c>
      <c r="B463" s="54" t="s">
        <v>718</v>
      </c>
      <c r="C463" s="31">
        <v>4301051064</v>
      </c>
      <c r="D463" s="557">
        <v>4680115883536</v>
      </c>
      <c r="E463" s="558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3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4"/>
      <c r="P464" s="566" t="s">
        <v>71</v>
      </c>
      <c r="Q464" s="567"/>
      <c r="R464" s="567"/>
      <c r="S464" s="567"/>
      <c r="T464" s="567"/>
      <c r="U464" s="567"/>
      <c r="V464" s="568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4"/>
      <c r="P465" s="566" t="s">
        <v>71</v>
      </c>
      <c r="Q465" s="567"/>
      <c r="R465" s="567"/>
      <c r="S465" s="567"/>
      <c r="T465" s="567"/>
      <c r="U465" s="567"/>
      <c r="V465" s="568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7" t="s">
        <v>720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77" t="s">
        <v>720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103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721</v>
      </c>
      <c r="B469" s="54" t="s">
        <v>722</v>
      </c>
      <c r="C469" s="31">
        <v>4301011763</v>
      </c>
      <c r="D469" s="557">
        <v>4640242181011</v>
      </c>
      <c r="E469" s="558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68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723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724</v>
      </c>
      <c r="B470" s="54" t="s">
        <v>725</v>
      </c>
      <c r="C470" s="31">
        <v>4301011585</v>
      </c>
      <c r="D470" s="557">
        <v>4640242180441</v>
      </c>
      <c r="E470" s="558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1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4301011584</v>
      </c>
      <c r="D471" s="557">
        <v>4640242180564</v>
      </c>
      <c r="E471" s="558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69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4301011764</v>
      </c>
      <c r="D472" s="557">
        <v>4640242181189</v>
      </c>
      <c r="E472" s="558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6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723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3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4"/>
      <c r="P473" s="566" t="s">
        <v>71</v>
      </c>
      <c r="Q473" s="567"/>
      <c r="R473" s="567"/>
      <c r="S473" s="567"/>
      <c r="T473" s="567"/>
      <c r="U473" s="567"/>
      <c r="V473" s="568"/>
      <c r="W473" s="37" t="s">
        <v>72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4"/>
      <c r="P474" s="566" t="s">
        <v>71</v>
      </c>
      <c r="Q474" s="567"/>
      <c r="R474" s="567"/>
      <c r="S474" s="567"/>
      <c r="T474" s="567"/>
      <c r="U474" s="567"/>
      <c r="V474" s="568"/>
      <c r="W474" s="37" t="s">
        <v>69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137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732</v>
      </c>
      <c r="B476" s="54" t="s">
        <v>733</v>
      </c>
      <c r="C476" s="31">
        <v>4301020400</v>
      </c>
      <c r="D476" s="557">
        <v>4640242180519</v>
      </c>
      <c r="E476" s="558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734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735</v>
      </c>
      <c r="B477" s="54" t="s">
        <v>736</v>
      </c>
      <c r="C477" s="31">
        <v>4301020260</v>
      </c>
      <c r="D477" s="557">
        <v>4640242180526</v>
      </c>
      <c r="E477" s="558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1" t="s">
        <v>737</v>
      </c>
      <c r="Q477" s="554"/>
      <c r="R477" s="554"/>
      <c r="S477" s="554"/>
      <c r="T477" s="555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738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739</v>
      </c>
      <c r="B478" s="54" t="s">
        <v>740</v>
      </c>
      <c r="C478" s="31">
        <v>4301020295</v>
      </c>
      <c r="D478" s="557">
        <v>4640242181363</v>
      </c>
      <c r="E478" s="558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2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3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4"/>
      <c r="P479" s="566" t="s">
        <v>71</v>
      </c>
      <c r="Q479" s="567"/>
      <c r="R479" s="567"/>
      <c r="S479" s="567"/>
      <c r="T479" s="567"/>
      <c r="U479" s="567"/>
      <c r="V479" s="568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4"/>
      <c r="P480" s="566" t="s">
        <v>71</v>
      </c>
      <c r="Q480" s="567"/>
      <c r="R480" s="567"/>
      <c r="S480" s="567"/>
      <c r="T480" s="567"/>
      <c r="U480" s="567"/>
      <c r="V480" s="568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64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742</v>
      </c>
      <c r="B482" s="54" t="s">
        <v>743</v>
      </c>
      <c r="C482" s="31">
        <v>4301031280</v>
      </c>
      <c r="D482" s="557">
        <v>4640242180816</v>
      </c>
      <c r="E482" s="558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4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744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745</v>
      </c>
      <c r="B483" s="54" t="s">
        <v>746</v>
      </c>
      <c r="C483" s="31">
        <v>4301031244</v>
      </c>
      <c r="D483" s="557">
        <v>4640242180595</v>
      </c>
      <c r="E483" s="558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3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4"/>
      <c r="P484" s="566" t="s">
        <v>71</v>
      </c>
      <c r="Q484" s="567"/>
      <c r="R484" s="567"/>
      <c r="S484" s="567"/>
      <c r="T484" s="567"/>
      <c r="U484" s="567"/>
      <c r="V484" s="568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4"/>
      <c r="P485" s="566" t="s">
        <v>71</v>
      </c>
      <c r="Q485" s="567"/>
      <c r="R485" s="567"/>
      <c r="S485" s="567"/>
      <c r="T485" s="567"/>
      <c r="U485" s="567"/>
      <c r="V485" s="568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73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748</v>
      </c>
      <c r="B487" s="54" t="s">
        <v>749</v>
      </c>
      <c r="C487" s="31">
        <v>4301052046</v>
      </c>
      <c r="D487" s="557">
        <v>4640242180533</v>
      </c>
      <c r="E487" s="558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7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9">
        <v>900</v>
      </c>
      <c r="Y487" s="550">
        <f>IFERROR(IF(X487="",0,CEILING((X487/$H487),1)*$H487),"")</f>
        <v>900</v>
      </c>
      <c r="Z487" s="36">
        <f>IFERROR(IF(Y487=0,"",ROUNDUP(Y487/H487,0)*0.01898),"")</f>
        <v>1.8980000000000001</v>
      </c>
      <c r="AA487" s="56"/>
      <c r="AB487" s="57"/>
      <c r="AC487" s="531" t="s">
        <v>750</v>
      </c>
      <c r="AG487" s="64"/>
      <c r="AJ487" s="68"/>
      <c r="AK487" s="68">
        <v>0</v>
      </c>
      <c r="BB487" s="532" t="s">
        <v>1</v>
      </c>
      <c r="BM487" s="64">
        <f>IFERROR(X487*I487/H487,"0")</f>
        <v>951.90000000000009</v>
      </c>
      <c r="BN487" s="64">
        <f>IFERROR(Y487*I487/H487,"0")</f>
        <v>951.90000000000009</v>
      </c>
      <c r="BO487" s="64">
        <f>IFERROR(1/J487*(X487/H487),"0")</f>
        <v>1.5625</v>
      </c>
      <c r="BP487" s="64">
        <f>IFERROR(1/J487*(Y487/H487),"0")</f>
        <v>1.5625</v>
      </c>
    </row>
    <row r="488" spans="1:68" ht="27" customHeight="1" x14ac:dyDescent="0.25">
      <c r="A488" s="54" t="s">
        <v>751</v>
      </c>
      <c r="B488" s="54" t="s">
        <v>752</v>
      </c>
      <c r="C488" s="31">
        <v>4301051920</v>
      </c>
      <c r="D488" s="557">
        <v>4640242181233</v>
      </c>
      <c r="E488" s="558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806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750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3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4"/>
      <c r="P489" s="566" t="s">
        <v>71</v>
      </c>
      <c r="Q489" s="567"/>
      <c r="R489" s="567"/>
      <c r="S489" s="567"/>
      <c r="T489" s="567"/>
      <c r="U489" s="567"/>
      <c r="V489" s="568"/>
      <c r="W489" s="37" t="s">
        <v>72</v>
      </c>
      <c r="X489" s="551">
        <f>IFERROR(X487/H487,"0")+IFERROR(X488/H488,"0")</f>
        <v>100</v>
      </c>
      <c r="Y489" s="551">
        <f>IFERROR(Y487/H487,"0")+IFERROR(Y488/H488,"0")</f>
        <v>100</v>
      </c>
      <c r="Z489" s="551">
        <f>IFERROR(IF(Z487="",0,Z487),"0")+IFERROR(IF(Z488="",0,Z488),"0")</f>
        <v>1.8980000000000001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4"/>
      <c r="P490" s="566" t="s">
        <v>71</v>
      </c>
      <c r="Q490" s="567"/>
      <c r="R490" s="567"/>
      <c r="S490" s="567"/>
      <c r="T490" s="567"/>
      <c r="U490" s="567"/>
      <c r="V490" s="568"/>
      <c r="W490" s="37" t="s">
        <v>69</v>
      </c>
      <c r="X490" s="551">
        <f>IFERROR(SUM(X487:X488),"0")</f>
        <v>900</v>
      </c>
      <c r="Y490" s="551">
        <f>IFERROR(SUM(Y487:Y488),"0")</f>
        <v>900</v>
      </c>
      <c r="Z490" s="37"/>
      <c r="AA490" s="552"/>
      <c r="AB490" s="552"/>
      <c r="AC490" s="552"/>
    </row>
    <row r="491" spans="1:68" ht="14.25" customHeight="1" x14ac:dyDescent="0.25">
      <c r="A491" s="562" t="s">
        <v>167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753</v>
      </c>
      <c r="B492" s="54" t="s">
        <v>754</v>
      </c>
      <c r="C492" s="31">
        <v>4301060491</v>
      </c>
      <c r="D492" s="557">
        <v>4640242180120</v>
      </c>
      <c r="E492" s="558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5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69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755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756</v>
      </c>
      <c r="B493" s="54" t="s">
        <v>757</v>
      </c>
      <c r="C493" s="31">
        <v>4301060493</v>
      </c>
      <c r="D493" s="557">
        <v>4640242180137</v>
      </c>
      <c r="E493" s="558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3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4"/>
      <c r="P494" s="566" t="s">
        <v>71</v>
      </c>
      <c r="Q494" s="567"/>
      <c r="R494" s="567"/>
      <c r="S494" s="567"/>
      <c r="T494" s="567"/>
      <c r="U494" s="567"/>
      <c r="V494" s="568"/>
      <c r="W494" s="37" t="s">
        <v>72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4"/>
      <c r="P495" s="566" t="s">
        <v>71</v>
      </c>
      <c r="Q495" s="567"/>
      <c r="R495" s="567"/>
      <c r="S495" s="567"/>
      <c r="T495" s="567"/>
      <c r="U495" s="567"/>
      <c r="V495" s="568"/>
      <c r="W495" s="37" t="s">
        <v>69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759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137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760</v>
      </c>
      <c r="B498" s="54" t="s">
        <v>761</v>
      </c>
      <c r="C498" s="31">
        <v>4301020314</v>
      </c>
      <c r="D498" s="557">
        <v>4640242180090</v>
      </c>
      <c r="E498" s="558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67" t="s">
        <v>762</v>
      </c>
      <c r="Q498" s="554"/>
      <c r="R498" s="554"/>
      <c r="S498" s="554"/>
      <c r="T498" s="555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763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3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4"/>
      <c r="P499" s="566" t="s">
        <v>71</v>
      </c>
      <c r="Q499" s="567"/>
      <c r="R499" s="567"/>
      <c r="S499" s="567"/>
      <c r="T499" s="567"/>
      <c r="U499" s="567"/>
      <c r="V499" s="568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4"/>
      <c r="P500" s="566" t="s">
        <v>71</v>
      </c>
      <c r="Q500" s="567"/>
      <c r="R500" s="567"/>
      <c r="S500" s="567"/>
      <c r="T500" s="567"/>
      <c r="U500" s="567"/>
      <c r="V500" s="568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8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5"/>
      <c r="P501" s="593" t="s">
        <v>764</v>
      </c>
      <c r="Q501" s="594"/>
      <c r="R501" s="594"/>
      <c r="S501" s="594"/>
      <c r="T501" s="594"/>
      <c r="U501" s="594"/>
      <c r="V501" s="595"/>
      <c r="W501" s="37" t="s">
        <v>69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12981.5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13108.020000000002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5"/>
      <c r="P502" s="593" t="s">
        <v>765</v>
      </c>
      <c r="Q502" s="594"/>
      <c r="R502" s="594"/>
      <c r="S502" s="594"/>
      <c r="T502" s="594"/>
      <c r="U502" s="594"/>
      <c r="V502" s="595"/>
      <c r="W502" s="37" t="s">
        <v>69</v>
      </c>
      <c r="X502" s="551">
        <f>IFERROR(SUM(BM22:BM498),"0")</f>
        <v>13852.584005678229</v>
      </c>
      <c r="Y502" s="551">
        <f>IFERROR(SUM(BN22:BN498),"0")</f>
        <v>13987.917999999996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5"/>
      <c r="P503" s="593" t="s">
        <v>766</v>
      </c>
      <c r="Q503" s="594"/>
      <c r="R503" s="594"/>
      <c r="S503" s="594"/>
      <c r="T503" s="594"/>
      <c r="U503" s="594"/>
      <c r="V503" s="595"/>
      <c r="W503" s="37" t="s">
        <v>767</v>
      </c>
      <c r="X503" s="38">
        <f>ROUNDUP(SUM(BO22:BO498),0)</f>
        <v>22</v>
      </c>
      <c r="Y503" s="38">
        <f>ROUNDUP(SUM(BP22:BP498),0)</f>
        <v>23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5"/>
      <c r="P504" s="593" t="s">
        <v>768</v>
      </c>
      <c r="Q504" s="594"/>
      <c r="R504" s="594"/>
      <c r="S504" s="594"/>
      <c r="T504" s="594"/>
      <c r="U504" s="594"/>
      <c r="V504" s="595"/>
      <c r="W504" s="37" t="s">
        <v>69</v>
      </c>
      <c r="X504" s="551">
        <f>GrossWeightTotal+PalletQtyTotal*25</f>
        <v>14402.584005678229</v>
      </c>
      <c r="Y504" s="551">
        <f>GrossWeightTotalR+PalletQtyTotalR*25</f>
        <v>14562.917999999996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5"/>
      <c r="P505" s="593" t="s">
        <v>769</v>
      </c>
      <c r="Q505" s="594"/>
      <c r="R505" s="594"/>
      <c r="S505" s="594"/>
      <c r="T505" s="594"/>
      <c r="U505" s="594"/>
      <c r="V505" s="595"/>
      <c r="W505" s="37" t="s">
        <v>767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2257.255365430653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2279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5"/>
      <c r="P506" s="593" t="s">
        <v>770</v>
      </c>
      <c r="Q506" s="594"/>
      <c r="R506" s="594"/>
      <c r="S506" s="594"/>
      <c r="T506" s="594"/>
      <c r="U506" s="594"/>
      <c r="V506" s="595"/>
      <c r="W506" s="39" t="s">
        <v>771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25.16667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772</v>
      </c>
      <c r="B508" s="546" t="s">
        <v>63</v>
      </c>
      <c r="C508" s="579" t="s">
        <v>101</v>
      </c>
      <c r="D508" s="662"/>
      <c r="E508" s="662"/>
      <c r="F508" s="662"/>
      <c r="G508" s="662"/>
      <c r="H508" s="663"/>
      <c r="I508" s="579" t="s">
        <v>251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541</v>
      </c>
      <c r="U508" s="663"/>
      <c r="V508" s="579" t="s">
        <v>597</v>
      </c>
      <c r="W508" s="662"/>
      <c r="X508" s="662"/>
      <c r="Y508" s="663"/>
      <c r="Z508" s="546" t="s">
        <v>653</v>
      </c>
      <c r="AA508" s="579" t="s">
        <v>720</v>
      </c>
      <c r="AB508" s="663"/>
      <c r="AC508" s="52"/>
      <c r="AF508" s="547"/>
    </row>
    <row r="509" spans="1:68" ht="14.25" customHeight="1" thickTop="1" x14ac:dyDescent="0.2">
      <c r="A509" s="627" t="s">
        <v>773</v>
      </c>
      <c r="B509" s="579" t="s">
        <v>63</v>
      </c>
      <c r="C509" s="579" t="s">
        <v>102</v>
      </c>
      <c r="D509" s="579" t="s">
        <v>119</v>
      </c>
      <c r="E509" s="579" t="s">
        <v>174</v>
      </c>
      <c r="F509" s="579" t="s">
        <v>194</v>
      </c>
      <c r="G509" s="579" t="s">
        <v>227</v>
      </c>
      <c r="H509" s="579" t="s">
        <v>101</v>
      </c>
      <c r="I509" s="579" t="s">
        <v>252</v>
      </c>
      <c r="J509" s="579" t="s">
        <v>292</v>
      </c>
      <c r="K509" s="579" t="s">
        <v>352</v>
      </c>
      <c r="L509" s="579" t="s">
        <v>398</v>
      </c>
      <c r="M509" s="579" t="s">
        <v>414</v>
      </c>
      <c r="N509" s="547"/>
      <c r="O509" s="579" t="s">
        <v>428</v>
      </c>
      <c r="P509" s="579" t="s">
        <v>438</v>
      </c>
      <c r="Q509" s="579" t="s">
        <v>445</v>
      </c>
      <c r="R509" s="579" t="s">
        <v>450</v>
      </c>
      <c r="S509" s="579" t="s">
        <v>531</v>
      </c>
      <c r="T509" s="579" t="s">
        <v>542</v>
      </c>
      <c r="U509" s="579" t="s">
        <v>577</v>
      </c>
      <c r="V509" s="579" t="s">
        <v>598</v>
      </c>
      <c r="W509" s="579" t="s">
        <v>630</v>
      </c>
      <c r="X509" s="579" t="s">
        <v>645</v>
      </c>
      <c r="Y509" s="579" t="s">
        <v>649</v>
      </c>
      <c r="Z509" s="579" t="s">
        <v>653</v>
      </c>
      <c r="AA509" s="579" t="s">
        <v>720</v>
      </c>
      <c r="AB509" s="579" t="s">
        <v>759</v>
      </c>
      <c r="AC509" s="52"/>
      <c r="AF509" s="547"/>
    </row>
    <row r="510" spans="1:68" ht="13.5" customHeight="1" thickBot="1" x14ac:dyDescent="0.25">
      <c r="A510" s="62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774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188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288.89999999999998</v>
      </c>
      <c r="E511" s="46">
        <f>IFERROR(Y87*1,"0")+IFERROR(Y88*1,"0")+IFERROR(Y89*1,"0")+IFERROR(Y93*1,"0")+IFERROR(Y94*1,"0")+IFERROR(Y95*1,"0")+IFERROR(Y96*1,"0")</f>
        <v>1188.9000000000001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741.6</v>
      </c>
      <c r="G511" s="46">
        <f>IFERROR(Y127*1,"0")+IFERROR(Y128*1,"0")+IFERROR(Y132*1,"0")+IFERROR(Y133*1,"0")+IFERROR(Y137*1,"0")+IFERROR(Y138*1,"0")</f>
        <v>106.80000000000001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372.54000000000008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770.09999999999991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107.89999999999999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949.3</v>
      </c>
      <c r="S511" s="46">
        <f>IFERROR(Y334*1,"0")+IFERROR(Y335*1,"0")+IFERROR(Y336*1,"0")</f>
        <v>350.7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5677</v>
      </c>
      <c r="U511" s="46">
        <f>IFERROR(Y367*1,"0")+IFERROR(Y368*1,"0")+IFERROR(Y369*1,"0")+IFERROR(Y373*1,"0")+IFERROR(Y377*1,"0")+IFERROR(Y378*1,"0")+IFERROR(Y382*1,"0")</f>
        <v>36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82.2</v>
      </c>
      <c r="W511" s="46">
        <f>IFERROR(Y407*1,"0")+IFERROR(Y411*1,"0")+IFERROR(Y412*1,"0")+IFERROR(Y413*1,"0")+IFERROR(Y414*1,"0")</f>
        <v>0</v>
      </c>
      <c r="X511" s="46">
        <f>IFERROR(Y419*1,"0")</f>
        <v>20.399999999999999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1327.6800000000003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900</v>
      </c>
      <c r="AB511" s="46">
        <f>IFERROR(Y498*1,"0")</f>
        <v>0</v>
      </c>
      <c r="AC511" s="52"/>
      <c r="AF511" s="547"/>
    </row>
  </sheetData>
  <sheetProtection algorithmName="SHA-512" hashValue="nzn+4TZH96kzAYRqO5PbStAP+efdyfleyVGWXnJf3ADUPSs1AWy+xDLo78iFNqxQpB0zevLmDcC+AfpNcX+9bg==" saltValue="Kfjvr2Poyx7zbUpDT2u8k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Y17:Y18"/>
    <mergeCell ref="U17:V17"/>
    <mergeCell ref="D57:E57"/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A20:Z20"/>
    <mergeCell ref="A125:Z125"/>
    <mergeCell ref="D452:E452"/>
    <mergeCell ref="P371:V371"/>
    <mergeCell ref="D252:E252"/>
    <mergeCell ref="P110:T110"/>
    <mergeCell ref="A249:Z249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A83:O84"/>
    <mergeCell ref="D471:E471"/>
    <mergeCell ref="A481:Z481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P61:T61"/>
    <mergeCell ref="A105:O106"/>
    <mergeCell ref="A9:C9"/>
    <mergeCell ref="P70:V70"/>
    <mergeCell ref="P32:V32"/>
    <mergeCell ref="P134:V134"/>
    <mergeCell ref="P97:V97"/>
    <mergeCell ref="Q13:R13"/>
    <mergeCell ref="D389:E389"/>
    <mergeCell ref="A220:Z220"/>
    <mergeCell ref="A168:O169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57:T57"/>
    <mergeCell ref="P75:T75"/>
    <mergeCell ref="D223:E223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A38:Z38"/>
    <mergeCell ref="A40:Z40"/>
    <mergeCell ref="P395:T395"/>
    <mergeCell ref="A340:Z340"/>
    <mergeCell ref="D267:E267"/>
    <mergeCell ref="P96:T96"/>
    <mergeCell ref="H17:H18"/>
    <mergeCell ref="P261:T261"/>
    <mergeCell ref="A146:Z146"/>
    <mergeCell ref="A13:M13"/>
    <mergeCell ref="A417:Z417"/>
    <mergeCell ref="P79:V79"/>
    <mergeCell ref="D61:E61"/>
    <mergeCell ref="P115:T115"/>
    <mergeCell ref="A427:Z427"/>
    <mergeCell ref="D254:E254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D204:E204"/>
    <mergeCell ref="P388:T388"/>
    <mergeCell ref="A263:O264"/>
    <mergeCell ref="P121:T121"/>
    <mergeCell ref="P357:T357"/>
    <mergeCell ref="D29:E29"/>
    <mergeCell ref="P344:T344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P87:T87"/>
    <mergeCell ref="D74:E74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P89:T89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84:V484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P137:T137"/>
    <mergeCell ref="P197:T197"/>
    <mergeCell ref="A354:O355"/>
    <mergeCell ref="P53:T53"/>
    <mergeCell ref="A425:O426"/>
    <mergeCell ref="D167:E167"/>
    <mergeCell ref="P289:T289"/>
    <mergeCell ref="D161:E161"/>
    <mergeCell ref="P238:V238"/>
    <mergeCell ref="P68:T68"/>
    <mergeCell ref="P353:T353"/>
    <mergeCell ref="A265:Z265"/>
    <mergeCell ref="P132:T132"/>
    <mergeCell ref="A420:O421"/>
    <mergeCell ref="P317:V317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P59:V59"/>
    <mergeCell ref="A313:Z313"/>
    <mergeCell ref="P47:T47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D122:E122"/>
    <mergeCell ref="A376:Z376"/>
    <mergeCell ref="D224:E224"/>
    <mergeCell ref="P103:T103"/>
    <mergeCell ref="A398:O399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124:V124"/>
    <mergeCell ref="P360:V360"/>
    <mergeCell ref="A217:O218"/>
    <mergeCell ref="P151:V151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17:W18"/>
    <mergeCell ref="P90:V90"/>
    <mergeCell ref="A86:Z86"/>
    <mergeCell ref="P217:V217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D498:E498"/>
    <mergeCell ref="P482:T482"/>
    <mergeCell ref="A475:Z475"/>
    <mergeCell ref="D210:E210"/>
    <mergeCell ref="A258:Z258"/>
    <mergeCell ref="B509:B510"/>
    <mergeCell ref="P504:V504"/>
    <mergeCell ref="P230:V230"/>
    <mergeCell ref="D509:D510"/>
    <mergeCell ref="A234:O235"/>
    <mergeCell ref="P168:V168"/>
    <mergeCell ref="P104:T104"/>
    <mergeCell ref="P37:V37"/>
    <mergeCell ref="W509:W510"/>
    <mergeCell ref="V509:V510"/>
    <mergeCell ref="A509:A510"/>
    <mergeCell ref="C509:C510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28:T28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315:T315"/>
    <mergeCell ref="P302:T302"/>
    <mergeCell ref="D472:E472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P455:T455"/>
    <mergeCell ref="D205:E205"/>
    <mergeCell ref="A379:O380"/>
    <mergeCell ref="A330:O331"/>
    <mergeCell ref="A365:Z3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53 X57 X63 X89 X269 X342:X343 X345 X352" xr:uid="{00000000-0002-0000-0000-000011000000}">
      <formula1>IF(AK43&gt;0,OR(X43=0,AND(IF(X43-AK43&gt;=0,TRUE,FALSE),X43&gt;0,IF(X43/(H43*J43)=ROUND(X43/(H43*J43),0),TRUE,FALSE))),FALSE)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777</v>
      </c>
      <c r="D6" s="47" t="s">
        <v>778</v>
      </c>
      <c r="E6" s="47"/>
    </row>
    <row r="8" spans="2:8" x14ac:dyDescent="0.2">
      <c r="B8" s="47" t="s">
        <v>19</v>
      </c>
      <c r="C8" s="47" t="s">
        <v>777</v>
      </c>
      <c r="D8" s="47"/>
      <c r="E8" s="47"/>
    </row>
    <row r="10" spans="2:8" x14ac:dyDescent="0.2">
      <c r="B10" s="47" t="s">
        <v>779</v>
      </c>
      <c r="C10" s="47"/>
      <c r="D10" s="47"/>
      <c r="E10" s="47"/>
    </row>
    <row r="11" spans="2:8" x14ac:dyDescent="0.2">
      <c r="B11" s="47" t="s">
        <v>780</v>
      </c>
      <c r="C11" s="47"/>
      <c r="D11" s="47"/>
      <c r="E11" s="47"/>
    </row>
    <row r="12" spans="2:8" x14ac:dyDescent="0.2">
      <c r="B12" s="47" t="s">
        <v>781</v>
      </c>
      <c r="C12" s="47"/>
      <c r="D12" s="47"/>
      <c r="E12" s="47"/>
    </row>
    <row r="13" spans="2:8" x14ac:dyDescent="0.2">
      <c r="B13" s="47" t="s">
        <v>782</v>
      </c>
      <c r="C13" s="47"/>
      <c r="D13" s="47"/>
      <c r="E13" s="47"/>
    </row>
    <row r="14" spans="2:8" x14ac:dyDescent="0.2">
      <c r="B14" s="47" t="s">
        <v>783</v>
      </c>
      <c r="C14" s="47"/>
      <c r="D14" s="47"/>
      <c r="E14" s="47"/>
    </row>
    <row r="15" spans="2:8" x14ac:dyDescent="0.2">
      <c r="B15" s="47" t="s">
        <v>784</v>
      </c>
      <c r="C15" s="47"/>
      <c r="D15" s="47"/>
      <c r="E15" s="47"/>
    </row>
    <row r="16" spans="2:8" x14ac:dyDescent="0.2">
      <c r="B16" s="47" t="s">
        <v>785</v>
      </c>
      <c r="C16" s="47"/>
      <c r="D16" s="47"/>
      <c r="E16" s="47"/>
    </row>
    <row r="17" spans="2:5" x14ac:dyDescent="0.2">
      <c r="B17" s="47" t="s">
        <v>786</v>
      </c>
      <c r="C17" s="47"/>
      <c r="D17" s="47"/>
      <c r="E17" s="47"/>
    </row>
    <row r="18" spans="2:5" x14ac:dyDescent="0.2">
      <c r="B18" s="47" t="s">
        <v>787</v>
      </c>
      <c r="C18" s="47"/>
      <c r="D18" s="47"/>
      <c r="E18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</sheetData>
  <sheetProtection algorithmName="SHA-512" hashValue="v6jrGRtW9r6+uqNjL8SsREBR25tWkABY0TwVxYbVHIa8dDcPqL1nUGHBPuCEWp/WTm937ahPTIGQCkXC89BYYQ==" saltValue="AUm5nZAk3uzTuQI3zWYH3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2025-09-17T08:31:42Z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