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FAAEA6B-4178-4554-AE03-E2F49F44AB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Y284" i="1" s="1"/>
  <c r="P270" i="1"/>
  <c r="X268" i="1"/>
  <c r="X267" i="1"/>
  <c r="BO266" i="1"/>
  <c r="BM266" i="1"/>
  <c r="Z266" i="1"/>
  <c r="Y266" i="1"/>
  <c r="P266" i="1"/>
  <c r="BO265" i="1"/>
  <c r="BM265" i="1"/>
  <c r="Z265" i="1"/>
  <c r="Y265" i="1"/>
  <c r="P265" i="1"/>
  <c r="BO264" i="1"/>
  <c r="BM264" i="1"/>
  <c r="Z264" i="1"/>
  <c r="Y264" i="1"/>
  <c r="P264" i="1"/>
  <c r="X262" i="1"/>
  <c r="X261" i="1"/>
  <c r="BO260" i="1"/>
  <c r="BM260" i="1"/>
  <c r="Z260" i="1"/>
  <c r="Y260" i="1"/>
  <c r="P260" i="1"/>
  <c r="BP259" i="1"/>
  <c r="BO259" i="1"/>
  <c r="BN259" i="1"/>
  <c r="BM259" i="1"/>
  <c r="Z259" i="1"/>
  <c r="Z261" i="1" s="1"/>
  <c r="Y259" i="1"/>
  <c r="P259" i="1"/>
  <c r="X257" i="1"/>
  <c r="X256" i="1"/>
  <c r="BO255" i="1"/>
  <c r="BM255" i="1"/>
  <c r="Z255" i="1"/>
  <c r="Y255" i="1"/>
  <c r="P255" i="1"/>
  <c r="BO254" i="1"/>
  <c r="BM254" i="1"/>
  <c r="Z254" i="1"/>
  <c r="Y254" i="1"/>
  <c r="P254" i="1"/>
  <c r="BO253" i="1"/>
  <c r="BM253" i="1"/>
  <c r="Z253" i="1"/>
  <c r="Y253" i="1"/>
  <c r="P253" i="1"/>
  <c r="X249" i="1"/>
  <c r="X248" i="1"/>
  <c r="BO247" i="1"/>
  <c r="BM247" i="1"/>
  <c r="Z247" i="1"/>
  <c r="Z248" i="1" s="1"/>
  <c r="Y247" i="1"/>
  <c r="P247" i="1"/>
  <c r="X245" i="1"/>
  <c r="X244" i="1"/>
  <c r="BO243" i="1"/>
  <c r="BM243" i="1"/>
  <c r="Z243" i="1"/>
  <c r="Z244" i="1" s="1"/>
  <c r="Y243" i="1"/>
  <c r="P243" i="1"/>
  <c r="X239" i="1"/>
  <c r="X238" i="1"/>
  <c r="BO237" i="1"/>
  <c r="BM237" i="1"/>
  <c r="Z237" i="1"/>
  <c r="Z238" i="1" s="1"/>
  <c r="Y237" i="1"/>
  <c r="P237" i="1"/>
  <c r="X233" i="1"/>
  <c r="X232" i="1"/>
  <c r="BO231" i="1"/>
  <c r="BM231" i="1"/>
  <c r="Z231" i="1"/>
  <c r="Z232" i="1" s="1"/>
  <c r="Y231" i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P219" i="1"/>
  <c r="BO218" i="1"/>
  <c r="BM218" i="1"/>
  <c r="Z218" i="1"/>
  <c r="Y218" i="1"/>
  <c r="P218" i="1"/>
  <c r="BO217" i="1"/>
  <c r="BM217" i="1"/>
  <c r="Z217" i="1"/>
  <c r="Y217" i="1"/>
  <c r="P217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P137" i="1"/>
  <c r="BO136" i="1"/>
  <c r="BM136" i="1"/>
  <c r="Z136" i="1"/>
  <c r="Y136" i="1"/>
  <c r="BP136" i="1" s="1"/>
  <c r="P136" i="1"/>
  <c r="X133" i="1"/>
  <c r="X132" i="1"/>
  <c r="BO131" i="1"/>
  <c r="BM131" i="1"/>
  <c r="Z131" i="1"/>
  <c r="Y131" i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BP124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O109" i="1"/>
  <c r="BM109" i="1"/>
  <c r="Z109" i="1"/>
  <c r="Y109" i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P100" i="1"/>
  <c r="X97" i="1"/>
  <c r="X96" i="1"/>
  <c r="BO95" i="1"/>
  <c r="BM95" i="1"/>
  <c r="Z95" i="1"/>
  <c r="Y95" i="1"/>
  <c r="P95" i="1"/>
  <c r="BO94" i="1"/>
  <c r="BM94" i="1"/>
  <c r="Z94" i="1"/>
  <c r="Y94" i="1"/>
  <c r="BP94" i="1" s="1"/>
  <c r="P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Z96" i="1" s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P74" i="1"/>
  <c r="BO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P53" i="1"/>
  <c r="X51" i="1"/>
  <c r="X50" i="1"/>
  <c r="BO49" i="1"/>
  <c r="BM49" i="1"/>
  <c r="Z49" i="1"/>
  <c r="Z50" i="1" s="1"/>
  <c r="Y49" i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N22" i="1" l="1"/>
  <c r="BP22" i="1"/>
  <c r="Y23" i="1"/>
  <c r="Z30" i="1"/>
  <c r="BN28" i="1"/>
  <c r="Y46" i="1"/>
  <c r="BN42" i="1"/>
  <c r="BN44" i="1"/>
  <c r="BN119" i="1"/>
  <c r="BP119" i="1"/>
  <c r="Y120" i="1"/>
  <c r="Z126" i="1"/>
  <c r="BN124" i="1"/>
  <c r="Z132" i="1"/>
  <c r="Z138" i="1"/>
  <c r="BN136" i="1"/>
  <c r="Y174" i="1"/>
  <c r="BN171" i="1"/>
  <c r="Z190" i="1"/>
  <c r="Z196" i="1"/>
  <c r="BN194" i="1"/>
  <c r="F9" i="1"/>
  <c r="F10" i="1"/>
  <c r="Y51" i="1"/>
  <c r="Y50" i="1"/>
  <c r="Y59" i="1"/>
  <c r="Y58" i="1"/>
  <c r="BP57" i="1"/>
  <c r="BN57" i="1"/>
  <c r="BP131" i="1"/>
  <c r="BN131" i="1"/>
  <c r="BP163" i="1"/>
  <c r="BN163" i="1"/>
  <c r="Y178" i="1"/>
  <c r="Y177" i="1"/>
  <c r="BP176" i="1"/>
  <c r="BN176" i="1"/>
  <c r="BP218" i="1"/>
  <c r="BN218" i="1"/>
  <c r="Y233" i="1"/>
  <c r="Y232" i="1"/>
  <c r="BP231" i="1"/>
  <c r="BN231" i="1"/>
  <c r="Y245" i="1"/>
  <c r="Y244" i="1"/>
  <c r="BP243" i="1"/>
  <c r="BN243" i="1"/>
  <c r="Y257" i="1"/>
  <c r="BP253" i="1"/>
  <c r="BN253" i="1"/>
  <c r="BP255" i="1"/>
  <c r="BN255" i="1"/>
  <c r="BP265" i="1"/>
  <c r="BN265" i="1"/>
  <c r="J9" i="1"/>
  <c r="X285" i="1"/>
  <c r="Y30" i="1"/>
  <c r="Y37" i="1"/>
  <c r="Z37" i="1"/>
  <c r="BN35" i="1"/>
  <c r="Z45" i="1"/>
  <c r="BN49" i="1"/>
  <c r="BP49" i="1"/>
  <c r="Y55" i="1"/>
  <c r="Y54" i="1"/>
  <c r="BP53" i="1"/>
  <c r="BN53" i="1"/>
  <c r="Y63" i="1"/>
  <c r="BP61" i="1"/>
  <c r="BN61" i="1"/>
  <c r="BP74" i="1"/>
  <c r="BN74" i="1"/>
  <c r="BP91" i="1"/>
  <c r="BN91" i="1"/>
  <c r="BP93" i="1"/>
  <c r="BN93" i="1"/>
  <c r="BP95" i="1"/>
  <c r="BN95" i="1"/>
  <c r="BP107" i="1"/>
  <c r="BN107" i="1"/>
  <c r="BP109" i="1"/>
  <c r="BN109" i="1"/>
  <c r="Z173" i="1"/>
  <c r="BP187" i="1"/>
  <c r="BN187" i="1"/>
  <c r="BP189" i="1"/>
  <c r="BN189" i="1"/>
  <c r="BP201" i="1"/>
  <c r="BN201" i="1"/>
  <c r="BP203" i="1"/>
  <c r="BN203" i="1"/>
  <c r="Y239" i="1"/>
  <c r="Y238" i="1"/>
  <c r="BP237" i="1"/>
  <c r="BN237" i="1"/>
  <c r="Y249" i="1"/>
  <c r="Y248" i="1"/>
  <c r="BP247" i="1"/>
  <c r="BN247" i="1"/>
  <c r="Z283" i="1"/>
  <c r="Z63" i="1"/>
  <c r="Y76" i="1"/>
  <c r="Y86" i="1"/>
  <c r="Y97" i="1"/>
  <c r="Y102" i="1"/>
  <c r="Y112" i="1"/>
  <c r="Z112" i="1"/>
  <c r="Y126" i="1"/>
  <c r="Y133" i="1"/>
  <c r="Y138" i="1"/>
  <c r="Z165" i="1"/>
  <c r="Y196" i="1"/>
  <c r="Y197" i="1"/>
  <c r="Z220" i="1"/>
  <c r="Z226" i="1"/>
  <c r="Z256" i="1"/>
  <c r="Y261" i="1"/>
  <c r="Y262" i="1"/>
  <c r="Z267" i="1"/>
  <c r="Y31" i="1"/>
  <c r="Y38" i="1"/>
  <c r="Y45" i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BP164" i="1"/>
  <c r="BN164" i="1"/>
  <c r="Y183" i="1"/>
  <c r="BP182" i="1"/>
  <c r="BN182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Y267" i="1"/>
  <c r="BP264" i="1"/>
  <c r="BN264" i="1"/>
  <c r="BP266" i="1"/>
  <c r="BN266" i="1"/>
  <c r="H9" i="1"/>
  <c r="X286" i="1"/>
  <c r="X287" i="1"/>
  <c r="X28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Z204" i="1"/>
  <c r="Z290" i="1" s="1"/>
  <c r="Y210" i="1"/>
  <c r="Y214" i="1"/>
  <c r="BP213" i="1"/>
  <c r="BN213" i="1"/>
  <c r="Y221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Y287" i="1" l="1"/>
  <c r="Y288" i="1" s="1"/>
  <c r="Y286" i="1"/>
  <c r="Y289" i="1"/>
  <c r="Y285" i="1"/>
  <c r="X288" i="1"/>
  <c r="A298" i="1" l="1"/>
  <c r="B298" i="1"/>
  <c r="C298" i="1"/>
</calcChain>
</file>

<file path=xl/sharedStrings.xml><?xml version="1.0" encoding="utf-8"?>
<sst xmlns="http://schemas.openxmlformats.org/spreadsheetml/2006/main" count="1282" uniqueCount="415">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</sst>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92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2" t="s">
        <v>0</v>
      </c>
      <c r="E1" s="310"/>
      <c r="F1" s="310"/>
      <c r="G1" s="12" t="s">
        <v>1</v>
      </c>
      <c r="H1" s="332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1" t="s">
        <v>8</v>
      </c>
      <c r="B5" s="290"/>
      <c r="C5" s="291"/>
      <c r="D5" s="321"/>
      <c r="E5" s="322"/>
      <c r="F5" s="456" t="s">
        <v>9</v>
      </c>
      <c r="G5" s="291"/>
      <c r="H5" s="321" t="s">
        <v>414</v>
      </c>
      <c r="I5" s="426"/>
      <c r="J5" s="426"/>
      <c r="K5" s="426"/>
      <c r="L5" s="426"/>
      <c r="M5" s="322"/>
      <c r="N5" s="61"/>
      <c r="P5" s="24" t="s">
        <v>10</v>
      </c>
      <c r="Q5" s="460">
        <v>45919</v>
      </c>
      <c r="R5" s="347"/>
      <c r="T5" s="389" t="s">
        <v>11</v>
      </c>
      <c r="U5" s="380"/>
      <c r="V5" s="390" t="s">
        <v>12</v>
      </c>
      <c r="W5" s="347"/>
      <c r="AB5" s="51"/>
      <c r="AC5" s="51"/>
      <c r="AD5" s="51"/>
      <c r="AE5" s="51"/>
    </row>
    <row r="6" spans="1:32" s="270" customFormat="1" ht="24" customHeight="1" x14ac:dyDescent="0.2">
      <c r="A6" s="351" t="s">
        <v>13</v>
      </c>
      <c r="B6" s="290"/>
      <c r="C6" s="291"/>
      <c r="D6" s="428" t="s">
        <v>14</v>
      </c>
      <c r="E6" s="429"/>
      <c r="F6" s="429"/>
      <c r="G6" s="429"/>
      <c r="H6" s="429"/>
      <c r="I6" s="429"/>
      <c r="J6" s="429"/>
      <c r="K6" s="429"/>
      <c r="L6" s="429"/>
      <c r="M6" s="347"/>
      <c r="N6" s="62"/>
      <c r="P6" s="24" t="s">
        <v>15</v>
      </c>
      <c r="Q6" s="461" t="str">
        <f>IF(Q5=0," ",CHOOSE(WEEKDAY(Q5,2),"Понедельник","Вторник","Среда","Четверг","Пятница","Суббота","Воскресенье"))</f>
        <v>Пятница</v>
      </c>
      <c r="R6" s="288"/>
      <c r="T6" s="392" t="s">
        <v>16</v>
      </c>
      <c r="U6" s="380"/>
      <c r="V6" s="411" t="s">
        <v>17</v>
      </c>
      <c r="W6" s="314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26" t="str">
        <f>IFERROR(VLOOKUP(DeliveryAddress,Table,3,0),1)</f>
        <v>1</v>
      </c>
      <c r="E7" s="327"/>
      <c r="F7" s="327"/>
      <c r="G7" s="327"/>
      <c r="H7" s="327"/>
      <c r="I7" s="327"/>
      <c r="J7" s="327"/>
      <c r="K7" s="327"/>
      <c r="L7" s="327"/>
      <c r="M7" s="328"/>
      <c r="N7" s="63"/>
      <c r="P7" s="24"/>
      <c r="Q7" s="42"/>
      <c r="R7" s="42"/>
      <c r="T7" s="281"/>
      <c r="U7" s="380"/>
      <c r="V7" s="412"/>
      <c r="W7" s="413"/>
      <c r="AB7" s="51"/>
      <c r="AC7" s="51"/>
      <c r="AD7" s="51"/>
      <c r="AE7" s="51"/>
    </row>
    <row r="8" spans="1:32" s="270" customFormat="1" ht="25.5" customHeight="1" x14ac:dyDescent="0.2">
      <c r="A8" s="450" t="s">
        <v>18</v>
      </c>
      <c r="B8" s="284"/>
      <c r="C8" s="285"/>
      <c r="D8" s="301" t="s">
        <v>19</v>
      </c>
      <c r="E8" s="302"/>
      <c r="F8" s="302"/>
      <c r="G8" s="302"/>
      <c r="H8" s="302"/>
      <c r="I8" s="302"/>
      <c r="J8" s="302"/>
      <c r="K8" s="302"/>
      <c r="L8" s="302"/>
      <c r="M8" s="303"/>
      <c r="N8" s="64"/>
      <c r="P8" s="24" t="s">
        <v>20</v>
      </c>
      <c r="Q8" s="355">
        <v>0.375</v>
      </c>
      <c r="R8" s="328"/>
      <c r="T8" s="281"/>
      <c r="U8" s="380"/>
      <c r="V8" s="412"/>
      <c r="W8" s="413"/>
      <c r="AB8" s="51"/>
      <c r="AC8" s="51"/>
      <c r="AD8" s="51"/>
      <c r="AE8" s="51"/>
    </row>
    <row r="9" spans="1:32" s="270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2"/>
      <c r="E9" s="31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15" t="str">
        <f>IF(AND($A$9="Тип доверенности/получателя при получении в адресе перегруза:",$D$9="Разовая доверенность"),"Введите ФИО","")</f>
        <v/>
      </c>
      <c r="I9" s="316"/>
      <c r="J9" s="3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6"/>
      <c r="L9" s="316"/>
      <c r="M9" s="316"/>
      <c r="N9" s="268"/>
      <c r="P9" s="26" t="s">
        <v>21</v>
      </c>
      <c r="Q9" s="344"/>
      <c r="R9" s="345"/>
      <c r="T9" s="281"/>
      <c r="U9" s="380"/>
      <c r="V9" s="414"/>
      <c r="W9" s="415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2"/>
      <c r="E10" s="31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69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3"/>
      <c r="R10" s="394"/>
      <c r="U10" s="24" t="s">
        <v>23</v>
      </c>
      <c r="V10" s="313" t="s">
        <v>24</v>
      </c>
      <c r="W10" s="314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6"/>
      <c r="R11" s="347"/>
      <c r="U11" s="24" t="s">
        <v>27</v>
      </c>
      <c r="V11" s="436" t="s">
        <v>28</v>
      </c>
      <c r="W11" s="345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3" t="s">
        <v>29</v>
      </c>
      <c r="B12" s="290"/>
      <c r="C12" s="290"/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65"/>
      <c r="P12" s="24" t="s">
        <v>30</v>
      </c>
      <c r="Q12" s="355"/>
      <c r="R12" s="328"/>
      <c r="S12" s="23"/>
      <c r="U12" s="24"/>
      <c r="V12" s="310"/>
      <c r="W12" s="281"/>
      <c r="AB12" s="51"/>
      <c r="AC12" s="51"/>
      <c r="AD12" s="51"/>
      <c r="AE12" s="51"/>
    </row>
    <row r="13" spans="1:32" s="270" customFormat="1" ht="23.25" customHeight="1" x14ac:dyDescent="0.2">
      <c r="A13" s="383" t="s">
        <v>31</v>
      </c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65"/>
      <c r="O13" s="26"/>
      <c r="P13" s="26" t="s">
        <v>32</v>
      </c>
      <c r="Q13" s="436"/>
      <c r="R13" s="3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3" t="s">
        <v>33</v>
      </c>
      <c r="B14" s="290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84" t="s">
        <v>34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66"/>
      <c r="P15" s="366" t="s">
        <v>35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1" t="s">
        <v>36</v>
      </c>
      <c r="B17" s="311" t="s">
        <v>37</v>
      </c>
      <c r="C17" s="359" t="s">
        <v>38</v>
      </c>
      <c r="D17" s="311" t="s">
        <v>39</v>
      </c>
      <c r="E17" s="335"/>
      <c r="F17" s="311" t="s">
        <v>40</v>
      </c>
      <c r="G17" s="311" t="s">
        <v>41</v>
      </c>
      <c r="H17" s="311" t="s">
        <v>42</v>
      </c>
      <c r="I17" s="311" t="s">
        <v>43</v>
      </c>
      <c r="J17" s="311" t="s">
        <v>44</v>
      </c>
      <c r="K17" s="311" t="s">
        <v>45</v>
      </c>
      <c r="L17" s="311" t="s">
        <v>46</v>
      </c>
      <c r="M17" s="311" t="s">
        <v>47</v>
      </c>
      <c r="N17" s="311" t="s">
        <v>48</v>
      </c>
      <c r="O17" s="311" t="s">
        <v>49</v>
      </c>
      <c r="P17" s="311" t="s">
        <v>50</v>
      </c>
      <c r="Q17" s="334"/>
      <c r="R17" s="334"/>
      <c r="S17" s="334"/>
      <c r="T17" s="335"/>
      <c r="U17" s="447" t="s">
        <v>51</v>
      </c>
      <c r="V17" s="291"/>
      <c r="W17" s="311" t="s">
        <v>52</v>
      </c>
      <c r="X17" s="311" t="s">
        <v>53</v>
      </c>
      <c r="Y17" s="448" t="s">
        <v>54</v>
      </c>
      <c r="Z17" s="420" t="s">
        <v>55</v>
      </c>
      <c r="AA17" s="401" t="s">
        <v>56</v>
      </c>
      <c r="AB17" s="401" t="s">
        <v>57</v>
      </c>
      <c r="AC17" s="401" t="s">
        <v>58</v>
      </c>
      <c r="AD17" s="401" t="s">
        <v>59</v>
      </c>
      <c r="AE17" s="451"/>
      <c r="AF17" s="452"/>
      <c r="AG17" s="69"/>
      <c r="BD17" s="68" t="s">
        <v>60</v>
      </c>
    </row>
    <row r="18" spans="1:68" ht="14.25" customHeight="1" x14ac:dyDescent="0.2">
      <c r="A18" s="312"/>
      <c r="B18" s="312"/>
      <c r="C18" s="312"/>
      <c r="D18" s="336"/>
      <c r="E18" s="338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12"/>
      <c r="X18" s="312"/>
      <c r="Y18" s="449"/>
      <c r="Z18" s="421"/>
      <c r="AA18" s="402"/>
      <c r="AB18" s="402"/>
      <c r="AC18" s="402"/>
      <c r="AD18" s="453"/>
      <c r="AE18" s="454"/>
      <c r="AF18" s="455"/>
      <c r="AG18" s="69"/>
      <c r="BD18" s="68"/>
    </row>
    <row r="19" spans="1:68" ht="27.75" hidden="1" customHeight="1" x14ac:dyDescent="0.2">
      <c r="A19" s="306" t="s">
        <v>63</v>
      </c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48"/>
      <c r="AB19" s="48"/>
      <c r="AC19" s="48"/>
    </row>
    <row r="20" spans="1:68" ht="16.5" hidden="1" customHeight="1" x14ac:dyDescent="0.25">
      <c r="A20" s="295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hidden="1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3"/>
      <c r="R22" s="293"/>
      <c r="S22" s="293"/>
      <c r="T22" s="294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3" t="s">
        <v>73</v>
      </c>
      <c r="Q23" s="284"/>
      <c r="R23" s="284"/>
      <c r="S23" s="284"/>
      <c r="T23" s="284"/>
      <c r="U23" s="284"/>
      <c r="V23" s="285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3" t="s">
        <v>73</v>
      </c>
      <c r="Q24" s="284"/>
      <c r="R24" s="284"/>
      <c r="S24" s="284"/>
      <c r="T24" s="284"/>
      <c r="U24" s="284"/>
      <c r="V24" s="285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hidden="1" customHeight="1" x14ac:dyDescent="0.2">
      <c r="A25" s="306" t="s">
        <v>75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48"/>
      <c r="AB25" s="48"/>
      <c r="AC25" s="48"/>
    </row>
    <row r="26" spans="1:68" ht="16.5" hidden="1" customHeight="1" x14ac:dyDescent="0.25">
      <c r="A26" s="295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hidden="1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2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3"/>
      <c r="R28" s="293"/>
      <c r="S28" s="293"/>
      <c r="T28" s="294"/>
      <c r="U28" s="34"/>
      <c r="V28" s="34"/>
      <c r="W28" s="35" t="s">
        <v>70</v>
      </c>
      <c r="X28" s="276">
        <v>84</v>
      </c>
      <c r="Y28" s="277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3"/>
      <c r="R29" s="293"/>
      <c r="S29" s="293"/>
      <c r="T29" s="294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3" t="s">
        <v>73</v>
      </c>
      <c r="Q30" s="284"/>
      <c r="R30" s="284"/>
      <c r="S30" s="284"/>
      <c r="T30" s="284"/>
      <c r="U30" s="284"/>
      <c r="V30" s="285"/>
      <c r="W30" s="37" t="s">
        <v>70</v>
      </c>
      <c r="X30" s="278">
        <f>IFERROR(SUM(X28:X29),"0")</f>
        <v>84</v>
      </c>
      <c r="Y30" s="278">
        <f>IFERROR(SUM(Y28:Y29),"0")</f>
        <v>84</v>
      </c>
      <c r="Z30" s="278">
        <f>IFERROR(IF(Z28="",0,Z28),"0")+IFERROR(IF(Z29="",0,Z29),"0")</f>
        <v>0.79044000000000003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 t="s">
        <v>73</v>
      </c>
      <c r="Q31" s="284"/>
      <c r="R31" s="284"/>
      <c r="S31" s="284"/>
      <c r="T31" s="284"/>
      <c r="U31" s="284"/>
      <c r="V31" s="285"/>
      <c r="W31" s="37" t="s">
        <v>74</v>
      </c>
      <c r="X31" s="278">
        <f>IFERROR(SUMPRODUCT(X28:X29*H28:H29),"0")</f>
        <v>126</v>
      </c>
      <c r="Y31" s="278">
        <f>IFERROR(SUMPRODUCT(Y28:Y29*H28:H29),"0")</f>
        <v>126</v>
      </c>
      <c r="Z31" s="37"/>
      <c r="AA31" s="279"/>
      <c r="AB31" s="279"/>
      <c r="AC31" s="279"/>
    </row>
    <row r="32" spans="1:68" ht="16.5" hidden="1" customHeight="1" x14ac:dyDescent="0.25">
      <c r="A32" s="295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hidden="1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3"/>
      <c r="R34" s="293"/>
      <c r="S34" s="293"/>
      <c r="T34" s="294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3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3"/>
      <c r="R35" s="293"/>
      <c r="S35" s="293"/>
      <c r="T35" s="294"/>
      <c r="U35" s="34"/>
      <c r="V35" s="34"/>
      <c r="W35" s="35" t="s">
        <v>70</v>
      </c>
      <c r="X35" s="276">
        <v>24</v>
      </c>
      <c r="Y35" s="277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hidden="1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3"/>
      <c r="R36" s="293"/>
      <c r="S36" s="293"/>
      <c r="T36" s="294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3" t="s">
        <v>73</v>
      </c>
      <c r="Q37" s="284"/>
      <c r="R37" s="284"/>
      <c r="S37" s="284"/>
      <c r="T37" s="284"/>
      <c r="U37" s="284"/>
      <c r="V37" s="285"/>
      <c r="W37" s="37" t="s">
        <v>70</v>
      </c>
      <c r="X37" s="278">
        <f>IFERROR(SUM(X34:X36),"0")</f>
        <v>24</v>
      </c>
      <c r="Y37" s="278">
        <f>IFERROR(SUM(Y34:Y36),"0")</f>
        <v>24</v>
      </c>
      <c r="Z37" s="278">
        <f>IFERROR(IF(Z34="",0,Z34),"0")+IFERROR(IF(Z35="",0,Z35),"0")+IFERROR(IF(Z36="",0,Z36),"0")</f>
        <v>0.372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3" t="s">
        <v>73</v>
      </c>
      <c r="Q38" s="284"/>
      <c r="R38" s="284"/>
      <c r="S38" s="284"/>
      <c r="T38" s="284"/>
      <c r="U38" s="284"/>
      <c r="V38" s="285"/>
      <c r="W38" s="37" t="s">
        <v>74</v>
      </c>
      <c r="X38" s="278">
        <f>IFERROR(SUMPRODUCT(X34:X36*H34:H36),"0")</f>
        <v>134.39999999999998</v>
      </c>
      <c r="Y38" s="278">
        <f>IFERROR(SUMPRODUCT(Y34:Y36*H34:H36),"0")</f>
        <v>134.39999999999998</v>
      </c>
      <c r="Z38" s="37"/>
      <c r="AA38" s="279"/>
      <c r="AB38" s="279"/>
      <c r="AC38" s="279"/>
    </row>
    <row r="39" spans="1:68" ht="16.5" hidden="1" customHeight="1" x14ac:dyDescent="0.25">
      <c r="A39" s="295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hidden="1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3"/>
      <c r="R41" s="293"/>
      <c r="S41" s="293"/>
      <c r="T41" s="294"/>
      <c r="U41" s="34"/>
      <c r="V41" s="34"/>
      <c r="W41" s="35" t="s">
        <v>70</v>
      </c>
      <c r="X41" s="276">
        <v>24</v>
      </c>
      <c r="Y41" s="277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3"/>
      <c r="R42" s="293"/>
      <c r="S42" s="293"/>
      <c r="T42" s="294"/>
      <c r="U42" s="34"/>
      <c r="V42" s="34"/>
      <c r="W42" s="35" t="s">
        <v>70</v>
      </c>
      <c r="X42" s="276">
        <v>60</v>
      </c>
      <c r="Y42" s="277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hidden="1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3"/>
      <c r="R43" s="293"/>
      <c r="S43" s="293"/>
      <c r="T43" s="294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0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3"/>
      <c r="R44" s="293"/>
      <c r="S44" s="293"/>
      <c r="T44" s="294"/>
      <c r="U44" s="34"/>
      <c r="V44" s="34"/>
      <c r="W44" s="35" t="s">
        <v>70</v>
      </c>
      <c r="X44" s="276">
        <v>84</v>
      </c>
      <c r="Y44" s="277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3" t="s">
        <v>73</v>
      </c>
      <c r="Q45" s="284"/>
      <c r="R45" s="284"/>
      <c r="S45" s="284"/>
      <c r="T45" s="284"/>
      <c r="U45" s="284"/>
      <c r="V45" s="285"/>
      <c r="W45" s="37" t="s">
        <v>70</v>
      </c>
      <c r="X45" s="278">
        <f>IFERROR(SUM(X41:X44),"0")</f>
        <v>168</v>
      </c>
      <c r="Y45" s="278">
        <f>IFERROR(SUM(Y41:Y44),"0")</f>
        <v>168</v>
      </c>
      <c r="Z45" s="278">
        <f>IFERROR(IF(Z41="",0,Z41),"0")+IFERROR(IF(Z42="",0,Z42),"0")+IFERROR(IF(Z43="",0,Z43),"0")+IFERROR(IF(Z44="",0,Z44),"0")</f>
        <v>2.6040000000000001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3" t="s">
        <v>73</v>
      </c>
      <c r="Q46" s="284"/>
      <c r="R46" s="284"/>
      <c r="S46" s="284"/>
      <c r="T46" s="284"/>
      <c r="U46" s="284"/>
      <c r="V46" s="285"/>
      <c r="W46" s="37" t="s">
        <v>74</v>
      </c>
      <c r="X46" s="278">
        <f>IFERROR(SUMPRODUCT(X41:X44*H41:H44),"0")</f>
        <v>1176</v>
      </c>
      <c r="Y46" s="278">
        <f>IFERROR(SUMPRODUCT(Y41:Y44*H41:H44),"0")</f>
        <v>1176</v>
      </c>
      <c r="Z46" s="37"/>
      <c r="AA46" s="279"/>
      <c r="AB46" s="279"/>
      <c r="AC46" s="279"/>
    </row>
    <row r="47" spans="1:68" ht="16.5" hidden="1" customHeight="1" x14ac:dyDescent="0.25">
      <c r="A47" s="295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hidden="1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3"/>
      <c r="R49" s="293"/>
      <c r="S49" s="293"/>
      <c r="T49" s="294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3" t="s">
        <v>73</v>
      </c>
      <c r="Q50" s="284"/>
      <c r="R50" s="284"/>
      <c r="S50" s="284"/>
      <c r="T50" s="284"/>
      <c r="U50" s="284"/>
      <c r="V50" s="285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3" t="s">
        <v>73</v>
      </c>
      <c r="Q51" s="284"/>
      <c r="R51" s="284"/>
      <c r="S51" s="284"/>
      <c r="T51" s="284"/>
      <c r="U51" s="284"/>
      <c r="V51" s="285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hidden="1" customHeight="1" x14ac:dyDescent="0.25">
      <c r="A52" s="286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3"/>
      <c r="R53" s="293"/>
      <c r="S53" s="293"/>
      <c r="T53" s="294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3" t="s">
        <v>73</v>
      </c>
      <c r="Q54" s="284"/>
      <c r="R54" s="284"/>
      <c r="S54" s="284"/>
      <c r="T54" s="284"/>
      <c r="U54" s="284"/>
      <c r="V54" s="285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3" t="s">
        <v>73</v>
      </c>
      <c r="Q55" s="284"/>
      <c r="R55" s="284"/>
      <c r="S55" s="284"/>
      <c r="T55" s="284"/>
      <c r="U55" s="284"/>
      <c r="V55" s="285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hidden="1" customHeight="1" x14ac:dyDescent="0.25">
      <c r="A56" s="286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3"/>
      <c r="R57" s="293"/>
      <c r="S57" s="293"/>
      <c r="T57" s="294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3" t="s">
        <v>73</v>
      </c>
      <c r="Q58" s="284"/>
      <c r="R58" s="284"/>
      <c r="S58" s="284"/>
      <c r="T58" s="284"/>
      <c r="U58" s="284"/>
      <c r="V58" s="285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hidden="1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3" t="s">
        <v>73</v>
      </c>
      <c r="Q59" s="284"/>
      <c r="R59" s="284"/>
      <c r="S59" s="284"/>
      <c r="T59" s="284"/>
      <c r="U59" s="284"/>
      <c r="V59" s="285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hidden="1" customHeight="1" x14ac:dyDescent="0.25">
      <c r="A60" s="286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3"/>
      <c r="R61" s="293"/>
      <c r="S61" s="293"/>
      <c r="T61" s="294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3"/>
      <c r="R62" s="293"/>
      <c r="S62" s="293"/>
      <c r="T62" s="294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3" t="s">
        <v>73</v>
      </c>
      <c r="Q63" s="284"/>
      <c r="R63" s="284"/>
      <c r="S63" s="284"/>
      <c r="T63" s="284"/>
      <c r="U63" s="284"/>
      <c r="V63" s="285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hidden="1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3" t="s">
        <v>73</v>
      </c>
      <c r="Q64" s="284"/>
      <c r="R64" s="284"/>
      <c r="S64" s="284"/>
      <c r="T64" s="284"/>
      <c r="U64" s="284"/>
      <c r="V64" s="285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hidden="1" customHeight="1" x14ac:dyDescent="0.25">
      <c r="A65" s="286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3"/>
      <c r="R66" s="293"/>
      <c r="S66" s="293"/>
      <c r="T66" s="294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3"/>
      <c r="R67" s="293"/>
      <c r="S67" s="293"/>
      <c r="T67" s="294"/>
      <c r="U67" s="34"/>
      <c r="V67" s="34"/>
      <c r="W67" s="35" t="s">
        <v>70</v>
      </c>
      <c r="X67" s="276">
        <v>14</v>
      </c>
      <c r="Y67" s="277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3"/>
      <c r="R68" s="293"/>
      <c r="S68" s="293"/>
      <c r="T68" s="294"/>
      <c r="U68" s="34"/>
      <c r="V68" s="34"/>
      <c r="W68" s="35" t="s">
        <v>70</v>
      </c>
      <c r="X68" s="276">
        <v>28</v>
      </c>
      <c r="Y68" s="277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3" t="s">
        <v>73</v>
      </c>
      <c r="Q69" s="284"/>
      <c r="R69" s="284"/>
      <c r="S69" s="284"/>
      <c r="T69" s="284"/>
      <c r="U69" s="284"/>
      <c r="V69" s="285"/>
      <c r="W69" s="37" t="s">
        <v>70</v>
      </c>
      <c r="X69" s="278">
        <f>IFERROR(SUM(X66:X68),"0")</f>
        <v>42</v>
      </c>
      <c r="Y69" s="278">
        <f>IFERROR(SUM(Y66:Y68),"0")</f>
        <v>42</v>
      </c>
      <c r="Z69" s="278">
        <f>IFERROR(IF(Z66="",0,Z66),"0")+IFERROR(IF(Z67="",0,Z67),"0")+IFERROR(IF(Z68="",0,Z68),"0")</f>
        <v>0.39522000000000002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3" t="s">
        <v>73</v>
      </c>
      <c r="Q70" s="284"/>
      <c r="R70" s="284"/>
      <c r="S70" s="284"/>
      <c r="T70" s="284"/>
      <c r="U70" s="284"/>
      <c r="V70" s="285"/>
      <c r="W70" s="37" t="s">
        <v>74</v>
      </c>
      <c r="X70" s="278">
        <f>IFERROR(SUMPRODUCT(X66:X68*H66:H68),"0")</f>
        <v>50.400000000000006</v>
      </c>
      <c r="Y70" s="278">
        <f>IFERROR(SUMPRODUCT(Y66:Y68*H66:H68),"0")</f>
        <v>50.400000000000006</v>
      </c>
      <c r="Z70" s="37"/>
      <c r="AA70" s="279"/>
      <c r="AB70" s="279"/>
      <c r="AC70" s="279"/>
    </row>
    <row r="71" spans="1:68" ht="16.5" hidden="1" customHeight="1" x14ac:dyDescent="0.25">
      <c r="A71" s="295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hidden="1" customHeight="1" x14ac:dyDescent="0.25">
      <c r="A72" s="286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3"/>
      <c r="R73" s="293"/>
      <c r="S73" s="293"/>
      <c r="T73" s="294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46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3"/>
      <c r="R74" s="293"/>
      <c r="S74" s="293"/>
      <c r="T74" s="294"/>
      <c r="U74" s="34"/>
      <c r="V74" s="34"/>
      <c r="W74" s="35" t="s">
        <v>70</v>
      </c>
      <c r="X74" s="276">
        <v>276</v>
      </c>
      <c r="Y74" s="277">
        <f>IFERROR(IF(X74="","",X74),"")</f>
        <v>276</v>
      </c>
      <c r="Z74" s="36">
        <f>IFERROR(IF(X74="","",X74*0.00866),"")</f>
        <v>2.3901599999999998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1438.8431999999998</v>
      </c>
      <c r="BN74" s="67">
        <f>IFERROR(Y74*I74,"0")</f>
        <v>1438.8431999999998</v>
      </c>
      <c r="BO74" s="67">
        <f>IFERROR(X74/J74,"0")</f>
        <v>1.9166666666666667</v>
      </c>
      <c r="BP74" s="67">
        <f>IFERROR(Y74/J74,"0")</f>
        <v>1.9166666666666667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3" t="s">
        <v>73</v>
      </c>
      <c r="Q75" s="284"/>
      <c r="R75" s="284"/>
      <c r="S75" s="284"/>
      <c r="T75" s="284"/>
      <c r="U75" s="284"/>
      <c r="V75" s="285"/>
      <c r="W75" s="37" t="s">
        <v>70</v>
      </c>
      <c r="X75" s="278">
        <f>IFERROR(SUM(X73:X74),"0")</f>
        <v>276</v>
      </c>
      <c r="Y75" s="278">
        <f>IFERROR(SUM(Y73:Y74),"0")</f>
        <v>276</v>
      </c>
      <c r="Z75" s="278">
        <f>IFERROR(IF(Z73="",0,Z73),"0")+IFERROR(IF(Z74="",0,Z74),"0")</f>
        <v>2.3901599999999998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3" t="s">
        <v>73</v>
      </c>
      <c r="Q76" s="284"/>
      <c r="R76" s="284"/>
      <c r="S76" s="284"/>
      <c r="T76" s="284"/>
      <c r="U76" s="284"/>
      <c r="V76" s="285"/>
      <c r="W76" s="37" t="s">
        <v>74</v>
      </c>
      <c r="X76" s="278">
        <f>IFERROR(SUMPRODUCT(X73:X74*H73:H74),"0")</f>
        <v>1380</v>
      </c>
      <c r="Y76" s="278">
        <f>IFERROR(SUMPRODUCT(Y73:Y74*H73:H74),"0")</f>
        <v>1380</v>
      </c>
      <c r="Z76" s="37"/>
      <c r="AA76" s="279"/>
      <c r="AB76" s="279"/>
      <c r="AC76" s="279"/>
    </row>
    <row r="77" spans="1:68" ht="16.5" hidden="1" customHeight="1" x14ac:dyDescent="0.25">
      <c r="A77" s="295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hidden="1" customHeight="1" x14ac:dyDescent="0.25">
      <c r="A78" s="286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hidden="1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38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3"/>
      <c r="R79" s="293"/>
      <c r="S79" s="293"/>
      <c r="T79" s="294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3" t="s">
        <v>73</v>
      </c>
      <c r="Q80" s="284"/>
      <c r="R80" s="284"/>
      <c r="S80" s="284"/>
      <c r="T80" s="284"/>
      <c r="U80" s="284"/>
      <c r="V80" s="285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hidden="1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3" t="s">
        <v>73</v>
      </c>
      <c r="Q81" s="284"/>
      <c r="R81" s="284"/>
      <c r="S81" s="284"/>
      <c r="T81" s="284"/>
      <c r="U81" s="284"/>
      <c r="V81" s="285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hidden="1" customHeight="1" x14ac:dyDescent="0.25">
      <c r="A82" s="295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hidden="1" customHeight="1" x14ac:dyDescent="0.25">
      <c r="A83" s="286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3"/>
      <c r="R84" s="293"/>
      <c r="S84" s="293"/>
      <c r="T84" s="294"/>
      <c r="U84" s="34"/>
      <c r="V84" s="34"/>
      <c r="W84" s="35" t="s">
        <v>70</v>
      </c>
      <c r="X84" s="276">
        <v>28</v>
      </c>
      <c r="Y84" s="277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3"/>
      <c r="R85" s="293"/>
      <c r="S85" s="293"/>
      <c r="T85" s="294"/>
      <c r="U85" s="34"/>
      <c r="V85" s="34"/>
      <c r="W85" s="35" t="s">
        <v>70</v>
      </c>
      <c r="X85" s="276">
        <v>28</v>
      </c>
      <c r="Y85" s="277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3" t="s">
        <v>73</v>
      </c>
      <c r="Q86" s="284"/>
      <c r="R86" s="284"/>
      <c r="S86" s="284"/>
      <c r="T86" s="284"/>
      <c r="U86" s="284"/>
      <c r="V86" s="285"/>
      <c r="W86" s="37" t="s">
        <v>70</v>
      </c>
      <c r="X86" s="278">
        <f>IFERROR(SUM(X84:X85),"0")</f>
        <v>56</v>
      </c>
      <c r="Y86" s="278">
        <f>IFERROR(SUM(Y84:Y85),"0")</f>
        <v>56</v>
      </c>
      <c r="Z86" s="278">
        <f>IFERROR(IF(Z84="",0,Z84),"0")+IFERROR(IF(Z85="",0,Z85),"0")</f>
        <v>1.0012799999999999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3" t="s">
        <v>73</v>
      </c>
      <c r="Q87" s="284"/>
      <c r="R87" s="284"/>
      <c r="S87" s="284"/>
      <c r="T87" s="284"/>
      <c r="U87" s="284"/>
      <c r="V87" s="285"/>
      <c r="W87" s="37" t="s">
        <v>74</v>
      </c>
      <c r="X87" s="278">
        <f>IFERROR(SUMPRODUCT(X84:X85*H84:H85),"0")</f>
        <v>201.6</v>
      </c>
      <c r="Y87" s="278">
        <f>IFERROR(SUMPRODUCT(Y84:Y85*H84:H85),"0")</f>
        <v>201.6</v>
      </c>
      <c r="Z87" s="37"/>
      <c r="AA87" s="279"/>
      <c r="AB87" s="279"/>
      <c r="AC87" s="279"/>
    </row>
    <row r="88" spans="1:68" ht="16.5" hidden="1" customHeight="1" x14ac:dyDescent="0.25">
      <c r="A88" s="295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hidden="1" customHeight="1" x14ac:dyDescent="0.25">
      <c r="A89" s="286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3"/>
      <c r="R90" s="293"/>
      <c r="S90" s="293"/>
      <c r="T90" s="294"/>
      <c r="U90" s="34"/>
      <c r="V90" s="34"/>
      <c r="W90" s="35" t="s">
        <v>70</v>
      </c>
      <c r="X90" s="276">
        <v>28</v>
      </c>
      <c r="Y90" s="277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3"/>
      <c r="R91" s="293"/>
      <c r="S91" s="293"/>
      <c r="T91" s="294"/>
      <c r="U91" s="34"/>
      <c r="V91" s="34"/>
      <c r="W91" s="35" t="s">
        <v>70</v>
      </c>
      <c r="X91" s="276">
        <v>84</v>
      </c>
      <c r="Y91" s="277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hidden="1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3"/>
      <c r="R92" s="293"/>
      <c r="S92" s="293"/>
      <c r="T92" s="294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3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3"/>
      <c r="R93" s="293"/>
      <c r="S93" s="293"/>
      <c r="T93" s="294"/>
      <c r="U93" s="34"/>
      <c r="V93" s="34"/>
      <c r="W93" s="35" t="s">
        <v>70</v>
      </c>
      <c r="X93" s="276">
        <v>98</v>
      </c>
      <c r="Y93" s="277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hidden="1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7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3"/>
      <c r="R94" s="293"/>
      <c r="S94" s="293"/>
      <c r="T94" s="294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7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3"/>
      <c r="R95" s="293"/>
      <c r="S95" s="293"/>
      <c r="T95" s="294"/>
      <c r="U95" s="34"/>
      <c r="V95" s="34"/>
      <c r="W95" s="35" t="s">
        <v>70</v>
      </c>
      <c r="X95" s="276">
        <v>14</v>
      </c>
      <c r="Y95" s="277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3" t="s">
        <v>73</v>
      </c>
      <c r="Q96" s="284"/>
      <c r="R96" s="284"/>
      <c r="S96" s="284"/>
      <c r="T96" s="284"/>
      <c r="U96" s="284"/>
      <c r="V96" s="285"/>
      <c r="W96" s="37" t="s">
        <v>70</v>
      </c>
      <c r="X96" s="278">
        <f>IFERROR(SUM(X90:X95),"0")</f>
        <v>224</v>
      </c>
      <c r="Y96" s="278">
        <f>IFERROR(SUM(Y90:Y95),"0")</f>
        <v>224</v>
      </c>
      <c r="Z96" s="278">
        <f>IFERROR(IF(Z90="",0,Z90),"0")+IFERROR(IF(Z91="",0,Z91),"0")+IFERROR(IF(Z92="",0,Z92),"0")+IFERROR(IF(Z93="",0,Z93),"0")+IFERROR(IF(Z94="",0,Z94),"0")+IFERROR(IF(Z95="",0,Z95),"0")</f>
        <v>4.0051199999999998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3" t="s">
        <v>73</v>
      </c>
      <c r="Q97" s="284"/>
      <c r="R97" s="284"/>
      <c r="S97" s="284"/>
      <c r="T97" s="284"/>
      <c r="U97" s="284"/>
      <c r="V97" s="285"/>
      <c r="W97" s="37" t="s">
        <v>74</v>
      </c>
      <c r="X97" s="278">
        <f>IFERROR(SUMPRODUCT(X90:X95*H90:H95),"0")</f>
        <v>663.59999999999991</v>
      </c>
      <c r="Y97" s="278">
        <f>IFERROR(SUMPRODUCT(Y90:Y95*H90:H95),"0")</f>
        <v>663.59999999999991</v>
      </c>
      <c r="Z97" s="37"/>
      <c r="AA97" s="279"/>
      <c r="AB97" s="279"/>
      <c r="AC97" s="279"/>
    </row>
    <row r="98" spans="1:68" ht="16.5" hidden="1" customHeight="1" x14ac:dyDescent="0.25">
      <c r="A98" s="295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hidden="1" customHeight="1" x14ac:dyDescent="0.25">
      <c r="A99" s="286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hidden="1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3"/>
      <c r="R100" s="293"/>
      <c r="S100" s="293"/>
      <c r="T100" s="294"/>
      <c r="U100" s="34"/>
      <c r="V100" s="34"/>
      <c r="W100" s="35" t="s">
        <v>70</v>
      </c>
      <c r="X100" s="276">
        <v>0</v>
      </c>
      <c r="Y100" s="27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3"/>
      <c r="R101" s="293"/>
      <c r="S101" s="293"/>
      <c r="T101" s="294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3" t="s">
        <v>73</v>
      </c>
      <c r="Q102" s="284"/>
      <c r="R102" s="284"/>
      <c r="S102" s="284"/>
      <c r="T102" s="284"/>
      <c r="U102" s="284"/>
      <c r="V102" s="285"/>
      <c r="W102" s="37" t="s">
        <v>70</v>
      </c>
      <c r="X102" s="278">
        <f>IFERROR(SUM(X100:X101),"0")</f>
        <v>0</v>
      </c>
      <c r="Y102" s="278">
        <f>IFERROR(SUM(Y100:Y101),"0")</f>
        <v>0</v>
      </c>
      <c r="Z102" s="278">
        <f>IFERROR(IF(Z100="",0,Z100),"0")+IFERROR(IF(Z101="",0,Z101),"0")</f>
        <v>0</v>
      </c>
      <c r="AA102" s="279"/>
      <c r="AB102" s="279"/>
      <c r="AC102" s="279"/>
    </row>
    <row r="103" spans="1:68" hidden="1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3" t="s">
        <v>73</v>
      </c>
      <c r="Q103" s="284"/>
      <c r="R103" s="284"/>
      <c r="S103" s="284"/>
      <c r="T103" s="284"/>
      <c r="U103" s="284"/>
      <c r="V103" s="285"/>
      <c r="W103" s="37" t="s">
        <v>74</v>
      </c>
      <c r="X103" s="278">
        <f>IFERROR(SUMPRODUCT(X100:X101*H100:H101),"0")</f>
        <v>0</v>
      </c>
      <c r="Y103" s="278">
        <f>IFERROR(SUMPRODUCT(Y100:Y101*H100:H101),"0")</f>
        <v>0</v>
      </c>
      <c r="Z103" s="37"/>
      <c r="AA103" s="279"/>
      <c r="AB103" s="279"/>
      <c r="AC103" s="279"/>
    </row>
    <row r="104" spans="1:68" ht="16.5" hidden="1" customHeight="1" x14ac:dyDescent="0.25">
      <c r="A104" s="295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hidden="1" customHeight="1" x14ac:dyDescent="0.25">
      <c r="A105" s="286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3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3"/>
      <c r="R106" s="293"/>
      <c r="S106" s="293"/>
      <c r="T106" s="294"/>
      <c r="U106" s="34"/>
      <c r="V106" s="34"/>
      <c r="W106" s="35" t="s">
        <v>70</v>
      </c>
      <c r="X106" s="276">
        <v>0</v>
      </c>
      <c r="Y106" s="277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3"/>
      <c r="R107" s="293"/>
      <c r="S107" s="293"/>
      <c r="T107" s="294"/>
      <c r="U107" s="34"/>
      <c r="V107" s="34"/>
      <c r="W107" s="35" t="s">
        <v>70</v>
      </c>
      <c r="X107" s="276">
        <v>0</v>
      </c>
      <c r="Y107" s="277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3"/>
      <c r="R108" s="293"/>
      <c r="S108" s="293"/>
      <c r="T108" s="294"/>
      <c r="U108" s="34"/>
      <c r="V108" s="34"/>
      <c r="W108" s="35" t="s">
        <v>70</v>
      </c>
      <c r="X108" s="276">
        <v>120</v>
      </c>
      <c r="Y108" s="277">
        <f t="shared" si="6"/>
        <v>120</v>
      </c>
      <c r="Z108" s="36">
        <f t="shared" si="7"/>
        <v>1.8599999999999999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3"/>
      <c r="R109" s="293"/>
      <c r="S109" s="293"/>
      <c r="T109" s="294"/>
      <c r="U109" s="34"/>
      <c r="V109" s="34"/>
      <c r="W109" s="35" t="s">
        <v>70</v>
      </c>
      <c r="X109" s="276">
        <v>24</v>
      </c>
      <c r="Y109" s="277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6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3"/>
      <c r="R110" s="293"/>
      <c r="S110" s="293"/>
      <c r="T110" s="294"/>
      <c r="U110" s="34"/>
      <c r="V110" s="34"/>
      <c r="W110" s="35" t="s">
        <v>70</v>
      </c>
      <c r="X110" s="276">
        <v>192</v>
      </c>
      <c r="Y110" s="277">
        <f t="shared" si="6"/>
        <v>192</v>
      </c>
      <c r="Z110" s="36">
        <f t="shared" si="7"/>
        <v>2.976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1401.6</v>
      </c>
      <c r="BN110" s="67">
        <f t="shared" si="9"/>
        <v>1401.6</v>
      </c>
      <c r="BO110" s="67">
        <f t="shared" si="10"/>
        <v>2.2857142857142856</v>
      </c>
      <c r="BP110" s="67">
        <f t="shared" si="11"/>
        <v>2.2857142857142856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4" t="s">
        <v>189</v>
      </c>
      <c r="Q111" s="293"/>
      <c r="R111" s="293"/>
      <c r="S111" s="293"/>
      <c r="T111" s="294"/>
      <c r="U111" s="34"/>
      <c r="V111" s="34"/>
      <c r="W111" s="35" t="s">
        <v>70</v>
      </c>
      <c r="X111" s="276">
        <v>12</v>
      </c>
      <c r="Y111" s="277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3" t="s">
        <v>73</v>
      </c>
      <c r="Q112" s="284"/>
      <c r="R112" s="284"/>
      <c r="S112" s="284"/>
      <c r="T112" s="284"/>
      <c r="U112" s="284"/>
      <c r="V112" s="285"/>
      <c r="W112" s="37" t="s">
        <v>70</v>
      </c>
      <c r="X112" s="278">
        <f>IFERROR(SUM(X106:X111),"0")</f>
        <v>348</v>
      </c>
      <c r="Y112" s="278">
        <f>IFERROR(SUM(Y106:Y111),"0")</f>
        <v>348</v>
      </c>
      <c r="Z112" s="278">
        <f>IFERROR(IF(Z106="",0,Z106),"0")+IFERROR(IF(Z107="",0,Z107),"0")+IFERROR(IF(Z108="",0,Z108),"0")+IFERROR(IF(Z109="",0,Z109),"0")+IFERROR(IF(Z110="",0,Z110),"0")+IFERROR(IF(Z111="",0,Z111),"0")</f>
        <v>5.3940000000000001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3" t="s">
        <v>73</v>
      </c>
      <c r="Q113" s="284"/>
      <c r="R113" s="284"/>
      <c r="S113" s="284"/>
      <c r="T113" s="284"/>
      <c r="U113" s="284"/>
      <c r="V113" s="285"/>
      <c r="W113" s="37" t="s">
        <v>74</v>
      </c>
      <c r="X113" s="278">
        <f>IFERROR(SUMPRODUCT(X106:X111*H106:H111),"0")</f>
        <v>2421.6</v>
      </c>
      <c r="Y113" s="278">
        <f>IFERROR(SUMPRODUCT(Y106:Y111*H106:H111),"0")</f>
        <v>2421.6</v>
      </c>
      <c r="Z113" s="37"/>
      <c r="AA113" s="279"/>
      <c r="AB113" s="279"/>
      <c r="AC113" s="279"/>
    </row>
    <row r="114" spans="1:68" ht="14.25" hidden="1" customHeight="1" x14ac:dyDescent="0.25">
      <c r="A114" s="286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3"/>
      <c r="R115" s="293"/>
      <c r="S115" s="293"/>
      <c r="T115" s="294"/>
      <c r="U115" s="34"/>
      <c r="V115" s="34"/>
      <c r="W115" s="35" t="s">
        <v>70</v>
      </c>
      <c r="X115" s="276">
        <v>14</v>
      </c>
      <c r="Y115" s="277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3" t="s">
        <v>73</v>
      </c>
      <c r="Q116" s="284"/>
      <c r="R116" s="284"/>
      <c r="S116" s="284"/>
      <c r="T116" s="284"/>
      <c r="U116" s="284"/>
      <c r="V116" s="285"/>
      <c r="W116" s="37" t="s">
        <v>70</v>
      </c>
      <c r="X116" s="278">
        <f>IFERROR(SUM(X115:X115),"0")</f>
        <v>14</v>
      </c>
      <c r="Y116" s="278">
        <f>IFERROR(SUM(Y115:Y115),"0")</f>
        <v>14</v>
      </c>
      <c r="Z116" s="278">
        <f>IFERROR(IF(Z115="",0,Z115),"0")</f>
        <v>0.25031999999999999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3" t="s">
        <v>73</v>
      </c>
      <c r="Q117" s="284"/>
      <c r="R117" s="284"/>
      <c r="S117" s="284"/>
      <c r="T117" s="284"/>
      <c r="U117" s="284"/>
      <c r="V117" s="285"/>
      <c r="W117" s="37" t="s">
        <v>74</v>
      </c>
      <c r="X117" s="278">
        <f>IFERROR(SUMPRODUCT(X115:X115*H115:H115),"0")</f>
        <v>36.96</v>
      </c>
      <c r="Y117" s="278">
        <f>IFERROR(SUMPRODUCT(Y115:Y115*H115:H115),"0")</f>
        <v>36.96</v>
      </c>
      <c r="Z117" s="37"/>
      <c r="AA117" s="279"/>
      <c r="AB117" s="279"/>
      <c r="AC117" s="279"/>
    </row>
    <row r="118" spans="1:68" ht="14.25" hidden="1" customHeight="1" x14ac:dyDescent="0.25">
      <c r="A118" s="286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6" t="s">
        <v>197</v>
      </c>
      <c r="Q119" s="293"/>
      <c r="R119" s="293"/>
      <c r="S119" s="293"/>
      <c r="T119" s="294"/>
      <c r="U119" s="34"/>
      <c r="V119" s="34"/>
      <c r="W119" s="35" t="s">
        <v>70</v>
      </c>
      <c r="X119" s="276">
        <v>12</v>
      </c>
      <c r="Y119" s="277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3" t="s">
        <v>73</v>
      </c>
      <c r="Q120" s="284"/>
      <c r="R120" s="284"/>
      <c r="S120" s="284"/>
      <c r="T120" s="284"/>
      <c r="U120" s="284"/>
      <c r="V120" s="285"/>
      <c r="W120" s="37" t="s">
        <v>70</v>
      </c>
      <c r="X120" s="278">
        <f>IFERROR(SUM(X119:X119),"0")</f>
        <v>12</v>
      </c>
      <c r="Y120" s="278">
        <f>IFERROR(SUM(Y119:Y119),"0")</f>
        <v>12</v>
      </c>
      <c r="Z120" s="278">
        <f>IFERROR(IF(Z119="",0,Z119),"0")</f>
        <v>0.186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3" t="s">
        <v>73</v>
      </c>
      <c r="Q121" s="284"/>
      <c r="R121" s="284"/>
      <c r="S121" s="284"/>
      <c r="T121" s="284"/>
      <c r="U121" s="284"/>
      <c r="V121" s="285"/>
      <c r="W121" s="37" t="s">
        <v>74</v>
      </c>
      <c r="X121" s="278">
        <f>IFERROR(SUMPRODUCT(X119:X119*H119:H119),"0")</f>
        <v>72</v>
      </c>
      <c r="Y121" s="278">
        <f>IFERROR(SUMPRODUCT(Y119:Y119*H119:H119),"0")</f>
        <v>72</v>
      </c>
      <c r="Z121" s="37"/>
      <c r="AA121" s="279"/>
      <c r="AB121" s="279"/>
      <c r="AC121" s="279"/>
    </row>
    <row r="122" spans="1:68" ht="16.5" hidden="1" customHeight="1" x14ac:dyDescent="0.25">
      <c r="A122" s="295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hidden="1" customHeight="1" x14ac:dyDescent="0.25">
      <c r="A123" s="286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29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3"/>
      <c r="R124" s="293"/>
      <c r="S124" s="293"/>
      <c r="T124" s="294"/>
      <c r="U124" s="34"/>
      <c r="V124" s="34"/>
      <c r="W124" s="35" t="s">
        <v>70</v>
      </c>
      <c r="X124" s="276">
        <v>98</v>
      </c>
      <c r="Y124" s="277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3"/>
      <c r="R125" s="293"/>
      <c r="S125" s="293"/>
      <c r="T125" s="294"/>
      <c r="U125" s="34"/>
      <c r="V125" s="34"/>
      <c r="W125" s="35" t="s">
        <v>70</v>
      </c>
      <c r="X125" s="276">
        <v>280</v>
      </c>
      <c r="Y125" s="277">
        <f>IFERROR(IF(X125="","",X125),"")</f>
        <v>280</v>
      </c>
      <c r="Z125" s="36">
        <f>IFERROR(IF(X125="","",X125*0.01788),"")</f>
        <v>5.0064000000000002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1037.008</v>
      </c>
      <c r="BN125" s="67">
        <f>IFERROR(Y125*I125,"0")</f>
        <v>1037.008</v>
      </c>
      <c r="BO125" s="67">
        <f>IFERROR(X125/J125,"0")</f>
        <v>4</v>
      </c>
      <c r="BP125" s="67">
        <f>IFERROR(Y125/J125,"0")</f>
        <v>4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3" t="s">
        <v>73</v>
      </c>
      <c r="Q126" s="284"/>
      <c r="R126" s="284"/>
      <c r="S126" s="284"/>
      <c r="T126" s="284"/>
      <c r="U126" s="284"/>
      <c r="V126" s="285"/>
      <c r="W126" s="37" t="s">
        <v>70</v>
      </c>
      <c r="X126" s="278">
        <f>IFERROR(SUM(X124:X125),"0")</f>
        <v>378</v>
      </c>
      <c r="Y126" s="278">
        <f>IFERROR(SUM(Y124:Y125),"0")</f>
        <v>378</v>
      </c>
      <c r="Z126" s="278">
        <f>IFERROR(IF(Z124="",0,Z124),"0")+IFERROR(IF(Z125="",0,Z125),"0")</f>
        <v>6.7586399999999998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3" t="s">
        <v>73</v>
      </c>
      <c r="Q127" s="284"/>
      <c r="R127" s="284"/>
      <c r="S127" s="284"/>
      <c r="T127" s="284"/>
      <c r="U127" s="284"/>
      <c r="V127" s="285"/>
      <c r="W127" s="37" t="s">
        <v>74</v>
      </c>
      <c r="X127" s="278">
        <f>IFERROR(SUMPRODUCT(X124:X125*H124:H125),"0")</f>
        <v>1134</v>
      </c>
      <c r="Y127" s="278">
        <f>IFERROR(SUMPRODUCT(Y124:Y125*H124:H125),"0")</f>
        <v>1134</v>
      </c>
      <c r="Z127" s="37"/>
      <c r="AA127" s="279"/>
      <c r="AB127" s="279"/>
      <c r="AC127" s="279"/>
    </row>
    <row r="128" spans="1:68" ht="16.5" hidden="1" customHeight="1" x14ac:dyDescent="0.25">
      <c r="A128" s="295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hidden="1" customHeight="1" x14ac:dyDescent="0.25">
      <c r="A129" s="286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3"/>
      <c r="R130" s="293"/>
      <c r="S130" s="293"/>
      <c r="T130" s="294"/>
      <c r="U130" s="34"/>
      <c r="V130" s="34"/>
      <c r="W130" s="35" t="s">
        <v>70</v>
      </c>
      <c r="X130" s="276">
        <v>14</v>
      </c>
      <c r="Y130" s="277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3"/>
      <c r="R131" s="293"/>
      <c r="S131" s="293"/>
      <c r="T131" s="294"/>
      <c r="U131" s="34"/>
      <c r="V131" s="34"/>
      <c r="W131" s="35" t="s">
        <v>70</v>
      </c>
      <c r="X131" s="276">
        <v>56</v>
      </c>
      <c r="Y131" s="277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3" t="s">
        <v>73</v>
      </c>
      <c r="Q132" s="284"/>
      <c r="R132" s="284"/>
      <c r="S132" s="284"/>
      <c r="T132" s="284"/>
      <c r="U132" s="284"/>
      <c r="V132" s="285"/>
      <c r="W132" s="37" t="s">
        <v>70</v>
      </c>
      <c r="X132" s="278">
        <f>IFERROR(SUM(X130:X131),"0")</f>
        <v>70</v>
      </c>
      <c r="Y132" s="278">
        <f>IFERROR(SUM(Y130:Y131),"0")</f>
        <v>70</v>
      </c>
      <c r="Z132" s="278">
        <f>IFERROR(IF(Z130="",0,Z130),"0")+IFERROR(IF(Z131="",0,Z131),"0")</f>
        <v>1.2515999999999998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3" t="s">
        <v>73</v>
      </c>
      <c r="Q133" s="284"/>
      <c r="R133" s="284"/>
      <c r="S133" s="284"/>
      <c r="T133" s="284"/>
      <c r="U133" s="284"/>
      <c r="V133" s="285"/>
      <c r="W133" s="37" t="s">
        <v>74</v>
      </c>
      <c r="X133" s="278">
        <f>IFERROR(SUMPRODUCT(X130:X131*H130:H131),"0")</f>
        <v>210</v>
      </c>
      <c r="Y133" s="278">
        <f>IFERROR(SUMPRODUCT(Y130:Y131*H130:H131),"0")</f>
        <v>210</v>
      </c>
      <c r="Z133" s="37"/>
      <c r="AA133" s="279"/>
      <c r="AB133" s="279"/>
      <c r="AC133" s="279"/>
    </row>
    <row r="134" spans="1:68" ht="16.5" hidden="1" customHeight="1" x14ac:dyDescent="0.25">
      <c r="A134" s="295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hidden="1" customHeight="1" x14ac:dyDescent="0.25">
      <c r="A135" s="286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hidden="1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6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93"/>
      <c r="R136" s="293"/>
      <c r="S136" s="293"/>
      <c r="T136" s="294"/>
      <c r="U136" s="34"/>
      <c r="V136" s="34"/>
      <c r="W136" s="35" t="s">
        <v>70</v>
      </c>
      <c r="X136" s="276">
        <v>0</v>
      </c>
      <c r="Y136" s="277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1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93"/>
      <c r="R137" s="293"/>
      <c r="S137" s="293"/>
      <c r="T137" s="294"/>
      <c r="U137" s="34"/>
      <c r="V137" s="34"/>
      <c r="W137" s="35" t="s">
        <v>70</v>
      </c>
      <c r="X137" s="276">
        <v>70</v>
      </c>
      <c r="Y137" s="277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3" t="s">
        <v>73</v>
      </c>
      <c r="Q138" s="284"/>
      <c r="R138" s="284"/>
      <c r="S138" s="284"/>
      <c r="T138" s="284"/>
      <c r="U138" s="284"/>
      <c r="V138" s="285"/>
      <c r="W138" s="37" t="s">
        <v>70</v>
      </c>
      <c r="X138" s="278">
        <f>IFERROR(SUM(X136:X137),"0")</f>
        <v>70</v>
      </c>
      <c r="Y138" s="278">
        <f>IFERROR(SUM(Y136:Y137),"0")</f>
        <v>70</v>
      </c>
      <c r="Z138" s="278">
        <f>IFERROR(IF(Z136="",0,Z136),"0")+IFERROR(IF(Z137="",0,Z137),"0")</f>
        <v>1.2516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3" t="s">
        <v>73</v>
      </c>
      <c r="Q139" s="284"/>
      <c r="R139" s="284"/>
      <c r="S139" s="284"/>
      <c r="T139" s="284"/>
      <c r="U139" s="284"/>
      <c r="V139" s="285"/>
      <c r="W139" s="37" t="s">
        <v>74</v>
      </c>
      <c r="X139" s="278">
        <f>IFERROR(SUMPRODUCT(X136:X137*H136:H137),"0")</f>
        <v>168</v>
      </c>
      <c r="Y139" s="278">
        <f>IFERROR(SUMPRODUCT(Y136:Y137*H136:H137),"0")</f>
        <v>168</v>
      </c>
      <c r="Z139" s="37"/>
      <c r="AA139" s="279"/>
      <c r="AB139" s="279"/>
      <c r="AC139" s="279"/>
    </row>
    <row r="140" spans="1:68" ht="16.5" hidden="1" customHeight="1" x14ac:dyDescent="0.25">
      <c r="A140" s="295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hidden="1" customHeight="1" x14ac:dyDescent="0.25">
      <c r="A141" s="286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hidden="1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3"/>
      <c r="R142" s="293"/>
      <c r="S142" s="293"/>
      <c r="T142" s="294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3" t="s">
        <v>73</v>
      </c>
      <c r="Q143" s="284"/>
      <c r="R143" s="284"/>
      <c r="S143" s="284"/>
      <c r="T143" s="284"/>
      <c r="U143" s="284"/>
      <c r="V143" s="285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hidden="1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3" t="s">
        <v>73</v>
      </c>
      <c r="Q144" s="284"/>
      <c r="R144" s="284"/>
      <c r="S144" s="284"/>
      <c r="T144" s="284"/>
      <c r="U144" s="284"/>
      <c r="V144" s="285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hidden="1" customHeight="1" x14ac:dyDescent="0.25">
      <c r="A145" s="295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hidden="1" customHeight="1" x14ac:dyDescent="0.25">
      <c r="A146" s="286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hidden="1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7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3"/>
      <c r="R147" s="293"/>
      <c r="S147" s="293"/>
      <c r="T147" s="294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3" t="s">
        <v>73</v>
      </c>
      <c r="Q148" s="284"/>
      <c r="R148" s="284"/>
      <c r="S148" s="284"/>
      <c r="T148" s="284"/>
      <c r="U148" s="284"/>
      <c r="V148" s="285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hidden="1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3" t="s">
        <v>73</v>
      </c>
      <c r="Q149" s="284"/>
      <c r="R149" s="284"/>
      <c r="S149" s="284"/>
      <c r="T149" s="284"/>
      <c r="U149" s="284"/>
      <c r="V149" s="285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hidden="1" customHeight="1" x14ac:dyDescent="0.25">
      <c r="A150" s="295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hidden="1" customHeight="1" x14ac:dyDescent="0.25">
      <c r="A151" s="286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hidden="1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2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3"/>
      <c r="R152" s="293"/>
      <c r="S152" s="293"/>
      <c r="T152" s="294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3" t="s">
        <v>73</v>
      </c>
      <c r="Q153" s="284"/>
      <c r="R153" s="284"/>
      <c r="S153" s="284"/>
      <c r="T153" s="284"/>
      <c r="U153" s="284"/>
      <c r="V153" s="285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hidden="1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3" t="s">
        <v>73</v>
      </c>
      <c r="Q154" s="284"/>
      <c r="R154" s="284"/>
      <c r="S154" s="284"/>
      <c r="T154" s="284"/>
      <c r="U154" s="284"/>
      <c r="V154" s="285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hidden="1" customHeight="1" x14ac:dyDescent="0.25">
      <c r="A155" s="295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hidden="1" customHeight="1" x14ac:dyDescent="0.25">
      <c r="A156" s="286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hidden="1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3"/>
      <c r="R157" s="293"/>
      <c r="S157" s="293"/>
      <c r="T157" s="294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3" t="s">
        <v>73</v>
      </c>
      <c r="Q158" s="284"/>
      <c r="R158" s="284"/>
      <c r="S158" s="284"/>
      <c r="T158" s="284"/>
      <c r="U158" s="284"/>
      <c r="V158" s="285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hidden="1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3" t="s">
        <v>73</v>
      </c>
      <c r="Q159" s="284"/>
      <c r="R159" s="284"/>
      <c r="S159" s="284"/>
      <c r="T159" s="284"/>
      <c r="U159" s="284"/>
      <c r="V159" s="285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hidden="1" customHeight="1" x14ac:dyDescent="0.2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48"/>
      <c r="AB160" s="48"/>
      <c r="AC160" s="48"/>
    </row>
    <row r="161" spans="1:68" ht="16.5" hidden="1" customHeight="1" x14ac:dyDescent="0.25">
      <c r="A161" s="295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hidden="1" customHeight="1" x14ac:dyDescent="0.25">
      <c r="A162" s="286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hidden="1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2" t="s">
        <v>237</v>
      </c>
      <c r="Q163" s="293"/>
      <c r="R163" s="293"/>
      <c r="S163" s="293"/>
      <c r="T163" s="294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3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3"/>
      <c r="R164" s="293"/>
      <c r="S164" s="293"/>
      <c r="T164" s="294"/>
      <c r="U164" s="34"/>
      <c r="V164" s="34"/>
      <c r="W164" s="35" t="s">
        <v>70</v>
      </c>
      <c r="X164" s="276">
        <v>12</v>
      </c>
      <c r="Y164" s="277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62.558399999999992</v>
      </c>
      <c r="BN164" s="67">
        <f>IFERROR(Y164*I164,"0")</f>
        <v>62.558399999999992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3" t="s">
        <v>73</v>
      </c>
      <c r="Q165" s="284"/>
      <c r="R165" s="284"/>
      <c r="S165" s="284"/>
      <c r="T165" s="284"/>
      <c r="U165" s="284"/>
      <c r="V165" s="285"/>
      <c r="W165" s="37" t="s">
        <v>70</v>
      </c>
      <c r="X165" s="278">
        <f>IFERROR(SUM(X163:X164),"0")</f>
        <v>12</v>
      </c>
      <c r="Y165" s="278">
        <f>IFERROR(SUM(Y163:Y164),"0")</f>
        <v>12</v>
      </c>
      <c r="Z165" s="278">
        <f>IFERROR(IF(Z163="",0,Z163),"0")+IFERROR(IF(Z164="",0,Z164),"0")</f>
        <v>0.10391999999999998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3" t="s">
        <v>73</v>
      </c>
      <c r="Q166" s="284"/>
      <c r="R166" s="284"/>
      <c r="S166" s="284"/>
      <c r="T166" s="284"/>
      <c r="U166" s="284"/>
      <c r="V166" s="285"/>
      <c r="W166" s="37" t="s">
        <v>74</v>
      </c>
      <c r="X166" s="278">
        <f>IFERROR(SUMPRODUCT(X163:X164*H163:H164),"0")</f>
        <v>60</v>
      </c>
      <c r="Y166" s="278">
        <f>IFERROR(SUMPRODUCT(Y163:Y164*H163:H164),"0")</f>
        <v>60</v>
      </c>
      <c r="Z166" s="37"/>
      <c r="AA166" s="279"/>
      <c r="AB166" s="279"/>
      <c r="AC166" s="279"/>
    </row>
    <row r="167" spans="1:68" ht="27.75" hidden="1" customHeight="1" x14ac:dyDescent="0.2">
      <c r="A167" s="306" t="s">
        <v>242</v>
      </c>
      <c r="B167" s="307"/>
      <c r="C167" s="307"/>
      <c r="D167" s="307"/>
      <c r="E167" s="307"/>
      <c r="F167" s="307"/>
      <c r="G167" s="307"/>
      <c r="H167" s="307"/>
      <c r="I167" s="307"/>
      <c r="J167" s="307"/>
      <c r="K167" s="307"/>
      <c r="L167" s="307"/>
      <c r="M167" s="307"/>
      <c r="N167" s="307"/>
      <c r="O167" s="307"/>
      <c r="P167" s="307"/>
      <c r="Q167" s="307"/>
      <c r="R167" s="307"/>
      <c r="S167" s="307"/>
      <c r="T167" s="307"/>
      <c r="U167" s="307"/>
      <c r="V167" s="307"/>
      <c r="W167" s="307"/>
      <c r="X167" s="307"/>
      <c r="Y167" s="307"/>
      <c r="Z167" s="307"/>
      <c r="AA167" s="48"/>
      <c r="AB167" s="48"/>
      <c r="AC167" s="48"/>
    </row>
    <row r="168" spans="1:68" ht="16.5" hidden="1" customHeight="1" x14ac:dyDescent="0.25">
      <c r="A168" s="295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hidden="1" customHeight="1" x14ac:dyDescent="0.25">
      <c r="A169" s="286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3"/>
      <c r="R170" s="293"/>
      <c r="S170" s="293"/>
      <c r="T170" s="294"/>
      <c r="U170" s="34"/>
      <c r="V170" s="34"/>
      <c r="W170" s="35" t="s">
        <v>70</v>
      </c>
      <c r="X170" s="276">
        <v>154</v>
      </c>
      <c r="Y170" s="277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4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3"/>
      <c r="R171" s="293"/>
      <c r="S171" s="293"/>
      <c r="T171" s="294"/>
      <c r="U171" s="34"/>
      <c r="V171" s="34"/>
      <c r="W171" s="35" t="s">
        <v>70</v>
      </c>
      <c r="X171" s="276">
        <v>112</v>
      </c>
      <c r="Y171" s="277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1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3"/>
      <c r="R172" s="293"/>
      <c r="S172" s="293"/>
      <c r="T172" s="294"/>
      <c r="U172" s="34"/>
      <c r="V172" s="34"/>
      <c r="W172" s="35" t="s">
        <v>70</v>
      </c>
      <c r="X172" s="276">
        <v>112</v>
      </c>
      <c r="Y172" s="277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418.43200000000002</v>
      </c>
      <c r="BN172" s="67">
        <f>IFERROR(Y172*I172,"0")</f>
        <v>418.43200000000002</v>
      </c>
      <c r="BO172" s="67">
        <f>IFERROR(X172/J172,"0")</f>
        <v>1.6</v>
      </c>
      <c r="BP172" s="67">
        <f>IFERROR(Y172/J172,"0")</f>
        <v>1.6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3" t="s">
        <v>73</v>
      </c>
      <c r="Q173" s="284"/>
      <c r="R173" s="284"/>
      <c r="S173" s="284"/>
      <c r="T173" s="284"/>
      <c r="U173" s="284"/>
      <c r="V173" s="285"/>
      <c r="W173" s="37" t="s">
        <v>70</v>
      </c>
      <c r="X173" s="278">
        <f>IFERROR(SUM(X170:X172),"0")</f>
        <v>378</v>
      </c>
      <c r="Y173" s="278">
        <f>IFERROR(SUM(Y170:Y172),"0")</f>
        <v>378</v>
      </c>
      <c r="Z173" s="278">
        <f>IFERROR(IF(Z170="",0,Z170),"0")+IFERROR(IF(Z171="",0,Z171),"0")+IFERROR(IF(Z172="",0,Z172),"0")</f>
        <v>6.7586399999999998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3" t="s">
        <v>73</v>
      </c>
      <c r="Q174" s="284"/>
      <c r="R174" s="284"/>
      <c r="S174" s="284"/>
      <c r="T174" s="284"/>
      <c r="U174" s="284"/>
      <c r="V174" s="285"/>
      <c r="W174" s="37" t="s">
        <v>74</v>
      </c>
      <c r="X174" s="278">
        <f>IFERROR(SUMPRODUCT(X170:X172*H170:H172),"0")</f>
        <v>1134</v>
      </c>
      <c r="Y174" s="278">
        <f>IFERROR(SUMPRODUCT(Y170:Y172*H170:H172),"0")</f>
        <v>1134</v>
      </c>
      <c r="Z174" s="37"/>
      <c r="AA174" s="279"/>
      <c r="AB174" s="279"/>
      <c r="AC174" s="279"/>
    </row>
    <row r="175" spans="1:68" ht="14.25" hidden="1" customHeight="1" x14ac:dyDescent="0.25">
      <c r="A175" s="286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hidden="1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8" t="s">
        <v>258</v>
      </c>
      <c r="Q176" s="293"/>
      <c r="R176" s="293"/>
      <c r="S176" s="293"/>
      <c r="T176" s="294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3" t="s">
        <v>73</v>
      </c>
      <c r="Q177" s="284"/>
      <c r="R177" s="284"/>
      <c r="S177" s="284"/>
      <c r="T177" s="284"/>
      <c r="U177" s="284"/>
      <c r="V177" s="285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hidden="1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3" t="s">
        <v>73</v>
      </c>
      <c r="Q178" s="284"/>
      <c r="R178" s="284"/>
      <c r="S178" s="284"/>
      <c r="T178" s="284"/>
      <c r="U178" s="284"/>
      <c r="V178" s="285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hidden="1" customHeight="1" x14ac:dyDescent="0.2">
      <c r="A179" s="306" t="s">
        <v>261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48"/>
      <c r="AB179" s="48"/>
      <c r="AC179" s="48"/>
    </row>
    <row r="180" spans="1:68" ht="16.5" hidden="1" customHeight="1" x14ac:dyDescent="0.25">
      <c r="A180" s="295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hidden="1" customHeight="1" x14ac:dyDescent="0.25">
      <c r="A181" s="286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3" t="s">
        <v>265</v>
      </c>
      <c r="Q182" s="293"/>
      <c r="R182" s="293"/>
      <c r="S182" s="293"/>
      <c r="T182" s="294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3" t="s">
        <v>73</v>
      </c>
      <c r="Q183" s="284"/>
      <c r="R183" s="284"/>
      <c r="S183" s="284"/>
      <c r="T183" s="284"/>
      <c r="U183" s="284"/>
      <c r="V183" s="285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3" t="s">
        <v>73</v>
      </c>
      <c r="Q184" s="284"/>
      <c r="R184" s="284"/>
      <c r="S184" s="284"/>
      <c r="T184" s="284"/>
      <c r="U184" s="284"/>
      <c r="V184" s="285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hidden="1" customHeight="1" x14ac:dyDescent="0.25">
      <c r="A185" s="286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hidden="1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3"/>
      <c r="R186" s="293"/>
      <c r="S186" s="293"/>
      <c r="T186" s="294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3"/>
      <c r="R187" s="293"/>
      <c r="S187" s="293"/>
      <c r="T187" s="294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3"/>
      <c r="R188" s="293"/>
      <c r="S188" s="293"/>
      <c r="T188" s="294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3"/>
      <c r="R189" s="293"/>
      <c r="S189" s="293"/>
      <c r="T189" s="294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3" t="s">
        <v>73</v>
      </c>
      <c r="Q190" s="284"/>
      <c r="R190" s="284"/>
      <c r="S190" s="284"/>
      <c r="T190" s="284"/>
      <c r="U190" s="284"/>
      <c r="V190" s="285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hidden="1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3" t="s">
        <v>73</v>
      </c>
      <c r="Q191" s="284"/>
      <c r="R191" s="284"/>
      <c r="S191" s="284"/>
      <c r="T191" s="284"/>
      <c r="U191" s="284"/>
      <c r="V191" s="285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hidden="1" customHeight="1" x14ac:dyDescent="0.25">
      <c r="A192" s="295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hidden="1" customHeight="1" x14ac:dyDescent="0.25">
      <c r="A193" s="286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3"/>
      <c r="R194" s="293"/>
      <c r="S194" s="293"/>
      <c r="T194" s="294"/>
      <c r="U194" s="34"/>
      <c r="V194" s="34"/>
      <c r="W194" s="35" t="s">
        <v>70</v>
      </c>
      <c r="X194" s="276">
        <v>12</v>
      </c>
      <c r="Y194" s="277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hidden="1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3"/>
      <c r="R195" s="293"/>
      <c r="S195" s="293"/>
      <c r="T195" s="294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0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2"/>
      <c r="P196" s="283" t="s">
        <v>73</v>
      </c>
      <c r="Q196" s="284"/>
      <c r="R196" s="284"/>
      <c r="S196" s="284"/>
      <c r="T196" s="284"/>
      <c r="U196" s="284"/>
      <c r="V196" s="285"/>
      <c r="W196" s="37" t="s">
        <v>70</v>
      </c>
      <c r="X196" s="278">
        <f>IFERROR(SUM(X194:X195),"0")</f>
        <v>12</v>
      </c>
      <c r="Y196" s="278">
        <f>IFERROR(SUM(Y194:Y195),"0")</f>
        <v>12</v>
      </c>
      <c r="Z196" s="278">
        <f>IFERROR(IF(Z194="",0,Z194),"0")+IFERROR(IF(Z195="",0,Z195),"0")</f>
        <v>0.186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2"/>
      <c r="P197" s="283" t="s">
        <v>73</v>
      </c>
      <c r="Q197" s="284"/>
      <c r="R197" s="284"/>
      <c r="S197" s="284"/>
      <c r="T197" s="284"/>
      <c r="U197" s="284"/>
      <c r="V197" s="285"/>
      <c r="W197" s="37" t="s">
        <v>74</v>
      </c>
      <c r="X197" s="278">
        <f>IFERROR(SUMPRODUCT(X194:X195*H194:H195),"0")</f>
        <v>67.199999999999989</v>
      </c>
      <c r="Y197" s="278">
        <f>IFERROR(SUMPRODUCT(Y194:Y195*H194:H195),"0")</f>
        <v>67.199999999999989</v>
      </c>
      <c r="Z197" s="37"/>
      <c r="AA197" s="279"/>
      <c r="AB197" s="279"/>
      <c r="AC197" s="279"/>
    </row>
    <row r="198" spans="1:68" ht="16.5" hidden="1" customHeight="1" x14ac:dyDescent="0.25">
      <c r="A198" s="295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hidden="1" customHeight="1" x14ac:dyDescent="0.25">
      <c r="A199" s="286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hidden="1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93"/>
      <c r="R200" s="293"/>
      <c r="S200" s="293"/>
      <c r="T200" s="294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93"/>
      <c r="R201" s="293"/>
      <c r="S201" s="293"/>
      <c r="T201" s="294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93"/>
      <c r="R202" s="293"/>
      <c r="S202" s="293"/>
      <c r="T202" s="294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93"/>
      <c r="R203" s="293"/>
      <c r="S203" s="293"/>
      <c r="T203" s="294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280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3" t="s">
        <v>73</v>
      </c>
      <c r="Q204" s="284"/>
      <c r="R204" s="284"/>
      <c r="S204" s="284"/>
      <c r="T204" s="284"/>
      <c r="U204" s="284"/>
      <c r="V204" s="285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hidden="1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2"/>
      <c r="P205" s="283" t="s">
        <v>73</v>
      </c>
      <c r="Q205" s="284"/>
      <c r="R205" s="284"/>
      <c r="S205" s="284"/>
      <c r="T205" s="284"/>
      <c r="U205" s="284"/>
      <c r="V205" s="285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hidden="1" customHeight="1" x14ac:dyDescent="0.25">
      <c r="A206" s="295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hidden="1" customHeight="1" x14ac:dyDescent="0.25">
      <c r="A207" s="286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48" t="s">
        <v>299</v>
      </c>
      <c r="Q208" s="293"/>
      <c r="R208" s="293"/>
      <c r="S208" s="293"/>
      <c r="T208" s="294"/>
      <c r="U208" s="34"/>
      <c r="V208" s="34"/>
      <c r="W208" s="35" t="s">
        <v>70</v>
      </c>
      <c r="X208" s="276">
        <v>24</v>
      </c>
      <c r="Y208" s="277">
        <f>IFERROR(IF(X208="","",X208),"")</f>
        <v>24</v>
      </c>
      <c r="Z208" s="36">
        <f>IFERROR(IF(X208="","",X208*0.0155),"")</f>
        <v>0.372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125.52000000000001</v>
      </c>
      <c r="BN208" s="67">
        <f>IFERROR(Y208*I208,"0")</f>
        <v>125.52000000000001</v>
      </c>
      <c r="BO208" s="67">
        <f>IFERROR(X208/J208,"0")</f>
        <v>0.2857142857142857</v>
      </c>
      <c r="BP208" s="67">
        <f>IFERROR(Y208/J208,"0")</f>
        <v>0.2857142857142857</v>
      </c>
    </row>
    <row r="209" spans="1:68" x14ac:dyDescent="0.2">
      <c r="A209" s="280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3" t="s">
        <v>73</v>
      </c>
      <c r="Q209" s="284"/>
      <c r="R209" s="284"/>
      <c r="S209" s="284"/>
      <c r="T209" s="284"/>
      <c r="U209" s="284"/>
      <c r="V209" s="285"/>
      <c r="W209" s="37" t="s">
        <v>70</v>
      </c>
      <c r="X209" s="278">
        <f>IFERROR(SUM(X208:X208),"0")</f>
        <v>24</v>
      </c>
      <c r="Y209" s="278">
        <f>IFERROR(SUM(Y208:Y208),"0")</f>
        <v>24</v>
      </c>
      <c r="Z209" s="278">
        <f>IFERROR(IF(Z208="",0,Z208),"0")</f>
        <v>0.372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2"/>
      <c r="P210" s="283" t="s">
        <v>73</v>
      </c>
      <c r="Q210" s="284"/>
      <c r="R210" s="284"/>
      <c r="S210" s="284"/>
      <c r="T210" s="284"/>
      <c r="U210" s="284"/>
      <c r="V210" s="285"/>
      <c r="W210" s="37" t="s">
        <v>74</v>
      </c>
      <c r="X210" s="278">
        <f>IFERROR(SUMPRODUCT(X208:X208*H208:H208),"0")</f>
        <v>120</v>
      </c>
      <c r="Y210" s="278">
        <f>IFERROR(SUMPRODUCT(Y208:Y208*H208:H208),"0")</f>
        <v>120</v>
      </c>
      <c r="Z210" s="37"/>
      <c r="AA210" s="279"/>
      <c r="AB210" s="279"/>
      <c r="AC210" s="279"/>
    </row>
    <row r="211" spans="1:68" ht="16.5" hidden="1" customHeight="1" x14ac:dyDescent="0.25">
      <c r="A211" s="295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hidden="1" customHeight="1" x14ac:dyDescent="0.25">
      <c r="A212" s="286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1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93"/>
      <c r="R213" s="293"/>
      <c r="S213" s="293"/>
      <c r="T213" s="294"/>
      <c r="U213" s="34"/>
      <c r="V213" s="34"/>
      <c r="W213" s="35" t="s">
        <v>70</v>
      </c>
      <c r="X213" s="276">
        <v>24</v>
      </c>
      <c r="Y213" s="277">
        <f>IFERROR(IF(X213="","",X213),"")</f>
        <v>24</v>
      </c>
      <c r="Z213" s="36">
        <f>IFERROR(IF(X213="","",X213*0.0155),"")</f>
        <v>0.372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131.28</v>
      </c>
      <c r="BN213" s="67">
        <f>IFERROR(Y213*I213,"0")</f>
        <v>131.28</v>
      </c>
      <c r="BO213" s="67">
        <f>IFERROR(X213/J213,"0")</f>
        <v>0.2857142857142857</v>
      </c>
      <c r="BP213" s="67">
        <f>IFERROR(Y213/J213,"0")</f>
        <v>0.2857142857142857</v>
      </c>
    </row>
    <row r="214" spans="1:68" x14ac:dyDescent="0.2">
      <c r="A214" s="280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2"/>
      <c r="P214" s="283" t="s">
        <v>73</v>
      </c>
      <c r="Q214" s="284"/>
      <c r="R214" s="284"/>
      <c r="S214" s="284"/>
      <c r="T214" s="284"/>
      <c r="U214" s="284"/>
      <c r="V214" s="285"/>
      <c r="W214" s="37" t="s">
        <v>70</v>
      </c>
      <c r="X214" s="278">
        <f>IFERROR(SUM(X213:X213),"0")</f>
        <v>24</v>
      </c>
      <c r="Y214" s="278">
        <f>IFERROR(SUM(Y213:Y213),"0")</f>
        <v>24</v>
      </c>
      <c r="Z214" s="278">
        <f>IFERROR(IF(Z213="",0,Z213),"0")</f>
        <v>0.372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3" t="s">
        <v>73</v>
      </c>
      <c r="Q215" s="284"/>
      <c r="R215" s="284"/>
      <c r="S215" s="284"/>
      <c r="T215" s="284"/>
      <c r="U215" s="284"/>
      <c r="V215" s="285"/>
      <c r="W215" s="37" t="s">
        <v>74</v>
      </c>
      <c r="X215" s="278">
        <f>IFERROR(SUMPRODUCT(X213:X213*H213:H213),"0")</f>
        <v>124.80000000000001</v>
      </c>
      <c r="Y215" s="278">
        <f>IFERROR(SUMPRODUCT(Y213:Y213*H213:H213),"0")</f>
        <v>124.80000000000001</v>
      </c>
      <c r="Z215" s="37"/>
      <c r="AA215" s="279"/>
      <c r="AB215" s="279"/>
      <c r="AC215" s="279"/>
    </row>
    <row r="216" spans="1:68" ht="14.25" hidden="1" customHeight="1" x14ac:dyDescent="0.25">
      <c r="A216" s="286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0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93"/>
      <c r="R217" s="293"/>
      <c r="S217" s="293"/>
      <c r="T217" s="294"/>
      <c r="U217" s="34"/>
      <c r="V217" s="34"/>
      <c r="W217" s="35" t="s">
        <v>70</v>
      </c>
      <c r="X217" s="276">
        <v>28</v>
      </c>
      <c r="Y217" s="277">
        <f>IFERROR(IF(X217="","",X217),"")</f>
        <v>28</v>
      </c>
      <c r="Z217" s="36">
        <f>IFERROR(IF(X217="","",X217*0.01788),"")</f>
        <v>0.50063999999999997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86.900800000000004</v>
      </c>
      <c r="BN217" s="67">
        <f>IFERROR(Y217*I217,"0")</f>
        <v>86.900800000000004</v>
      </c>
      <c r="BO217" s="67">
        <f>IFERROR(X217/J217,"0")</f>
        <v>0.4</v>
      </c>
      <c r="BP217" s="67">
        <f>IFERROR(Y217/J217,"0")</f>
        <v>0.4</v>
      </c>
    </row>
    <row r="218" spans="1:68" ht="27" hidden="1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93"/>
      <c r="R218" s="293"/>
      <c r="S218" s="293"/>
      <c r="T218" s="294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4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93"/>
      <c r="R219" s="293"/>
      <c r="S219" s="293"/>
      <c r="T219" s="294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0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82"/>
      <c r="P220" s="283" t="s">
        <v>73</v>
      </c>
      <c r="Q220" s="284"/>
      <c r="R220" s="284"/>
      <c r="S220" s="284"/>
      <c r="T220" s="284"/>
      <c r="U220" s="284"/>
      <c r="V220" s="285"/>
      <c r="W220" s="37" t="s">
        <v>70</v>
      </c>
      <c r="X220" s="278">
        <f>IFERROR(SUM(X217:X219),"0")</f>
        <v>28</v>
      </c>
      <c r="Y220" s="278">
        <f>IFERROR(SUM(Y217:Y219),"0")</f>
        <v>28</v>
      </c>
      <c r="Z220" s="278">
        <f>IFERROR(IF(Z217="",0,Z217),"0")+IFERROR(IF(Z218="",0,Z218),"0")+IFERROR(IF(Z219="",0,Z219),"0")</f>
        <v>0.50063999999999997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3" t="s">
        <v>73</v>
      </c>
      <c r="Q221" s="284"/>
      <c r="R221" s="284"/>
      <c r="S221" s="284"/>
      <c r="T221" s="284"/>
      <c r="U221" s="284"/>
      <c r="V221" s="285"/>
      <c r="W221" s="37" t="s">
        <v>74</v>
      </c>
      <c r="X221" s="278">
        <f>IFERROR(SUMPRODUCT(X217:X219*H217:H219),"0")</f>
        <v>67.2</v>
      </c>
      <c r="Y221" s="278">
        <f>IFERROR(SUMPRODUCT(Y217:Y219*H217:H219),"0")</f>
        <v>67.2</v>
      </c>
      <c r="Z221" s="37"/>
      <c r="AA221" s="279"/>
      <c r="AB221" s="279"/>
      <c r="AC221" s="279"/>
    </row>
    <row r="222" spans="1:68" ht="16.5" hidden="1" customHeight="1" x14ac:dyDescent="0.25">
      <c r="A222" s="295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hidden="1" customHeight="1" x14ac:dyDescent="0.25">
      <c r="A223" s="286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hidden="1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93"/>
      <c r="R224" s="293"/>
      <c r="S224" s="293"/>
      <c r="T224" s="294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hidden="1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93"/>
      <c r="R225" s="293"/>
      <c r="S225" s="293"/>
      <c r="T225" s="294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280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82"/>
      <c r="P226" s="283" t="s">
        <v>73</v>
      </c>
      <c r="Q226" s="284"/>
      <c r="R226" s="284"/>
      <c r="S226" s="284"/>
      <c r="T226" s="284"/>
      <c r="U226" s="284"/>
      <c r="V226" s="285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hidden="1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3" t="s">
        <v>73</v>
      </c>
      <c r="Q227" s="284"/>
      <c r="R227" s="284"/>
      <c r="S227" s="284"/>
      <c r="T227" s="284"/>
      <c r="U227" s="284"/>
      <c r="V227" s="285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hidden="1" customHeight="1" x14ac:dyDescent="0.2">
      <c r="A228" s="306" t="s">
        <v>318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307"/>
      <c r="Y228" s="307"/>
      <c r="Z228" s="307"/>
      <c r="AA228" s="48"/>
      <c r="AB228" s="48"/>
      <c r="AC228" s="48"/>
    </row>
    <row r="229" spans="1:68" ht="16.5" hidden="1" customHeight="1" x14ac:dyDescent="0.25">
      <c r="A229" s="295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hidden="1" customHeight="1" x14ac:dyDescent="0.25">
      <c r="A230" s="286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hidden="1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93"/>
      <c r="R231" s="293"/>
      <c r="S231" s="293"/>
      <c r="T231" s="294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80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82"/>
      <c r="P232" s="283" t="s">
        <v>73</v>
      </c>
      <c r="Q232" s="284"/>
      <c r="R232" s="284"/>
      <c r="S232" s="284"/>
      <c r="T232" s="284"/>
      <c r="U232" s="284"/>
      <c r="V232" s="285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hidden="1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3" t="s">
        <v>73</v>
      </c>
      <c r="Q233" s="284"/>
      <c r="R233" s="284"/>
      <c r="S233" s="284"/>
      <c r="T233" s="284"/>
      <c r="U233" s="284"/>
      <c r="V233" s="285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hidden="1" customHeight="1" x14ac:dyDescent="0.2">
      <c r="A234" s="306" t="s">
        <v>323</v>
      </c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07"/>
      <c r="P234" s="307"/>
      <c r="Q234" s="307"/>
      <c r="R234" s="307"/>
      <c r="S234" s="307"/>
      <c r="T234" s="307"/>
      <c r="U234" s="307"/>
      <c r="V234" s="307"/>
      <c r="W234" s="307"/>
      <c r="X234" s="307"/>
      <c r="Y234" s="307"/>
      <c r="Z234" s="307"/>
      <c r="AA234" s="48"/>
      <c r="AB234" s="48"/>
      <c r="AC234" s="48"/>
    </row>
    <row r="235" spans="1:68" ht="16.5" hidden="1" customHeight="1" x14ac:dyDescent="0.25">
      <c r="A235" s="295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hidden="1" customHeight="1" x14ac:dyDescent="0.25">
      <c r="A236" s="286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0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93"/>
      <c r="R237" s="293"/>
      <c r="S237" s="293"/>
      <c r="T237" s="294"/>
      <c r="U237" s="34"/>
      <c r="V237" s="34"/>
      <c r="W237" s="35" t="s">
        <v>70</v>
      </c>
      <c r="X237" s="276">
        <v>24</v>
      </c>
      <c r="Y237" s="277">
        <f>IFERROR(IF(X237="","",X237),"")</f>
        <v>24</v>
      </c>
      <c r="Z237" s="36">
        <f>IFERROR(IF(X237="","",X237*0.0155),"")</f>
        <v>0.372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126.28799999999998</v>
      </c>
      <c r="BN237" s="67">
        <f>IFERROR(Y237*I237,"0")</f>
        <v>126.28799999999998</v>
      </c>
      <c r="BO237" s="67">
        <f>IFERROR(X237/J237,"0")</f>
        <v>0.2857142857142857</v>
      </c>
      <c r="BP237" s="67">
        <f>IFERROR(Y237/J237,"0")</f>
        <v>0.2857142857142857</v>
      </c>
    </row>
    <row r="238" spans="1:68" x14ac:dyDescent="0.2">
      <c r="A238" s="280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2"/>
      <c r="P238" s="283" t="s">
        <v>73</v>
      </c>
      <c r="Q238" s="284"/>
      <c r="R238" s="284"/>
      <c r="S238" s="284"/>
      <c r="T238" s="284"/>
      <c r="U238" s="284"/>
      <c r="V238" s="285"/>
      <c r="W238" s="37" t="s">
        <v>70</v>
      </c>
      <c r="X238" s="278">
        <f>IFERROR(SUM(X237:X237),"0")</f>
        <v>24</v>
      </c>
      <c r="Y238" s="278">
        <f>IFERROR(SUM(Y237:Y237),"0")</f>
        <v>24</v>
      </c>
      <c r="Z238" s="278">
        <f>IFERROR(IF(Z237="",0,Z237),"0")</f>
        <v>0.372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3" t="s">
        <v>73</v>
      </c>
      <c r="Q239" s="284"/>
      <c r="R239" s="284"/>
      <c r="S239" s="284"/>
      <c r="T239" s="284"/>
      <c r="U239" s="284"/>
      <c r="V239" s="285"/>
      <c r="W239" s="37" t="s">
        <v>74</v>
      </c>
      <c r="X239" s="278">
        <f>IFERROR(SUMPRODUCT(X237:X237*H237:H237),"0")</f>
        <v>120</v>
      </c>
      <c r="Y239" s="278">
        <f>IFERROR(SUMPRODUCT(Y237:Y237*H237:H237),"0")</f>
        <v>120</v>
      </c>
      <c r="Z239" s="37"/>
      <c r="AA239" s="279"/>
      <c r="AB239" s="279"/>
      <c r="AC239" s="279"/>
    </row>
    <row r="240" spans="1:68" ht="27.75" hidden="1" customHeight="1" x14ac:dyDescent="0.2">
      <c r="A240" s="306" t="s">
        <v>327</v>
      </c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07"/>
      <c r="P240" s="307"/>
      <c r="Q240" s="307"/>
      <c r="R240" s="307"/>
      <c r="S240" s="307"/>
      <c r="T240" s="307"/>
      <c r="U240" s="307"/>
      <c r="V240" s="307"/>
      <c r="W240" s="307"/>
      <c r="X240" s="307"/>
      <c r="Y240" s="307"/>
      <c r="Z240" s="307"/>
      <c r="AA240" s="48"/>
      <c r="AB240" s="48"/>
      <c r="AC240" s="48"/>
    </row>
    <row r="241" spans="1:68" ht="16.5" hidden="1" customHeight="1" x14ac:dyDescent="0.25">
      <c r="A241" s="295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hidden="1" customHeight="1" x14ac:dyDescent="0.25">
      <c r="A242" s="286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hidden="1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4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93"/>
      <c r="R243" s="293"/>
      <c r="S243" s="293"/>
      <c r="T243" s="294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80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2"/>
      <c r="P244" s="283" t="s">
        <v>73</v>
      </c>
      <c r="Q244" s="284"/>
      <c r="R244" s="284"/>
      <c r="S244" s="284"/>
      <c r="T244" s="284"/>
      <c r="U244" s="284"/>
      <c r="V244" s="285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hidden="1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82"/>
      <c r="P245" s="283" t="s">
        <v>73</v>
      </c>
      <c r="Q245" s="284"/>
      <c r="R245" s="284"/>
      <c r="S245" s="284"/>
      <c r="T245" s="284"/>
      <c r="U245" s="284"/>
      <c r="V245" s="285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hidden="1" customHeight="1" x14ac:dyDescent="0.25">
      <c r="A246" s="286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hidden="1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93"/>
      <c r="R247" s="293"/>
      <c r="S247" s="293"/>
      <c r="T247" s="294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0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82"/>
      <c r="P248" s="283" t="s">
        <v>73</v>
      </c>
      <c r="Q248" s="284"/>
      <c r="R248" s="284"/>
      <c r="S248" s="284"/>
      <c r="T248" s="284"/>
      <c r="U248" s="284"/>
      <c r="V248" s="285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82"/>
      <c r="P249" s="283" t="s">
        <v>73</v>
      </c>
      <c r="Q249" s="284"/>
      <c r="R249" s="284"/>
      <c r="S249" s="284"/>
      <c r="T249" s="284"/>
      <c r="U249" s="284"/>
      <c r="V249" s="285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hidden="1" customHeight="1" x14ac:dyDescent="0.2">
      <c r="A250" s="306" t="s">
        <v>335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307"/>
      <c r="Y250" s="307"/>
      <c r="Z250" s="307"/>
      <c r="AA250" s="48"/>
      <c r="AB250" s="48"/>
      <c r="AC250" s="48"/>
    </row>
    <row r="251" spans="1:68" ht="16.5" hidden="1" customHeight="1" x14ac:dyDescent="0.25">
      <c r="A251" s="295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hidden="1" customHeight="1" x14ac:dyDescent="0.25">
      <c r="A252" s="286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hidden="1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45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93"/>
      <c r="R253" s="293"/>
      <c r="S253" s="293"/>
      <c r="T253" s="294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93"/>
      <c r="R254" s="293"/>
      <c r="S254" s="293"/>
      <c r="T254" s="294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3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93"/>
      <c r="R255" s="293"/>
      <c r="S255" s="293"/>
      <c r="T255" s="294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280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3" t="s">
        <v>73</v>
      </c>
      <c r="Q256" s="284"/>
      <c r="R256" s="284"/>
      <c r="S256" s="284"/>
      <c r="T256" s="284"/>
      <c r="U256" s="284"/>
      <c r="V256" s="285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hidden="1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2"/>
      <c r="P257" s="283" t="s">
        <v>73</v>
      </c>
      <c r="Q257" s="284"/>
      <c r="R257" s="284"/>
      <c r="S257" s="284"/>
      <c r="T257" s="284"/>
      <c r="U257" s="284"/>
      <c r="V257" s="285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hidden="1" customHeight="1" x14ac:dyDescent="0.25">
      <c r="A258" s="286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93"/>
      <c r="R259" s="293"/>
      <c r="S259" s="293"/>
      <c r="T259" s="294"/>
      <c r="U259" s="34"/>
      <c r="V259" s="34"/>
      <c r="W259" s="35" t="s">
        <v>70</v>
      </c>
      <c r="X259" s="276">
        <v>168</v>
      </c>
      <c r="Y259" s="277">
        <f>IFERROR(IF(X259="","",X259),"")</f>
        <v>168</v>
      </c>
      <c r="Z259" s="36">
        <f>IFERROR(IF(X259="","",X259*0.0155),"")</f>
        <v>2.6040000000000001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1051.68</v>
      </c>
      <c r="BN259" s="67">
        <f>IFERROR(Y259*I259,"0")</f>
        <v>1051.68</v>
      </c>
      <c r="BO259" s="67">
        <f>IFERROR(X259/J259,"0")</f>
        <v>2</v>
      </c>
      <c r="BP259" s="67">
        <f>IFERROR(Y259/J259,"0")</f>
        <v>2</v>
      </c>
    </row>
    <row r="260" spans="1:68" ht="27" hidden="1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6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93"/>
      <c r="R260" s="293"/>
      <c r="S260" s="293"/>
      <c r="T260" s="294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0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2"/>
      <c r="P261" s="283" t="s">
        <v>73</v>
      </c>
      <c r="Q261" s="284"/>
      <c r="R261" s="284"/>
      <c r="S261" s="284"/>
      <c r="T261" s="284"/>
      <c r="U261" s="284"/>
      <c r="V261" s="285"/>
      <c r="W261" s="37" t="s">
        <v>70</v>
      </c>
      <c r="X261" s="278">
        <f>IFERROR(SUM(X259:X260),"0")</f>
        <v>168</v>
      </c>
      <c r="Y261" s="278">
        <f>IFERROR(SUM(Y259:Y260),"0")</f>
        <v>168</v>
      </c>
      <c r="Z261" s="278">
        <f>IFERROR(IF(Z259="",0,Z259),"0")+IFERROR(IF(Z260="",0,Z260),"0")</f>
        <v>2.6040000000000001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3" t="s">
        <v>73</v>
      </c>
      <c r="Q262" s="284"/>
      <c r="R262" s="284"/>
      <c r="S262" s="284"/>
      <c r="T262" s="284"/>
      <c r="U262" s="284"/>
      <c r="V262" s="285"/>
      <c r="W262" s="37" t="s">
        <v>74</v>
      </c>
      <c r="X262" s="278">
        <f>IFERROR(SUMPRODUCT(X259:X260*H259:H260),"0")</f>
        <v>1008</v>
      </c>
      <c r="Y262" s="278">
        <f>IFERROR(SUMPRODUCT(Y259:Y260*H259:H260),"0")</f>
        <v>1008</v>
      </c>
      <c r="Z262" s="37"/>
      <c r="AA262" s="279"/>
      <c r="AB262" s="279"/>
      <c r="AC262" s="279"/>
    </row>
    <row r="263" spans="1:68" ht="14.25" hidden="1" customHeight="1" x14ac:dyDescent="0.25">
      <c r="A263" s="286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hidden="1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5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93"/>
      <c r="R264" s="293"/>
      <c r="S264" s="293"/>
      <c r="T264" s="294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7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93"/>
      <c r="R265" s="293"/>
      <c r="S265" s="293"/>
      <c r="T265" s="294"/>
      <c r="U265" s="34"/>
      <c r="V265" s="34"/>
      <c r="W265" s="35" t="s">
        <v>70</v>
      </c>
      <c r="X265" s="276">
        <v>288</v>
      </c>
      <c r="Y265" s="277">
        <f>IFERROR(IF(X265="","",X265),"")</f>
        <v>288</v>
      </c>
      <c r="Z265" s="36">
        <f>IFERROR(IF(X265="","",X265*0.0155),"")</f>
        <v>4.4640000000000004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1507.68</v>
      </c>
      <c r="BN265" s="67">
        <f>IFERROR(Y265*I265,"0")</f>
        <v>1507.68</v>
      </c>
      <c r="BO265" s="67">
        <f>IFERROR(X265/J265,"0")</f>
        <v>3.4285714285714284</v>
      </c>
      <c r="BP265" s="67">
        <f>IFERROR(Y265/J265,"0")</f>
        <v>3.4285714285714284</v>
      </c>
    </row>
    <row r="266" spans="1:68" ht="27" hidden="1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0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93"/>
      <c r="R266" s="293"/>
      <c r="S266" s="293"/>
      <c r="T266" s="294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280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82"/>
      <c r="P267" s="283" t="s">
        <v>73</v>
      </c>
      <c r="Q267" s="284"/>
      <c r="R267" s="284"/>
      <c r="S267" s="284"/>
      <c r="T267" s="284"/>
      <c r="U267" s="284"/>
      <c r="V267" s="285"/>
      <c r="W267" s="37" t="s">
        <v>70</v>
      </c>
      <c r="X267" s="278">
        <f>IFERROR(SUM(X264:X266),"0")</f>
        <v>288</v>
      </c>
      <c r="Y267" s="278">
        <f>IFERROR(SUM(Y264:Y266),"0")</f>
        <v>288</v>
      </c>
      <c r="Z267" s="278">
        <f>IFERROR(IF(Z264="",0,Z264),"0")+IFERROR(IF(Z265="",0,Z265),"0")+IFERROR(IF(Z266="",0,Z266),"0")</f>
        <v>4.4640000000000004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82"/>
      <c r="P268" s="283" t="s">
        <v>73</v>
      </c>
      <c r="Q268" s="284"/>
      <c r="R268" s="284"/>
      <c r="S268" s="284"/>
      <c r="T268" s="284"/>
      <c r="U268" s="284"/>
      <c r="V268" s="285"/>
      <c r="W268" s="37" t="s">
        <v>74</v>
      </c>
      <c r="X268" s="278">
        <f>IFERROR(SUMPRODUCT(X264:X266*H264:H266),"0")</f>
        <v>1440</v>
      </c>
      <c r="Y268" s="278">
        <f>IFERROR(SUMPRODUCT(Y264:Y266*H264:H266),"0")</f>
        <v>1440</v>
      </c>
      <c r="Z268" s="37"/>
      <c r="AA268" s="279"/>
      <c r="AB268" s="279"/>
      <c r="AC268" s="279"/>
    </row>
    <row r="269" spans="1:68" ht="14.25" hidden="1" customHeight="1" x14ac:dyDescent="0.25">
      <c r="A269" s="286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hidden="1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93"/>
      <c r="R270" s="293"/>
      <c r="S270" s="293"/>
      <c r="T270" s="294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hidden="1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93"/>
      <c r="R271" s="293"/>
      <c r="S271" s="293"/>
      <c r="T271" s="294"/>
      <c r="U271" s="34"/>
      <c r="V271" s="34"/>
      <c r="W271" s="35" t="s">
        <v>70</v>
      </c>
      <c r="X271" s="276">
        <v>0</v>
      </c>
      <c r="Y271" s="277">
        <f t="shared" si="12"/>
        <v>0</v>
      </c>
      <c r="Z271" s="36">
        <f>IFERROR(IF(X271="","",X271*0.00936),"")</f>
        <v>0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hidden="1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5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93"/>
      <c r="R272" s="293"/>
      <c r="S272" s="293"/>
      <c r="T272" s="294"/>
      <c r="U272" s="34"/>
      <c r="V272" s="34"/>
      <c r="W272" s="35" t="s">
        <v>70</v>
      </c>
      <c r="X272" s="276">
        <v>0</v>
      </c>
      <c r="Y272" s="277">
        <f t="shared" si="12"/>
        <v>0</v>
      </c>
      <c r="Z272" s="36">
        <f>IFERROR(IF(X272="","",X272*0.0155),"")</f>
        <v>0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7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93"/>
      <c r="R273" s="293"/>
      <c r="S273" s="293"/>
      <c r="T273" s="294"/>
      <c r="U273" s="34"/>
      <c r="V273" s="34"/>
      <c r="W273" s="35" t="s">
        <v>70</v>
      </c>
      <c r="X273" s="276">
        <v>28</v>
      </c>
      <c r="Y273" s="277">
        <f t="shared" si="12"/>
        <v>28</v>
      </c>
      <c r="Z273" s="36">
        <f t="shared" ref="Z273:Z278" si="17">IFERROR(IF(X273="","",X273*0.00936),"")</f>
        <v>0.26207999999999998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89.376000000000005</v>
      </c>
      <c r="BN273" s="67">
        <f t="shared" si="14"/>
        <v>89.376000000000005</v>
      </c>
      <c r="BO273" s="67">
        <f t="shared" si="15"/>
        <v>0.22222222222222221</v>
      </c>
      <c r="BP273" s="67">
        <f t="shared" si="16"/>
        <v>0.22222222222222221</v>
      </c>
    </row>
    <row r="274" spans="1:68" ht="27" hidden="1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93"/>
      <c r="R274" s="293"/>
      <c r="S274" s="293"/>
      <c r="T274" s="294"/>
      <c r="U274" s="34"/>
      <c r="V274" s="34"/>
      <c r="W274" s="35" t="s">
        <v>70</v>
      </c>
      <c r="X274" s="276">
        <v>0</v>
      </c>
      <c r="Y274" s="277">
        <f t="shared" si="12"/>
        <v>0</v>
      </c>
      <c r="Z274" s="36">
        <f t="shared" si="17"/>
        <v>0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37.5" hidden="1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299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93"/>
      <c r="R275" s="293"/>
      <c r="S275" s="293"/>
      <c r="T275" s="294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hidden="1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0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93"/>
      <c r="R276" s="293"/>
      <c r="S276" s="293"/>
      <c r="T276" s="294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93"/>
      <c r="R277" s="293"/>
      <c r="S277" s="293"/>
      <c r="T277" s="294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hidden="1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09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93"/>
      <c r="R278" s="293"/>
      <c r="S278" s="293"/>
      <c r="T278" s="294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hidden="1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93"/>
      <c r="R279" s="293"/>
      <c r="S279" s="293"/>
      <c r="T279" s="294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hidden="1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54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93"/>
      <c r="R280" s="293"/>
      <c r="S280" s="293"/>
      <c r="T280" s="294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hidden="1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69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93"/>
      <c r="R281" s="293"/>
      <c r="S281" s="293"/>
      <c r="T281" s="294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3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93"/>
      <c r="R282" s="293"/>
      <c r="S282" s="293"/>
      <c r="T282" s="294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0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82"/>
      <c r="P283" s="283" t="s">
        <v>73</v>
      </c>
      <c r="Q283" s="284"/>
      <c r="R283" s="284"/>
      <c r="S283" s="284"/>
      <c r="T283" s="284"/>
      <c r="U283" s="284"/>
      <c r="V283" s="285"/>
      <c r="W283" s="37" t="s">
        <v>70</v>
      </c>
      <c r="X283" s="278">
        <f>IFERROR(SUM(X270:X282),"0")</f>
        <v>28</v>
      </c>
      <c r="Y283" s="278">
        <f>IFERROR(SUM(Y270:Y282),"0")</f>
        <v>28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0.26207999999999998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82"/>
      <c r="P284" s="283" t="s">
        <v>73</v>
      </c>
      <c r="Q284" s="284"/>
      <c r="R284" s="284"/>
      <c r="S284" s="284"/>
      <c r="T284" s="284"/>
      <c r="U284" s="284"/>
      <c r="V284" s="285"/>
      <c r="W284" s="37" t="s">
        <v>74</v>
      </c>
      <c r="X284" s="278">
        <f>IFERROR(SUMPRODUCT(X270:X282*H270:H282),"0")</f>
        <v>84</v>
      </c>
      <c r="Y284" s="278">
        <f>IFERROR(SUMPRODUCT(Y270:Y282*H270:H282),"0")</f>
        <v>84</v>
      </c>
      <c r="Z284" s="37"/>
      <c r="AA284" s="279"/>
      <c r="AB284" s="279"/>
      <c r="AC284" s="279"/>
    </row>
    <row r="285" spans="1:68" ht="15" customHeight="1" x14ac:dyDescent="0.2">
      <c r="A285" s="379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380"/>
      <c r="P285" s="289" t="s">
        <v>385</v>
      </c>
      <c r="Q285" s="290"/>
      <c r="R285" s="290"/>
      <c r="S285" s="290"/>
      <c r="T285" s="290"/>
      <c r="U285" s="290"/>
      <c r="V285" s="291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12038.400000000001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12038.400000000001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380"/>
      <c r="P286" s="289" t="s">
        <v>386</v>
      </c>
      <c r="Q286" s="290"/>
      <c r="R286" s="290"/>
      <c r="S286" s="290"/>
      <c r="T286" s="290"/>
      <c r="U286" s="290"/>
      <c r="V286" s="291"/>
      <c r="W286" s="37" t="s">
        <v>74</v>
      </c>
      <c r="X286" s="278">
        <f>IFERROR(SUM(BM22:BM282),"0")</f>
        <v>13197.039200000001</v>
      </c>
      <c r="Y286" s="278">
        <f>IFERROR(SUM(BN22:BN282),"0")</f>
        <v>13197.039200000001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380"/>
      <c r="P287" s="289" t="s">
        <v>387</v>
      </c>
      <c r="Q287" s="290"/>
      <c r="R287" s="290"/>
      <c r="S287" s="290"/>
      <c r="T287" s="290"/>
      <c r="U287" s="290"/>
      <c r="V287" s="291"/>
      <c r="W287" s="37" t="s">
        <v>388</v>
      </c>
      <c r="X287" s="38">
        <f>ROUNDUP(SUM(BO22:BO282),0)</f>
        <v>34</v>
      </c>
      <c r="Y287" s="38">
        <f>ROUNDUP(SUM(BP22:BP282),0)</f>
        <v>34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380"/>
      <c r="P288" s="289" t="s">
        <v>389</v>
      </c>
      <c r="Q288" s="290"/>
      <c r="R288" s="290"/>
      <c r="S288" s="290"/>
      <c r="T288" s="290"/>
      <c r="U288" s="290"/>
      <c r="V288" s="291"/>
      <c r="W288" s="37" t="s">
        <v>74</v>
      </c>
      <c r="X288" s="278">
        <f>GrossWeightTotal+PalletQtyTotal*25</f>
        <v>14047.039200000001</v>
      </c>
      <c r="Y288" s="278">
        <f>GrossWeightTotalR+PalletQtyTotalR*25</f>
        <v>14047.039200000001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380"/>
      <c r="P289" s="289" t="s">
        <v>390</v>
      </c>
      <c r="Q289" s="290"/>
      <c r="R289" s="290"/>
      <c r="S289" s="290"/>
      <c r="T289" s="290"/>
      <c r="U289" s="290"/>
      <c r="V289" s="291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2766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2766</v>
      </c>
      <c r="Z289" s="37"/>
      <c r="AA289" s="279"/>
      <c r="AB289" s="279"/>
      <c r="AC289" s="279"/>
    </row>
    <row r="290" spans="1:32" ht="14.25" hidden="1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380"/>
      <c r="P290" s="289" t="s">
        <v>391</v>
      </c>
      <c r="Q290" s="290"/>
      <c r="R290" s="290"/>
      <c r="S290" s="290"/>
      <c r="T290" s="290"/>
      <c r="U290" s="290"/>
      <c r="V290" s="291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42.895979999999994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296" t="s">
        <v>75</v>
      </c>
      <c r="D292" s="371"/>
      <c r="E292" s="371"/>
      <c r="F292" s="371"/>
      <c r="G292" s="371"/>
      <c r="H292" s="371"/>
      <c r="I292" s="371"/>
      <c r="J292" s="371"/>
      <c r="K292" s="371"/>
      <c r="L292" s="371"/>
      <c r="M292" s="371"/>
      <c r="N292" s="371"/>
      <c r="O292" s="371"/>
      <c r="P292" s="371"/>
      <c r="Q292" s="371"/>
      <c r="R292" s="371"/>
      <c r="S292" s="371"/>
      <c r="T292" s="372"/>
      <c r="U292" s="273" t="s">
        <v>233</v>
      </c>
      <c r="V292" s="273" t="s">
        <v>242</v>
      </c>
      <c r="W292" s="296" t="s">
        <v>261</v>
      </c>
      <c r="X292" s="371"/>
      <c r="Y292" s="371"/>
      <c r="Z292" s="371"/>
      <c r="AA292" s="371"/>
      <c r="AB292" s="372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42" t="s">
        <v>394</v>
      </c>
      <c r="B293" s="296" t="s">
        <v>63</v>
      </c>
      <c r="C293" s="296" t="s">
        <v>76</v>
      </c>
      <c r="D293" s="296" t="s">
        <v>87</v>
      </c>
      <c r="E293" s="296" t="s">
        <v>99</v>
      </c>
      <c r="F293" s="296" t="s">
        <v>110</v>
      </c>
      <c r="G293" s="296" t="s">
        <v>135</v>
      </c>
      <c r="H293" s="296" t="s">
        <v>142</v>
      </c>
      <c r="I293" s="296" t="s">
        <v>146</v>
      </c>
      <c r="J293" s="296" t="s">
        <v>154</v>
      </c>
      <c r="K293" s="296" t="s">
        <v>169</v>
      </c>
      <c r="L293" s="296" t="s">
        <v>175</v>
      </c>
      <c r="M293" s="296" t="s">
        <v>199</v>
      </c>
      <c r="N293" s="274"/>
      <c r="O293" s="296" t="s">
        <v>205</v>
      </c>
      <c r="P293" s="296" t="s">
        <v>212</v>
      </c>
      <c r="Q293" s="296" t="s">
        <v>217</v>
      </c>
      <c r="R293" s="296" t="s">
        <v>221</v>
      </c>
      <c r="S293" s="296" t="s">
        <v>224</v>
      </c>
      <c r="T293" s="296" t="s">
        <v>229</v>
      </c>
      <c r="U293" s="296" t="s">
        <v>234</v>
      </c>
      <c r="V293" s="296" t="s">
        <v>243</v>
      </c>
      <c r="W293" s="296" t="s">
        <v>262</v>
      </c>
      <c r="X293" s="296" t="s">
        <v>278</v>
      </c>
      <c r="Y293" s="296" t="s">
        <v>285</v>
      </c>
      <c r="Z293" s="296" t="s">
        <v>296</v>
      </c>
      <c r="AA293" s="296" t="s">
        <v>301</v>
      </c>
      <c r="AB293" s="296" t="s">
        <v>312</v>
      </c>
      <c r="AC293" s="296" t="s">
        <v>319</v>
      </c>
      <c r="AD293" s="296" t="s">
        <v>324</v>
      </c>
      <c r="AE293" s="296" t="s">
        <v>328</v>
      </c>
      <c r="AF293" s="296" t="s">
        <v>335</v>
      </c>
    </row>
    <row r="294" spans="1:32" ht="13.5" customHeight="1" thickBot="1" x14ac:dyDescent="0.25">
      <c r="A294" s="343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74"/>
      <c r="O294" s="297"/>
      <c r="P294" s="297"/>
      <c r="Q294" s="297"/>
      <c r="R294" s="297"/>
      <c r="S294" s="297"/>
      <c r="T294" s="297"/>
      <c r="U294" s="297"/>
      <c r="V294" s="297"/>
      <c r="W294" s="297"/>
      <c r="X294" s="297"/>
      <c r="Y294" s="297"/>
      <c r="Z294" s="297"/>
      <c r="AA294" s="297"/>
      <c r="AB294" s="297"/>
      <c r="AC294" s="297"/>
      <c r="AD294" s="297"/>
      <c r="AE294" s="297"/>
      <c r="AF294" s="297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126</v>
      </c>
      <c r="D295" s="46">
        <f>IFERROR(X34*H34,"0")+IFERROR(X35*H35,"0")+IFERROR(X36*H36,"0")</f>
        <v>134.39999999999998</v>
      </c>
      <c r="E295" s="46">
        <f>IFERROR(X41*H41,"0")+IFERROR(X42*H42,"0")+IFERROR(X43*H43,"0")+IFERROR(X44*H44,"0")</f>
        <v>1176</v>
      </c>
      <c r="F295" s="46">
        <f>IFERROR(X49*H49,"0")+IFERROR(X53*H53,"0")+IFERROR(X57*H57,"0")+IFERROR(X61*H61,"0")+IFERROR(X62*H62,"0")+IFERROR(X66*H66,"0")+IFERROR(X67*H67,"0")+IFERROR(X68*H68,"0")</f>
        <v>50.400000000000006</v>
      </c>
      <c r="G295" s="46">
        <f>IFERROR(X73*H73,"0")+IFERROR(X74*H74,"0")</f>
        <v>1380</v>
      </c>
      <c r="H295" s="46">
        <f>IFERROR(X79*H79,"0")</f>
        <v>0</v>
      </c>
      <c r="I295" s="46">
        <f>IFERROR(X84*H84,"0")+IFERROR(X85*H85,"0")</f>
        <v>201.6</v>
      </c>
      <c r="J295" s="46">
        <f>IFERROR(X90*H90,"0")+IFERROR(X91*H91,"0")+IFERROR(X92*H92,"0")+IFERROR(X93*H93,"0")+IFERROR(X94*H94,"0")+IFERROR(X95*H95,"0")</f>
        <v>663.59999999999991</v>
      </c>
      <c r="K295" s="46">
        <f>IFERROR(X100*H100,"0")+IFERROR(X101*H101,"0")</f>
        <v>0</v>
      </c>
      <c r="L295" s="46">
        <f>IFERROR(X106*H106,"0")+IFERROR(X107*H107,"0")+IFERROR(X108*H108,"0")+IFERROR(X109*H109,"0")+IFERROR(X110*H110,"0")+IFERROR(X111*H111,"0")+IFERROR(X115*H115,"0")+IFERROR(X119*H119,"0")</f>
        <v>2530.56</v>
      </c>
      <c r="M295" s="46">
        <f>IFERROR(X124*H124,"0")+IFERROR(X125*H125,"0")</f>
        <v>1134</v>
      </c>
      <c r="N295" s="274"/>
      <c r="O295" s="46">
        <f>IFERROR(X130*H130,"0")+IFERROR(X131*H131,"0")</f>
        <v>210</v>
      </c>
      <c r="P295" s="46">
        <f>IFERROR(X136*H136,"0")+IFERROR(X137*H137,"0")</f>
        <v>168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60</v>
      </c>
      <c r="V295" s="46">
        <f>IFERROR(X170*H170,"0")+IFERROR(X171*H171,"0")+IFERROR(X172*H172,"0")+IFERROR(X176*H176,"0")</f>
        <v>1134</v>
      </c>
      <c r="W295" s="46">
        <f>IFERROR(X182*H182,"0")+IFERROR(X186*H186,"0")+IFERROR(X187*H187,"0")+IFERROR(X188*H188,"0")+IFERROR(X189*H189,"0")</f>
        <v>38.64</v>
      </c>
      <c r="X295" s="46">
        <f>IFERROR(X194*H194,"0")+IFERROR(X195*H195,"0")</f>
        <v>67.199999999999989</v>
      </c>
      <c r="Y295" s="46">
        <f>IFERROR(X200*H200,"0")+IFERROR(X201*H201,"0")+IFERROR(X202*H202,"0")+IFERROR(X203*H203,"0")</f>
        <v>0</v>
      </c>
      <c r="Z295" s="46">
        <f>IFERROR(X208*H208,"0")</f>
        <v>120</v>
      </c>
      <c r="AA295" s="46">
        <f>IFERROR(X213*H213,"0")+IFERROR(X217*H217,"0")+IFERROR(X218*H218,"0")+IFERROR(X219*H219,"0")</f>
        <v>192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120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2532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5604</v>
      </c>
      <c r="B298" s="60">
        <f>SUMPRODUCT(--(BB:BB="ПГП"),--(W:W="кор"),H:H,Y:Y)+SUMPRODUCT(--(BB:BB="ПГП"),--(W:W="кг"),Y:Y)</f>
        <v>6434.4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134,00"/>
        <filter val="1 176,00"/>
        <filter val="1 380,00"/>
        <filter val="1 440,00"/>
        <filter val="112,00"/>
        <filter val="12 038,40"/>
        <filter val="12,00"/>
        <filter val="120,00"/>
        <filter val="124,80"/>
        <filter val="126,00"/>
        <filter val="13 197,04"/>
        <filter val="134,40"/>
        <filter val="14 047,04"/>
        <filter val="14,00"/>
        <filter val="154,00"/>
        <filter val="168,00"/>
        <filter val="192,00"/>
        <filter val="2 421,60"/>
        <filter val="2 766,00"/>
        <filter val="201,60"/>
        <filter val="210,00"/>
        <filter val="224,00"/>
        <filter val="24,00"/>
        <filter val="276,00"/>
        <filter val="28,00"/>
        <filter val="280,00"/>
        <filter val="288,00"/>
        <filter val="34"/>
        <filter val="348,00"/>
        <filter val="36,96"/>
        <filter val="378,00"/>
        <filter val="38,64"/>
        <filter val="42,00"/>
        <filter val="50,40"/>
        <filter val="56,00"/>
        <filter val="60,00"/>
        <filter val="663,60"/>
        <filter val="67,20"/>
        <filter val="70,00"/>
        <filter val="72,00"/>
        <filter val="84,00"/>
        <filter val="98,00"/>
      </filters>
    </filterColumn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A17:AA18"/>
    <mergeCell ref="H10:M10"/>
    <mergeCell ref="A12:M12"/>
    <mergeCell ref="A19:Z19"/>
    <mergeCell ref="A14:M14"/>
    <mergeCell ref="D280:E280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P74:T74"/>
    <mergeCell ref="D182:E182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A180:Z180"/>
    <mergeCell ref="A240:Z240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P43:T43"/>
    <mergeCell ref="P62:T62"/>
    <mergeCell ref="I17:I18"/>
    <mergeCell ref="A26:Z26"/>
    <mergeCell ref="P59:V59"/>
    <mergeCell ref="W17:W18"/>
    <mergeCell ref="P38:V38"/>
    <mergeCell ref="P79:T79"/>
    <mergeCell ref="P73:T73"/>
    <mergeCell ref="P76:V76"/>
    <mergeCell ref="C292:T292"/>
    <mergeCell ref="D264:E264"/>
    <mergeCell ref="P277:T277"/>
    <mergeCell ref="D93:E93"/>
    <mergeCell ref="A251:Z251"/>
    <mergeCell ref="P288:V288"/>
    <mergeCell ref="D157:E157"/>
    <mergeCell ref="A105:Z105"/>
    <mergeCell ref="P265:T265"/>
    <mergeCell ref="P94:T94"/>
    <mergeCell ref="D208:E208"/>
    <mergeCell ref="P147:T147"/>
    <mergeCell ref="P96:V96"/>
    <mergeCell ref="P261:V261"/>
    <mergeCell ref="A151:Z151"/>
    <mergeCell ref="P95:T95"/>
    <mergeCell ref="P273:T273"/>
    <mergeCell ref="A285:O290"/>
    <mergeCell ref="D187:E187"/>
    <mergeCell ref="A190:O191"/>
    <mergeCell ref="P231:T231"/>
    <mergeCell ref="P163:T163"/>
    <mergeCell ref="D109:E109"/>
    <mergeCell ref="D130:E130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D279:E279"/>
    <mergeCell ref="P283:V283"/>
    <mergeCell ref="D271:E271"/>
    <mergeCell ref="E293:E294"/>
    <mergeCell ref="G293:G294"/>
    <mergeCell ref="I293:I294"/>
    <mergeCell ref="P189:T189"/>
    <mergeCell ref="P281:T281"/>
    <mergeCell ref="D224:E224"/>
    <mergeCell ref="P190:V190"/>
    <mergeCell ref="D259:E259"/>
    <mergeCell ref="P257:V257"/>
    <mergeCell ref="O293:O294"/>
    <mergeCell ref="Q293:Q294"/>
    <mergeCell ref="P271:T271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P154:V15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100:T100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B17:B18"/>
    <mergeCell ref="V10:W10"/>
    <mergeCell ref="H9:I9"/>
    <mergeCell ref="P24:V24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P143:V143"/>
    <mergeCell ref="P248:V248"/>
    <mergeCell ref="D131:E131"/>
    <mergeCell ref="A60:Z60"/>
    <mergeCell ref="D124:E124"/>
    <mergeCell ref="D195:E195"/>
    <mergeCell ref="D189:E189"/>
    <mergeCell ref="A173:O174"/>
    <mergeCell ref="P170:T170"/>
    <mergeCell ref="D66:E66"/>
    <mergeCell ref="P113:V113"/>
    <mergeCell ref="D253:E253"/>
    <mergeCell ref="D281:E281"/>
    <mergeCell ref="A256:O257"/>
    <mergeCell ref="A78:Z78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A128:Z128"/>
    <mergeCell ref="A175:Z175"/>
    <mergeCell ref="A235:Z235"/>
    <mergeCell ref="A185:Z18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2025-09-17T12:10:53Z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