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06C462-2B0A-46E2-8CBE-15CA211B60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BP264" i="1" s="1"/>
  <c r="P264" i="1"/>
  <c r="BO263" i="1"/>
  <c r="BM263" i="1"/>
  <c r="Z263" i="1"/>
  <c r="Z266" i="1" s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P253" i="1"/>
  <c r="BO252" i="1"/>
  <c r="BM252" i="1"/>
  <c r="Z252" i="1"/>
  <c r="Y252" i="1"/>
  <c r="BP252" i="1" s="1"/>
  <c r="P252" i="1"/>
  <c r="X248" i="1"/>
  <c r="X247" i="1"/>
  <c r="BO246" i="1"/>
  <c r="BM246" i="1"/>
  <c r="Z246" i="1"/>
  <c r="Z247" i="1" s="1"/>
  <c r="Y246" i="1"/>
  <c r="Y248" i="1" s="1"/>
  <c r="P246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34" i="1" l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29" i="1"/>
  <c r="BN129" i="1"/>
  <c r="Y143" i="1"/>
  <c r="Y142" i="1"/>
  <c r="BP141" i="1"/>
  <c r="BN141" i="1"/>
  <c r="Y153" i="1"/>
  <c r="Y152" i="1"/>
  <c r="BP151" i="1"/>
  <c r="BN151" i="1"/>
  <c r="BP170" i="1"/>
  <c r="BN170" i="1"/>
  <c r="Y148" i="1"/>
  <c r="Y147" i="1"/>
  <c r="BP146" i="1"/>
  <c r="BN146" i="1"/>
  <c r="Y158" i="1"/>
  <c r="Y157" i="1"/>
  <c r="BP156" i="1"/>
  <c r="BN156" i="1"/>
  <c r="BP186" i="1"/>
  <c r="BN186" i="1"/>
  <c r="BP188" i="1"/>
  <c r="BN188" i="1"/>
  <c r="BP200" i="1"/>
  <c r="BN200" i="1"/>
  <c r="BP202" i="1"/>
  <c r="BN202" i="1"/>
  <c r="X285" i="1"/>
  <c r="X288" i="1"/>
  <c r="Z30" i="1"/>
  <c r="Z37" i="1"/>
  <c r="Y37" i="1"/>
  <c r="Y45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Y220" i="1"/>
  <c r="BN217" i="1"/>
  <c r="BN230" i="1"/>
  <c r="BP230" i="1"/>
  <c r="Y231" i="1"/>
  <c r="BN236" i="1"/>
  <c r="BP236" i="1"/>
  <c r="Y237" i="1"/>
  <c r="BN242" i="1"/>
  <c r="BP242" i="1"/>
  <c r="Y243" i="1"/>
  <c r="BN246" i="1"/>
  <c r="BP246" i="1"/>
  <c r="Y247" i="1"/>
  <c r="Z255" i="1"/>
  <c r="BN252" i="1"/>
  <c r="BN254" i="1"/>
  <c r="Y260" i="1"/>
  <c r="BN264" i="1"/>
  <c r="X286" i="1"/>
  <c r="X287" i="1" s="1"/>
  <c r="X284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5" i="1"/>
  <c r="BN193" i="1"/>
  <c r="Y196" i="1"/>
  <c r="Z203" i="1"/>
  <c r="BN224" i="1"/>
  <c r="Z260" i="1"/>
  <c r="BN258" i="1"/>
  <c r="BP258" i="1"/>
  <c r="Y261" i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56" i="1"/>
  <c r="Y266" i="1"/>
  <c r="BP263" i="1"/>
  <c r="BN263" i="1"/>
  <c r="BP265" i="1"/>
  <c r="BN265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4" i="1"/>
  <c r="B297" i="1"/>
  <c r="Y288" i="1"/>
  <c r="Y285" i="1"/>
  <c r="Y287" i="1" s="1"/>
  <c r="Y286" i="1"/>
  <c r="C297" i="1" l="1"/>
  <c r="A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<sst xmlns="http://schemas.openxmlformats.org/spreadsheetml/2006/main" count="1272" uniqueCount="411">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</sst>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Z15" sqref="Z15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45919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Пятница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280</v>
      </c>
      <c r="Y28" s="27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280</v>
      </c>
      <c r="Y29" s="27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560</v>
      </c>
      <c r="Y30" s="276">
        <f>IFERROR(SUM(Y28:Y29),"0")</f>
        <v>560</v>
      </c>
      <c r="Z30" s="276">
        <f>IFERROR(IF(Z28="",0,Z28),"0")+IFERROR(IF(Z29="",0,Z29),"0")</f>
        <v>5.2695999999999996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840</v>
      </c>
      <c r="Y31" s="276">
        <f>IFERROR(SUMPRODUCT(Y28:Y29*H28:H29),"0")</f>
        <v>840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hidden="1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168</v>
      </c>
      <c r="Y41" s="275">
        <f>IFERROR(IF(X41="","",X41),"")</f>
        <v>168</v>
      </c>
      <c r="Z41" s="36">
        <f>IFERROR(IF(X41="","",X41*0.0155),"")</f>
        <v>2.6040000000000001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1226.3999999999999</v>
      </c>
      <c r="BN41" s="67">
        <f>IFERROR(Y41*I41,"0")</f>
        <v>1226.3999999999999</v>
      </c>
      <c r="BO41" s="67">
        <f>IFERROR(X41/J41,"0")</f>
        <v>2</v>
      </c>
      <c r="BP41" s="67">
        <f>IFERROR(Y41/J41,"0")</f>
        <v>2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168</v>
      </c>
      <c r="Y42" s="275">
        <f>IFERROR(IF(X42="","",X42),"")</f>
        <v>168</v>
      </c>
      <c r="Z42" s="36">
        <f>IFERROR(IF(X42="","",X42*0.0155),"")</f>
        <v>2.6040000000000001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1224.048</v>
      </c>
      <c r="BN42" s="67">
        <f>IFERROR(Y42*I42,"0")</f>
        <v>1224.048</v>
      </c>
      <c r="BO42" s="67">
        <f>IFERROR(X42/J42,"0")</f>
        <v>2</v>
      </c>
      <c r="BP42" s="67">
        <f>IFERROR(Y42/J42,"0")</f>
        <v>2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168</v>
      </c>
      <c r="Y44" s="275">
        <f>IFERROR(IF(X44="","",X44),"")</f>
        <v>168</v>
      </c>
      <c r="Z44" s="36">
        <f>IFERROR(IF(X44="","",X44*0.0155),"")</f>
        <v>2.6040000000000001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1226.3999999999999</v>
      </c>
      <c r="BN44" s="67">
        <f>IFERROR(Y44*I44,"0")</f>
        <v>1226.3999999999999</v>
      </c>
      <c r="BO44" s="67">
        <f>IFERROR(X44/J44,"0")</f>
        <v>2</v>
      </c>
      <c r="BP44" s="67">
        <f>IFERROR(Y44/J44,"0")</f>
        <v>2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504</v>
      </c>
      <c r="Y45" s="276">
        <f>IFERROR(SUM(Y41:Y44),"0")</f>
        <v>504</v>
      </c>
      <c r="Z45" s="276">
        <f>IFERROR(IF(Z41="",0,Z41),"0")+IFERROR(IF(Z42="",0,Z42),"0")+IFERROR(IF(Z43="",0,Z43),"0")+IFERROR(IF(Z44="",0,Z44),"0")</f>
        <v>7.8120000000000003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3528</v>
      </c>
      <c r="Y46" s="276">
        <f>IFERROR(SUMPRODUCT(Y41:Y44*H41:H44),"0")</f>
        <v>3528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420</v>
      </c>
      <c r="Y67" s="275">
        <f>IFERROR(IF(X67="","",X67),"")</f>
        <v>420</v>
      </c>
      <c r="Z67" s="36">
        <f>IFERROR(IF(X67="","",X67*0.00941),"")</f>
        <v>3.9521999999999999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655.20000000000005</v>
      </c>
      <c r="BN67" s="67">
        <f>IFERROR(Y67*I67,"0")</f>
        <v>655.20000000000005</v>
      </c>
      <c r="BO67" s="67">
        <f>IFERROR(X67/J67,"0")</f>
        <v>3</v>
      </c>
      <c r="BP67" s="67">
        <f>IFERROR(Y67/J67,"0")</f>
        <v>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280</v>
      </c>
      <c r="Y68" s="275">
        <f>IFERROR(IF(X68="","",X68),"")</f>
        <v>280</v>
      </c>
      <c r="Z68" s="36">
        <f>IFERROR(IF(X68="","",X68*0.00941),"")</f>
        <v>2.6347999999999998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436.8</v>
      </c>
      <c r="BN68" s="67">
        <f>IFERROR(Y68*I68,"0")</f>
        <v>436.8</v>
      </c>
      <c r="BO68" s="67">
        <f>IFERROR(X68/J68,"0")</f>
        <v>2</v>
      </c>
      <c r="BP68" s="67">
        <f>IFERROR(Y68/J68,"0")</f>
        <v>2</v>
      </c>
    </row>
    <row r="69" spans="1:68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700</v>
      </c>
      <c r="Y69" s="276">
        <f>IFERROR(SUM(Y66:Y68),"0")</f>
        <v>700</v>
      </c>
      <c r="Z69" s="276">
        <f>IFERROR(IF(Z66="",0,Z66),"0")+IFERROR(IF(Z67="",0,Z67),"0")+IFERROR(IF(Z68="",0,Z68),"0")</f>
        <v>6.5869999999999997</v>
      </c>
      <c r="AA69" s="277"/>
      <c r="AB69" s="277"/>
      <c r="AC69" s="277"/>
    </row>
    <row r="70" spans="1:68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840</v>
      </c>
      <c r="Y70" s="276">
        <f>IFERROR(SUMPRODUCT(Y66:Y68*H66:H68),"0")</f>
        <v>840</v>
      </c>
      <c r="Z70" s="37"/>
      <c r="AA70" s="277"/>
      <c r="AB70" s="277"/>
      <c r="AC70" s="277"/>
    </row>
    <row r="71" spans="1:68" ht="16.5" hidden="1" customHeight="1" x14ac:dyDescent="0.25">
      <c r="A71" s="300" t="s">
        <v>135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144</v>
      </c>
      <c r="Y74" s="275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144</v>
      </c>
      <c r="Y75" s="276">
        <f>IFERROR(SUM(Y73:Y74),"0")</f>
        <v>144</v>
      </c>
      <c r="Z75" s="276">
        <f>IFERROR(IF(Z73="",0,Z73),"0")+IFERROR(IF(Z74="",0,Z74),"0")</f>
        <v>1.2470399999999999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720</v>
      </c>
      <c r="Y76" s="276">
        <f>IFERROR(SUMPRODUCT(Y73:Y74*H73:H74),"0")</f>
        <v>720</v>
      </c>
      <c r="Z76" s="37"/>
      <c r="AA76" s="277"/>
      <c r="AB76" s="277"/>
      <c r="AC76" s="277"/>
    </row>
    <row r="77" spans="1:68" ht="16.5" hidden="1" customHeight="1" x14ac:dyDescent="0.25">
      <c r="A77" s="300" t="s">
        <v>142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70</v>
      </c>
      <c r="Y79" s="275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70</v>
      </c>
      <c r="Y80" s="276">
        <f>IFERROR(SUM(Y79:Y79),"0")</f>
        <v>70</v>
      </c>
      <c r="Z80" s="276">
        <f>IFERROR(IF(Z79="",0,Z79),"0")</f>
        <v>1.2516</v>
      </c>
      <c r="AA80" s="277"/>
      <c r="AB80" s="277"/>
      <c r="AC80" s="277"/>
    </row>
    <row r="81" spans="1:68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252</v>
      </c>
      <c r="Y81" s="276">
        <f>IFERROR(SUMPRODUCT(Y79:Y79*H79:H79),"0")</f>
        <v>252</v>
      </c>
      <c r="Z81" s="37"/>
      <c r="AA81" s="277"/>
      <c r="AB81" s="277"/>
      <c r="AC81" s="277"/>
    </row>
    <row r="82" spans="1:68" ht="16.5" hidden="1" customHeight="1" x14ac:dyDescent="0.25">
      <c r="A82" s="300" t="s">
        <v>146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147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140</v>
      </c>
      <c r="Y84" s="275">
        <f>IFERROR(IF(X84="","",X84),"")</f>
        <v>140</v>
      </c>
      <c r="Z84" s="36">
        <f>IFERROR(IF(X84="","",X84*0.01788),"")</f>
        <v>2.5032000000000001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602.50400000000002</v>
      </c>
      <c r="BN84" s="67">
        <f>IFERROR(Y84*I84,"0")</f>
        <v>602.50400000000002</v>
      </c>
      <c r="BO84" s="67">
        <f>IFERROR(X84/J84,"0")</f>
        <v>2</v>
      </c>
      <c r="BP84" s="67">
        <f>IFERROR(Y84/J84,"0")</f>
        <v>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140</v>
      </c>
      <c r="Y85" s="275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280</v>
      </c>
      <c r="Y86" s="276">
        <f>IFERROR(SUM(Y84:Y85),"0")</f>
        <v>280</v>
      </c>
      <c r="Z86" s="276">
        <f>IFERROR(IF(Z84="",0,Z84),"0")+IFERROR(IF(Z85="",0,Z85),"0")</f>
        <v>5.0064000000000002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1008</v>
      </c>
      <c r="Y87" s="276">
        <f>IFERROR(SUMPRODUCT(Y84:Y85*H84:H85),"0")</f>
        <v>1008</v>
      </c>
      <c r="Z87" s="37"/>
      <c r="AA87" s="277"/>
      <c r="AB87" s="277"/>
      <c r="AC87" s="277"/>
    </row>
    <row r="88" spans="1:68" ht="16.5" hidden="1" customHeight="1" x14ac:dyDescent="0.25">
      <c r="A88" s="300" t="s">
        <v>154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70</v>
      </c>
      <c r="Y90" s="275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175</v>
      </c>
      <c r="Y91" s="275">
        <f t="shared" si="0"/>
        <v>175</v>
      </c>
      <c r="Z91" s="36">
        <f t="shared" si="1"/>
        <v>3.129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627.13</v>
      </c>
      <c r="BN91" s="67">
        <f t="shared" si="3"/>
        <v>627.13</v>
      </c>
      <c r="BO91" s="67">
        <f t="shared" si="4"/>
        <v>2.5</v>
      </c>
      <c r="BP91" s="67">
        <f t="shared" si="5"/>
        <v>2.5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70</v>
      </c>
      <c r="Y92" s="275">
        <f t="shared" si="0"/>
        <v>70</v>
      </c>
      <c r="Z92" s="36">
        <f t="shared" si="1"/>
        <v>1.2516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280</v>
      </c>
      <c r="Y93" s="275">
        <f t="shared" si="0"/>
        <v>280</v>
      </c>
      <c r="Z93" s="36">
        <f t="shared" si="1"/>
        <v>5.0064000000000002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1003.408</v>
      </c>
      <c r="BN93" s="67">
        <f t="shared" si="3"/>
        <v>1003.408</v>
      </c>
      <c r="BO93" s="67">
        <f t="shared" si="4"/>
        <v>4</v>
      </c>
      <c r="BP93" s="67">
        <f t="shared" si="5"/>
        <v>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595</v>
      </c>
      <c r="Y96" s="276">
        <f>IFERROR(SUM(Y90:Y95),"0")</f>
        <v>595</v>
      </c>
      <c r="Z96" s="276">
        <f>IFERROR(IF(Z90="",0,Z90),"0")+IFERROR(IF(Z91="",0,Z91),"0")+IFERROR(IF(Z92="",0,Z92),"0")+IFERROR(IF(Z93="",0,Z93),"0")+IFERROR(IF(Z94="",0,Z94),"0")+IFERROR(IF(Z95="",0,Z95),"0")</f>
        <v>10.6386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1713.6</v>
      </c>
      <c r="Y97" s="276">
        <f>IFERROR(SUMPRODUCT(Y90:Y95*H90:H95),"0")</f>
        <v>1713.6</v>
      </c>
      <c r="Z97" s="37"/>
      <c r="AA97" s="277"/>
      <c r="AB97" s="277"/>
      <c r="AC97" s="277"/>
    </row>
    <row r="98" spans="1:68" ht="16.5" hidden="1" customHeight="1" x14ac:dyDescent="0.25">
      <c r="A98" s="300" t="s">
        <v>169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175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0</v>
      </c>
      <c r="Y111" s="276">
        <f>IFERROR(SUM(Y106:Y110),"0")</f>
        <v>0</v>
      </c>
      <c r="Z111" s="276">
        <f>IFERROR(IF(Z106="",0,Z106),"0")+IFERROR(IF(Z107="",0,Z107),"0")+IFERROR(IF(Z108="",0,Z108),"0")+IFERROR(IF(Z109="",0,Z109),"0")+IFERROR(IF(Z110="",0,Z110),"0")</f>
        <v>0</v>
      </c>
      <c r="AA111" s="277"/>
      <c r="AB111" s="277"/>
      <c r="AC111" s="277"/>
    </row>
    <row r="112" spans="1:68" hidden="1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0</v>
      </c>
      <c r="Y112" s="276">
        <f>IFERROR(SUMPRODUCT(Y106:Y110*H106:H110),"0")</f>
        <v>0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190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193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195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70</v>
      </c>
      <c r="Y123" s="27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140</v>
      </c>
      <c r="Y125" s="276">
        <f>IFERROR(SUM(Y123:Y124),"0")</f>
        <v>140</v>
      </c>
      <c r="Z125" s="276">
        <f>IFERROR(IF(Z123="",0,Z123),"0")+IFERROR(IF(Z124="",0,Z124),"0")</f>
        <v>2.5032000000000001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420</v>
      </c>
      <c r="Y126" s="276">
        <f>IFERROR(SUMPRODUCT(Y123:Y124*H123:H124),"0")</f>
        <v>420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hidden="1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190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140</v>
      </c>
      <c r="Y156" s="275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140</v>
      </c>
      <c r="Y157" s="276">
        <f>IFERROR(SUM(Y156:Y156),"0")</f>
        <v>140</v>
      </c>
      <c r="Z157" s="276">
        <f>IFERROR(IF(Z156="",0,Z156),"0")</f>
        <v>1.3173999999999999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235.2</v>
      </c>
      <c r="Y158" s="276">
        <f>IFERROR(SUMPRODUCT(Y156:Y156*H156:H156),"0")</f>
        <v>235.2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72</v>
      </c>
      <c r="Y162" s="275">
        <f>IFERROR(IF(X162="","",X162),"")</f>
        <v>72</v>
      </c>
      <c r="Z162" s="36">
        <f>IFERROR(IF(X162="","",X162*0.00866),"")</f>
        <v>0.62351999999999996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375.16320000000002</v>
      </c>
      <c r="BN162" s="67">
        <f>IFERROR(Y162*I162,"0")</f>
        <v>375.16320000000002</v>
      </c>
      <c r="BO162" s="67">
        <f>IFERROR(X162/J162,"0")</f>
        <v>0.5</v>
      </c>
      <c r="BP162" s="67">
        <f>IFERROR(Y162/J162,"0")</f>
        <v>0.5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72</v>
      </c>
      <c r="Y164" s="276">
        <f>IFERROR(SUM(Y162:Y163),"0")</f>
        <v>72</v>
      </c>
      <c r="Z164" s="276">
        <f>IFERROR(IF(Z162="",0,Z162),"0")+IFERROR(IF(Z163="",0,Z163),"0")</f>
        <v>0.62351999999999996</v>
      </c>
      <c r="AA164" s="277"/>
      <c r="AB164" s="277"/>
      <c r="AC164" s="277"/>
    </row>
    <row r="165" spans="1:68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360</v>
      </c>
      <c r="Y165" s="276">
        <f>IFERROR(SUMPRODUCT(Y162:Y163*H162:H163),"0")</f>
        <v>360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hidden="1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hidden="1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hidden="1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hidden="1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hidden="1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idden="1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hidden="1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9916.8000000000011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9916.8000000000011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11422.178000000002</v>
      </c>
      <c r="Y285" s="276">
        <f>IFERROR(SUM(BN22:BN281),"0")</f>
        <v>11422.178000000002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33</v>
      </c>
      <c r="Y286" s="38">
        <f>ROUNDUP(SUM(BP22:BP281),0)</f>
        <v>33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12247.178000000002</v>
      </c>
      <c r="Y287" s="276">
        <f>GrossWeightTotalR+PalletQtyTotalR*25</f>
        <v>12247.178000000002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3205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3205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42.256359999999994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135</v>
      </c>
      <c r="H292" s="296" t="s">
        <v>142</v>
      </c>
      <c r="I292" s="296" t="s">
        <v>146</v>
      </c>
      <c r="J292" s="296" t="s">
        <v>154</v>
      </c>
      <c r="K292" s="296" t="s">
        <v>169</v>
      </c>
      <c r="L292" s="296" t="s">
        <v>175</v>
      </c>
      <c r="M292" s="296" t="s">
        <v>195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840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3528</v>
      </c>
      <c r="F294" s="46">
        <f>IFERROR(X49*H49,"0")+IFERROR(X53*H53,"0")+IFERROR(X57*H57,"0")+IFERROR(X61*H61,"0")+IFERROR(X62*H62,"0")+IFERROR(X66*H66,"0")+IFERROR(X67*H67,"0")+IFERROR(X68*H68,"0")</f>
        <v>840</v>
      </c>
      <c r="G294" s="46">
        <f>IFERROR(X73*H73,"0")+IFERROR(X74*H74,"0")</f>
        <v>720</v>
      </c>
      <c r="H294" s="46">
        <f>IFERROR(X79*H79,"0")</f>
        <v>252</v>
      </c>
      <c r="I294" s="46">
        <f>IFERROR(X84*H84,"0")+IFERROR(X85*H85,"0")</f>
        <v>1008</v>
      </c>
      <c r="J294" s="46">
        <f>IFERROR(X90*H90,"0")+IFERROR(X91*H91,"0")+IFERROR(X92*H92,"0")+IFERROR(X93*H93,"0")+IFERROR(X94*H94,"0")+IFERROR(X95*H95,"0")</f>
        <v>1713.6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0</v>
      </c>
      <c r="M294" s="46">
        <f>IFERROR(X123*H123,"0")+IFERROR(X124*H124,"0")</f>
        <v>420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235.2</v>
      </c>
      <c r="U294" s="46">
        <f>IFERROR(X162*H162,"0")+IFERROR(X163*H163,"0")</f>
        <v>360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4608</v>
      </c>
      <c r="B297" s="60">
        <f>SUMPRODUCT(--(BB:BB="ПГП"),--(W:W="кор"),H:H,Y:Y)+SUMPRODUCT(--(BB:BB="ПГП"),--(W:W="кг"),Y:Y)</f>
        <v>5308.7999999999993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713,60"/>
        <filter val="11 422,18"/>
        <filter val="12 247,18"/>
        <filter val="140,00"/>
        <filter val="144,00"/>
        <filter val="168,00"/>
        <filter val="175,00"/>
        <filter val="235,20"/>
        <filter val="252,00"/>
        <filter val="280,00"/>
        <filter val="3 205,00"/>
        <filter val="3 528,00"/>
        <filter val="33"/>
        <filter val="360,00"/>
        <filter val="420,00"/>
        <filter val="504,00"/>
        <filter val="560,00"/>
        <filter val="595,00"/>
        <filter val="70,00"/>
        <filter val="700,00"/>
        <filter val="72,00"/>
        <filter val="720,00"/>
        <filter val="840,00"/>
        <filter val="9 916,8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