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6EA462-D1ED-4C0B-BC22-8619B49C2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Z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Y246" i="1" s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Y145" i="1" s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Y98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4" i="1" l="1"/>
  <c r="BN74" i="1"/>
  <c r="Z74" i="1"/>
  <c r="BP116" i="1"/>
  <c r="BN116" i="1"/>
  <c r="Z116" i="1"/>
  <c r="BP166" i="1"/>
  <c r="BN166" i="1"/>
  <c r="Z166" i="1"/>
  <c r="BP203" i="1"/>
  <c r="BN203" i="1"/>
  <c r="Z203" i="1"/>
  <c r="BP245" i="1"/>
  <c r="BN245" i="1"/>
  <c r="Z245" i="1"/>
  <c r="BP260" i="1"/>
  <c r="BN260" i="1"/>
  <c r="Z260" i="1"/>
  <c r="BP297" i="1"/>
  <c r="BN297" i="1"/>
  <c r="Z297" i="1"/>
  <c r="BP329" i="1"/>
  <c r="BN329" i="1"/>
  <c r="Z329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X502" i="1"/>
  <c r="X505" i="1"/>
  <c r="Z27" i="1"/>
  <c r="BN27" i="1"/>
  <c r="Z43" i="1"/>
  <c r="BN43" i="1"/>
  <c r="BP54" i="1"/>
  <c r="BN54" i="1"/>
  <c r="Z54" i="1"/>
  <c r="F511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59" i="1"/>
  <c r="BN259" i="1"/>
  <c r="Z259" i="1"/>
  <c r="BP309" i="1"/>
  <c r="BN309" i="1"/>
  <c r="Z309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BP68" i="1"/>
  <c r="BN68" i="1"/>
  <c r="Z68" i="1"/>
  <c r="BP87" i="1"/>
  <c r="BN87" i="1"/>
  <c r="Z87" i="1"/>
  <c r="BP102" i="1"/>
  <c r="BN102" i="1"/>
  <c r="Z102" i="1"/>
  <c r="Y118" i="1"/>
  <c r="BP114" i="1"/>
  <c r="BN114" i="1"/>
  <c r="Z114" i="1"/>
  <c r="BP133" i="1"/>
  <c r="BN133" i="1"/>
  <c r="Z133" i="1"/>
  <c r="BP137" i="1"/>
  <c r="BN137" i="1"/>
  <c r="Z137" i="1"/>
  <c r="BP164" i="1"/>
  <c r="BN164" i="1"/>
  <c r="Z164" i="1"/>
  <c r="Y189" i="1"/>
  <c r="BP187" i="1"/>
  <c r="BN187" i="1"/>
  <c r="Z187" i="1"/>
  <c r="BP199" i="1"/>
  <c r="BN199" i="1"/>
  <c r="Z199" i="1"/>
  <c r="BP209" i="1"/>
  <c r="BN209" i="1"/>
  <c r="Z209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BP76" i="1"/>
  <c r="BN76" i="1"/>
  <c r="Z76" i="1"/>
  <c r="Y97" i="1"/>
  <c r="BP93" i="1"/>
  <c r="BN93" i="1"/>
  <c r="Z93" i="1"/>
  <c r="BP108" i="1"/>
  <c r="BN108" i="1"/>
  <c r="Z108" i="1"/>
  <c r="Y119" i="1"/>
  <c r="BP122" i="1"/>
  <c r="BN122" i="1"/>
  <c r="Z122" i="1"/>
  <c r="BP160" i="1"/>
  <c r="BN160" i="1"/>
  <c r="Z160" i="1"/>
  <c r="BP172" i="1"/>
  <c r="BN172" i="1"/>
  <c r="Z172" i="1"/>
  <c r="BP195" i="1"/>
  <c r="BN195" i="1"/>
  <c r="Z195" i="1"/>
  <c r="BP205" i="1"/>
  <c r="BN205" i="1"/>
  <c r="Z205" i="1"/>
  <c r="BP215" i="1"/>
  <c r="BN215" i="1"/>
  <c r="Z215" i="1"/>
  <c r="BP226" i="1"/>
  <c r="BN226" i="1"/>
  <c r="Z226" i="1"/>
  <c r="BP250" i="1"/>
  <c r="BN250" i="1"/>
  <c r="Z250" i="1"/>
  <c r="BP299" i="1"/>
  <c r="BN299" i="1"/>
  <c r="Z2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64" i="1"/>
  <c r="Y78" i="1"/>
  <c r="Y213" i="1"/>
  <c r="BP268" i="1"/>
  <c r="BN268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U511" i="1"/>
  <c r="Y370" i="1"/>
  <c r="Y458" i="1"/>
  <c r="Y489" i="1"/>
  <c r="Y32" i="1"/>
  <c r="Y59" i="1"/>
  <c r="Y79" i="1"/>
  <c r="BP138" i="1"/>
  <c r="BN138" i="1"/>
  <c r="Z138" i="1"/>
  <c r="Z139" i="1" s="1"/>
  <c r="Y140" i="1"/>
  <c r="BP173" i="1"/>
  <c r="BN173" i="1"/>
  <c r="Z173" i="1"/>
  <c r="Y175" i="1"/>
  <c r="J511" i="1"/>
  <c r="Y185" i="1"/>
  <c r="BP182" i="1"/>
  <c r="BN182" i="1"/>
  <c r="Z182" i="1"/>
  <c r="Z184" i="1" s="1"/>
  <c r="BP198" i="1"/>
  <c r="BN198" i="1"/>
  <c r="Z198" i="1"/>
  <c r="BP210" i="1"/>
  <c r="BN210" i="1"/>
  <c r="Z210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BP413" i="1"/>
  <c r="BN413" i="1"/>
  <c r="Z413" i="1"/>
  <c r="H9" i="1"/>
  <c r="A10" i="1"/>
  <c r="Y24" i="1"/>
  <c r="Y44" i="1"/>
  <c r="Y65" i="1"/>
  <c r="Y71" i="1"/>
  <c r="Y83" i="1"/>
  <c r="BP96" i="1"/>
  <c r="BN96" i="1"/>
  <c r="Z96" i="1"/>
  <c r="Y106" i="1"/>
  <c r="BP101" i="1"/>
  <c r="BN101" i="1"/>
  <c r="Z101" i="1"/>
  <c r="Y105" i="1"/>
  <c r="BP109" i="1"/>
  <c r="BN109" i="1"/>
  <c r="Z109" i="1"/>
  <c r="BP117" i="1"/>
  <c r="BN117" i="1"/>
  <c r="Z117" i="1"/>
  <c r="Y124" i="1"/>
  <c r="BP121" i="1"/>
  <c r="BN121" i="1"/>
  <c r="Z121" i="1"/>
  <c r="Z123" i="1" s="1"/>
  <c r="H511" i="1"/>
  <c r="Y144" i="1"/>
  <c r="BP143" i="1"/>
  <c r="BN143" i="1"/>
  <c r="Z143" i="1"/>
  <c r="Z144" i="1" s="1"/>
  <c r="Y150" i="1"/>
  <c r="BP147" i="1"/>
  <c r="BN147" i="1"/>
  <c r="Z147" i="1"/>
  <c r="BP161" i="1"/>
  <c r="BN161" i="1"/>
  <c r="Z161" i="1"/>
  <c r="BP165" i="1"/>
  <c r="BN165" i="1"/>
  <c r="Z165" i="1"/>
  <c r="Y178" i="1"/>
  <c r="BP177" i="1"/>
  <c r="BN177" i="1"/>
  <c r="Z177" i="1"/>
  <c r="Z178" i="1" s="1"/>
  <c r="Y179" i="1"/>
  <c r="BP194" i="1"/>
  <c r="BN194" i="1"/>
  <c r="Z194" i="1"/>
  <c r="BP206" i="1"/>
  <c r="BN206" i="1"/>
  <c r="Z206" i="1"/>
  <c r="BP242" i="1"/>
  <c r="BN242" i="1"/>
  <c r="Z242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1" i="1"/>
  <c r="Y90" i="1"/>
  <c r="Z88" i="1"/>
  <c r="BN88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1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W511" i="1"/>
  <c r="G511" i="1"/>
  <c r="Y129" i="1"/>
  <c r="Y218" i="1"/>
  <c r="Y217" i="1"/>
  <c r="BP222" i="1"/>
  <c r="BN222" i="1"/>
  <c r="Z222" i="1"/>
  <c r="BP225" i="1"/>
  <c r="BN225" i="1"/>
  <c r="Z225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BP347" i="1"/>
  <c r="BN347" i="1"/>
  <c r="Z347" i="1"/>
  <c r="Y354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K511" i="1"/>
  <c r="Y23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84" i="1" l="1"/>
  <c r="Z449" i="1"/>
  <c r="Z270" i="1"/>
  <c r="Z263" i="1"/>
  <c r="Z217" i="1"/>
  <c r="Z200" i="1"/>
  <c r="Z118" i="1"/>
  <c r="Z97" i="1"/>
  <c r="Z78" i="1"/>
  <c r="Z64" i="1"/>
  <c r="Z359" i="1"/>
  <c r="Z324" i="1"/>
  <c r="Z379" i="1"/>
  <c r="Z90" i="1"/>
  <c r="Z494" i="1"/>
  <c r="Z464" i="1"/>
  <c r="Z458" i="1"/>
  <c r="Z443" i="1"/>
  <c r="Z415" i="1"/>
  <c r="Z349" i="1"/>
  <c r="Z212" i="1"/>
  <c r="Z174" i="1"/>
  <c r="Z58" i="1"/>
  <c r="Z111" i="1"/>
  <c r="Z255" i="1"/>
  <c r="Z473" i="1"/>
  <c r="Z398" i="1"/>
  <c r="Z168" i="1"/>
  <c r="Y503" i="1"/>
  <c r="Z70" i="1"/>
  <c r="Z32" i="1"/>
  <c r="Y505" i="1"/>
  <c r="Y502" i="1"/>
  <c r="Y504" i="1" s="1"/>
  <c r="Z150" i="1"/>
  <c r="Y501" i="1"/>
  <c r="Z105" i="1"/>
  <c r="Z303" i="1"/>
  <c r="Z293" i="1"/>
  <c r="Z506" i="1" l="1"/>
</calcChain>
</file>

<file path=xl/sharedStrings.xml><?xml version="1.0" encoding="utf-8"?>
<sst xmlns="http://schemas.openxmlformats.org/spreadsheetml/2006/main" count="2207" uniqueCount="791">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</sst>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89" sqref="AA89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790</v>
      </c>
      <c r="I5" s="791"/>
      <c r="J5" s="791"/>
      <c r="K5" s="791"/>
      <c r="L5" s="791"/>
      <c r="M5" s="638"/>
      <c r="N5" s="58"/>
      <c r="P5" s="24" t="s">
        <v>10</v>
      </c>
      <c r="Q5" s="854">
        <v>45919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139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169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176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1215</v>
      </c>
      <c r="Y89" s="550">
        <f>IFERROR(IF(X89="",0,CEILING((X89/$H89),1)*$H89),"")</f>
        <v>1215</v>
      </c>
      <c r="Z89" s="36">
        <f>IFERROR(IF(Y89=0,"",ROUNDUP(Y89/H89,0)*0.00902),"")</f>
        <v>2.4354</v>
      </c>
      <c r="AA89" s="56"/>
      <c r="AB89" s="57"/>
      <c r="AC89" s="135" t="s">
        <v>179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1271.6999999999998</v>
      </c>
      <c r="BN89" s="64">
        <f>IFERROR(Y89*I89/H89,"0")</f>
        <v>1271.6999999999998</v>
      </c>
      <c r="BO89" s="64">
        <f>IFERROR(1/J89*(X89/H89),"0")</f>
        <v>2.0454545454545454</v>
      </c>
      <c r="BP89" s="64">
        <f>IFERROR(1/J89*(Y89/H89),"0")</f>
        <v>2.0454545454545454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270</v>
      </c>
      <c r="Y90" s="551">
        <f>IFERROR(Y87/H87,"0")+IFERROR(Y88/H88,"0")+IFERROR(Y89/H89,"0")</f>
        <v>270</v>
      </c>
      <c r="Z90" s="551">
        <f>IFERROR(IF(Z87="",0,Z87),"0")+IFERROR(IF(Z88="",0,Z88),"0")+IFERROR(IF(Z89="",0,Z89),"0")</f>
        <v>2.4354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1215</v>
      </c>
      <c r="Y91" s="551">
        <f>IFERROR(SUM(Y87:Y89),"0")</f>
        <v>1215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186</v>
      </c>
      <c r="Q93" s="561"/>
      <c r="R93" s="561"/>
      <c r="S93" s="561"/>
      <c r="T93" s="562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270</v>
      </c>
      <c r="Y95" s="550">
        <f>IFERROR(IF(X95="",0,CEILING((X95/$H95),1)*$H95),"")</f>
        <v>270</v>
      </c>
      <c r="Z95" s="36">
        <f>IFERROR(IF(Y95=0,"",ROUNDUP(Y95/H95,0)*0.00651),"")</f>
        <v>0.65100000000000002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295.2</v>
      </c>
      <c r="BN95" s="64">
        <f>IFERROR(Y95*I95/H95,"0")</f>
        <v>295.2</v>
      </c>
      <c r="BO95" s="64">
        <f>IFERROR(1/J95*(X95/H95),"0")</f>
        <v>0.5494505494505495</v>
      </c>
      <c r="BP95" s="64">
        <f>IFERROR(1/J95*(Y95/H95),"0")</f>
        <v>0.5494505494505495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100</v>
      </c>
      <c r="Y97" s="551">
        <f>IFERROR(Y93/H93,"0")+IFERROR(Y94/H94,"0")+IFERROR(Y95/H95,"0")+IFERROR(Y96/H96,"0")</f>
        <v>100</v>
      </c>
      <c r="Z97" s="551">
        <f>IFERROR(IF(Z93="",0,Z93),"0")+IFERROR(IF(Z94="",0,Z94),"0")+IFERROR(IF(Z95="",0,Z95),"0")+IFERROR(IF(Z96="",0,Z96),"0")</f>
        <v>0.65100000000000002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270</v>
      </c>
      <c r="Y98" s="551">
        <f>IFERROR(SUM(Y93:Y96),"0")</f>
        <v>270</v>
      </c>
      <c r="Z98" s="37"/>
      <c r="AA98" s="552"/>
      <c r="AB98" s="552"/>
      <c r="AC98" s="552"/>
    </row>
    <row r="99" spans="1:68" ht="16.5" hidden="1" customHeight="1" x14ac:dyDescent="0.25">
      <c r="A99" s="571" t="s">
        <v>196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360</v>
      </c>
      <c r="Y103" s="550">
        <f>IFERROR(IF(X103="",0,CEILING((X103/$H103),1)*$H103),"")</f>
        <v>360</v>
      </c>
      <c r="Z103" s="36">
        <f>IFERROR(IF(Y103=0,"",ROUNDUP(Y103/H103,0)*0.00902),"")</f>
        <v>0.72160000000000002</v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376.79999999999995</v>
      </c>
      <c r="BN103" s="64">
        <f>IFERROR(Y103*I103/H103,"0")</f>
        <v>376.79999999999995</v>
      </c>
      <c r="BO103" s="64">
        <f>IFERROR(1/J103*(X103/H103),"0")</f>
        <v>0.60606060606060608</v>
      </c>
      <c r="BP103" s="64">
        <f>IFERROR(1/J103*(Y103/H103),"0")</f>
        <v>0.60606060606060608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80</v>
      </c>
      <c r="Y105" s="551">
        <f>IFERROR(Y101/H101,"0")+IFERROR(Y102/H102,"0")+IFERROR(Y103/H103,"0")+IFERROR(Y104/H104,"0")</f>
        <v>80</v>
      </c>
      <c r="Z105" s="551">
        <f>IFERROR(IF(Z101="",0,Z101),"0")+IFERROR(IF(Z102="",0,Z102),"0")+IFERROR(IF(Z103="",0,Z103),"0")+IFERROR(IF(Z104="",0,Z104),"0")</f>
        <v>0.72160000000000002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360</v>
      </c>
      <c r="Y106" s="551">
        <f>IFERROR(SUM(Y101:Y104),"0")</f>
        <v>360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139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hidden="1" customHeight="1" x14ac:dyDescent="0.25">
      <c r="A114" s="54" t="s">
        <v>213</v>
      </c>
      <c r="B114" s="54" t="s">
        <v>214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159.30000000000001</v>
      </c>
      <c r="Y116" s="550">
        <f>IFERROR(IF(X116="",0,CEILING((X116/$H116),1)*$H116),"")</f>
        <v>159.30000000000001</v>
      </c>
      <c r="Z116" s="36">
        <f>IFERROR(IF(Y116=0,"",ROUNDUP(Y116/H116,0)*0.00651),"")</f>
        <v>0.38408999999999999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174.16799999999998</v>
      </c>
      <c r="BN116" s="64">
        <f>IFERROR(Y116*I116/H116,"0")</f>
        <v>174.16799999999998</v>
      </c>
      <c r="BO116" s="64">
        <f>IFERROR(1/J116*(X116/H116),"0")</f>
        <v>0.32417582417582419</v>
      </c>
      <c r="BP116" s="64">
        <f>IFERROR(1/J116*(Y116/H116),"0")</f>
        <v>0.32417582417582419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59</v>
      </c>
      <c r="Y118" s="551">
        <f>IFERROR(Y114/H114,"0")+IFERROR(Y115/H115,"0")+IFERROR(Y116/H116,"0")+IFERROR(Y117/H117,"0")</f>
        <v>59</v>
      </c>
      <c r="Z118" s="551">
        <f>IFERROR(IF(Z114="",0,Z114),"0")+IFERROR(IF(Z115="",0,Z115),"0")+IFERROR(IF(Z116="",0,Z116),"0")+IFERROR(IF(Z117="",0,Z117),"0")</f>
        <v>0.38408999999999999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159.30000000000001</v>
      </c>
      <c r="Y119" s="551">
        <f>IFERROR(SUM(Y114:Y117),"0")</f>
        <v>159.30000000000001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169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229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253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254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139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hidden="1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291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294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139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210.6</v>
      </c>
      <c r="Y196" s="550">
        <f t="shared" si="16"/>
        <v>210.6</v>
      </c>
      <c r="Z196" s="36">
        <f>IFERROR(IF(Y196=0,"",ROUNDUP(Y196/H196,0)*0.00502),"")</f>
        <v>0.58733999999999997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225.80999999999997</v>
      </c>
      <c r="BN196" s="64">
        <f t="shared" si="18"/>
        <v>225.80999999999997</v>
      </c>
      <c r="BO196" s="64">
        <f t="shared" si="19"/>
        <v>0.5</v>
      </c>
      <c r="BP196" s="64">
        <f t="shared" si="20"/>
        <v>0.5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165.6</v>
      </c>
      <c r="Y198" s="550">
        <f t="shared" si="16"/>
        <v>165.6</v>
      </c>
      <c r="Z198" s="36">
        <f>IFERROR(IF(Y198=0,"",ROUNDUP(Y198/H198,0)*0.00502),"")</f>
        <v>0.46184000000000003</v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174.79999999999998</v>
      </c>
      <c r="BN198" s="64">
        <f t="shared" si="18"/>
        <v>174.79999999999998</v>
      </c>
      <c r="BO198" s="64">
        <f t="shared" si="19"/>
        <v>0.39316239316239321</v>
      </c>
      <c r="BP198" s="64">
        <f t="shared" si="20"/>
        <v>0.39316239316239321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209</v>
      </c>
      <c r="Y200" s="551">
        <f>IFERROR(Y192/H192,"0")+IFERROR(Y193/H193,"0")+IFERROR(Y194/H194,"0")+IFERROR(Y195/H195,"0")+IFERROR(Y196/H196,"0")+IFERROR(Y197/H197,"0")+IFERROR(Y198/H198,"0")+IFERROR(Y199/H199,"0")</f>
        <v>209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1.04918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376.2</v>
      </c>
      <c r="Y201" s="551">
        <f>IFERROR(SUM(Y192:Y199),"0")</f>
        <v>376.2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360</v>
      </c>
      <c r="Y206" s="550">
        <f t="shared" si="21"/>
        <v>360</v>
      </c>
      <c r="Z206" s="36">
        <f t="shared" ref="Z206:Z211" si="26">IFERROR(IF(Y206=0,"",ROUNDUP(Y206/H206,0)*0.00651),"")</f>
        <v>0.97650000000000003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400.5</v>
      </c>
      <c r="BN206" s="64">
        <f t="shared" si="23"/>
        <v>400.5</v>
      </c>
      <c r="BO206" s="64">
        <f t="shared" si="24"/>
        <v>0.82417582417582425</v>
      </c>
      <c r="BP206" s="64">
        <f t="shared" si="25"/>
        <v>0.82417582417582425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321.60000000000002</v>
      </c>
      <c r="Y208" s="550">
        <f t="shared" si="21"/>
        <v>321.59999999999997</v>
      </c>
      <c r="Z208" s="36">
        <f t="shared" si="26"/>
        <v>0.87234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355.36800000000005</v>
      </c>
      <c r="BN208" s="64">
        <f t="shared" si="23"/>
        <v>355.36799999999999</v>
      </c>
      <c r="BO208" s="64">
        <f t="shared" si="24"/>
        <v>0.73626373626373642</v>
      </c>
      <c r="BP208" s="64">
        <f t="shared" si="25"/>
        <v>0.73626373626373631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284</v>
      </c>
      <c r="Y212" s="551">
        <f>IFERROR(Y203/H203,"0")+IFERROR(Y204/H204,"0")+IFERROR(Y205/H205,"0")+IFERROR(Y206/H206,"0")+IFERROR(Y207/H207,"0")+IFERROR(Y208/H208,"0")+IFERROR(Y209/H209,"0")+IFERROR(Y210/H210,"0")+IFERROR(Y211/H211,"0")</f>
        <v>284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1.84884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681.6</v>
      </c>
      <c r="Y213" s="551">
        <f>IFERROR(SUM(Y203:Y211),"0")</f>
        <v>681.59999999999991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169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354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367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376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377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139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33.659999999999997</v>
      </c>
      <c r="Y233" s="550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17</v>
      </c>
      <c r="Y234" s="551">
        <f>IFERROR(Y233/H233,"0")</f>
        <v>17</v>
      </c>
      <c r="Z234" s="551">
        <f>IFERROR(IF(Z233="",0,Z233),"0")</f>
        <v>8.5339999999999999E-2</v>
      </c>
      <c r="AA234" s="552"/>
      <c r="AB234" s="552"/>
      <c r="AC234" s="552"/>
    </row>
    <row r="235" spans="1:68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33.659999999999997</v>
      </c>
      <c r="Y235" s="551">
        <f>IFERROR(SUM(Y233:Y233),"0")</f>
        <v>33.659999999999997</v>
      </c>
      <c r="Z235" s="37"/>
      <c r="AA235" s="552"/>
      <c r="AB235" s="552"/>
      <c r="AC235" s="552"/>
    </row>
    <row r="236" spans="1:68" ht="14.25" hidden="1" customHeight="1" x14ac:dyDescent="0.25">
      <c r="A236" s="553" t="s">
        <v>381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386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5" t="s">
        <v>392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397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400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416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421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428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430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440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447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452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453</v>
      </c>
      <c r="B288" s="54" t="s">
        <v>454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456</v>
      </c>
      <c r="B289" s="54" t="s">
        <v>457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15.3</v>
      </c>
      <c r="Y323" s="550">
        <f>IFERROR(IF(X323="",0,CEILING((X323/$H323),1)*$H323),"")</f>
        <v>15.299999999999999</v>
      </c>
      <c r="Z323" s="36">
        <f>IFERROR(IF(Y323=0,"",ROUNDUP(Y323/H323,0)*0.00651),"")</f>
        <v>3.9059999999999997E-2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17.28</v>
      </c>
      <c r="BN323" s="64">
        <f>IFERROR(Y323*I323/H323,"0")</f>
        <v>17.279999999999998</v>
      </c>
      <c r="BO323" s="64">
        <f>IFERROR(1/J323*(X323/H323),"0")</f>
        <v>3.2967032967032975E-2</v>
      </c>
      <c r="BP323" s="64">
        <f>IFERROR(1/J323*(Y323/H323),"0")</f>
        <v>3.2967032967032968E-2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6.0000000000000009</v>
      </c>
      <c r="Y324" s="551">
        <f>IFERROR(Y320/H320,"0")+IFERROR(Y321/H321,"0")+IFERROR(Y322/H322,"0")+IFERROR(Y323/H323,"0")</f>
        <v>6</v>
      </c>
      <c r="Z324" s="551">
        <f>IFERROR(IF(Z320="",0,Z320),"0")+IFERROR(IF(Z321="",0,Z321),"0")+IFERROR(IF(Z322="",0,Z322),"0")+IFERROR(IF(Z323="",0,Z323),"0")</f>
        <v>3.9059999999999997E-2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15.3</v>
      </c>
      <c r="Y325" s="551">
        <f>IFERROR(SUM(Y320:Y323),"0")</f>
        <v>15.299999999999999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88.199999999999989</v>
      </c>
      <c r="Y336" s="550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98.279999999999973</v>
      </c>
      <c r="BN336" s="64">
        <f>IFERROR(Y336*I336/H336,"0")</f>
        <v>98.28</v>
      </c>
      <c r="BO336" s="64">
        <f>IFERROR(1/J336*(X336/H336),"0")</f>
        <v>0.23076923076923075</v>
      </c>
      <c r="BP336" s="64">
        <f>IFERROR(1/J336*(Y336/H336),"0")</f>
        <v>0.23076923076923078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442</v>
      </c>
      <c r="Y337" s="551">
        <f>IFERROR(Y334/H334,"0")+IFERROR(Y335/H335,"0")+IFERROR(Y336/H336,"0")</f>
        <v>442</v>
      </c>
      <c r="Z337" s="551">
        <f>IFERROR(IF(Z334="",0,Z334),"0")+IFERROR(IF(Z335="",0,Z335),"0")+IFERROR(IF(Z336="",0,Z336),"0")</f>
        <v>2.8774199999999999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928.2</v>
      </c>
      <c r="Y338" s="551">
        <f>IFERROR(SUM(Y334:Y336),"0")</f>
        <v>928.2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15</v>
      </c>
      <c r="Y342" s="550">
        <f t="shared" ref="Y342:Y348" si="38">IFERROR(IF(X342="",0,CEILING((X342/$H342),1)*$H342),"")</f>
        <v>15</v>
      </c>
      <c r="Z342" s="36">
        <f>IFERROR(IF(Y342=0,"",ROUNDUP(Y342/H342,0)*0.02175),"")</f>
        <v>2.1749999999999999E-2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15.48</v>
      </c>
      <c r="BN342" s="64">
        <f t="shared" ref="BN342:BN348" si="40">IFERROR(Y342*I342/H342,"0")</f>
        <v>15.48</v>
      </c>
      <c r="BO342" s="64">
        <f t="shared" ref="BO342:BO348" si="41">IFERROR(1/J342*(X342/H342),"0")</f>
        <v>2.0833333333333332E-2</v>
      </c>
      <c r="BP342" s="64">
        <f t="shared" ref="BP342:BP348" si="42">IFERROR(1/J342*(Y342/H342),"0")</f>
        <v>2.0833333333333332E-2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60</v>
      </c>
      <c r="Y345" s="550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61.92</v>
      </c>
      <c r="BN345" s="64">
        <f t="shared" si="40"/>
        <v>61.92</v>
      </c>
      <c r="BO345" s="64">
        <f t="shared" si="41"/>
        <v>8.3333333333333329E-2</v>
      </c>
      <c r="BP345" s="64">
        <f t="shared" si="42"/>
        <v>8.3333333333333329E-2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5</v>
      </c>
      <c r="Y349" s="551">
        <f>IFERROR(Y342/H342,"0")+IFERROR(Y343/H343,"0")+IFERROR(Y344/H344,"0")+IFERROR(Y345/H345,"0")+IFERROR(Y346/H346,"0")+IFERROR(Y347/H347,"0")+IFERROR(Y348/H348,"0")</f>
        <v>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0.10874999999999999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75</v>
      </c>
      <c r="Y350" s="551">
        <f>IFERROR(SUM(Y342:Y348),"0")</f>
        <v>75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139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139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0" t="s">
        <v>662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663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664</v>
      </c>
      <c r="B433" s="54" t="s">
        <v>665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663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hidden="1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139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139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139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4114.26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4114.26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4443.4659999999994</v>
      </c>
      <c r="Y502" s="551">
        <f>IFERROR(SUM(BN22:BN498),"0")</f>
        <v>4443.4659999999994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4668.4659999999994</v>
      </c>
      <c r="Y504" s="551">
        <f>GrossWeightTotalR+PalletQtyTotalR*25</f>
        <v>4668.4659999999994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1472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1472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10.200680000000002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253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176</v>
      </c>
      <c r="F509" s="587" t="s">
        <v>196</v>
      </c>
      <c r="G509" s="587" t="s">
        <v>229</v>
      </c>
      <c r="H509" s="587" t="s">
        <v>101</v>
      </c>
      <c r="I509" s="587" t="s">
        <v>254</v>
      </c>
      <c r="J509" s="587" t="s">
        <v>294</v>
      </c>
      <c r="K509" s="587" t="s">
        <v>354</v>
      </c>
      <c r="L509" s="587" t="s">
        <v>400</v>
      </c>
      <c r="M509" s="587" t="s">
        <v>416</v>
      </c>
      <c r="N509" s="547"/>
      <c r="O509" s="587" t="s">
        <v>430</v>
      </c>
      <c r="P509" s="587" t="s">
        <v>440</v>
      </c>
      <c r="Q509" s="587" t="s">
        <v>447</v>
      </c>
      <c r="R509" s="587" t="s">
        <v>452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1485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519.29999999999995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1057.8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15.299999999999999</v>
      </c>
      <c r="S511" s="46">
        <f>IFERROR(Y334*1,"0")+IFERROR(Y335*1,"0")+IFERROR(Y336*1,"0")</f>
        <v>928.2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K94Jswio7A4b6OjHbHwZMfeeMMbZ7JirsBETJV4teior+4uOsZe2nsUDlcQ6lhuIzGymXPPdjGouRATtfcnmWw==" saltValue="00OaN7QL/REo1ebVr3U1m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5,00"/>
        <filter val="1 472,00"/>
        <filter val="100,00"/>
        <filter val="15,00"/>
        <filter val="15,30"/>
        <filter val="159,30"/>
        <filter val="165,60"/>
        <filter val="17,00"/>
        <filter val="209,00"/>
        <filter val="210,60"/>
        <filter val="270,00"/>
        <filter val="284,00"/>
        <filter val="321,60"/>
        <filter val="33,66"/>
        <filter val="360,00"/>
        <filter val="376,20"/>
        <filter val="4 114,26"/>
        <filter val="4 443,47"/>
        <filter val="4 668,47"/>
        <filter val="442,00"/>
        <filter val="5,00"/>
        <filter val="59,00"/>
        <filter val="6,00"/>
        <filter val="60,00"/>
        <filter val="681,60"/>
        <filter val="75,00"/>
        <filter val="80,00"/>
        <filter val="840,00"/>
        <filter val="88,20"/>
        <filter val="9"/>
        <filter val="928,2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7 X8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3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qalHIpo+BozMs4L5db0wIavI99apZsR9nUcV/R7HJmSUpPYHonOeFmktvtxs13iwFw0EAVzI1KpaKYarTgcmmw==" saltValue="W7Lp6AiJeKzS5W+YlNMl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