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24BDC3-D1F0-4A49-B041-86B8E6C8A1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BP431" i="1" s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O413" i="1"/>
  <c r="BN413" i="1"/>
  <c r="BM413" i="1"/>
  <c r="Z413" i="1"/>
  <c r="Y413" i="1"/>
  <c r="BP413" i="1" s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O388" i="1"/>
  <c r="BM388" i="1"/>
  <c r="Y388" i="1"/>
  <c r="BP388" i="1" s="1"/>
  <c r="P388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Y363" i="1" s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X350" i="1"/>
  <c r="X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BP335" i="1" s="1"/>
  <c r="P335" i="1"/>
  <c r="BO334" i="1"/>
  <c r="BM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Y151" i="1" s="1"/>
  <c r="P147" i="1"/>
  <c r="X145" i="1"/>
  <c r="X144" i="1"/>
  <c r="BO143" i="1"/>
  <c r="BM143" i="1"/>
  <c r="Y143" i="1"/>
  <c r="Y144" i="1" s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Y106" i="1" s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11" i="1" s="1"/>
  <c r="P22" i="1"/>
  <c r="H10" i="1"/>
  <c r="A9" i="1"/>
  <c r="A10" i="1" s="1"/>
  <c r="D7" i="1"/>
  <c r="Q6" i="1"/>
  <c r="P2" i="1"/>
  <c r="X503" i="1" l="1"/>
  <c r="X501" i="1"/>
  <c r="Y44" i="1"/>
  <c r="Z54" i="1"/>
  <c r="BN54" i="1"/>
  <c r="Z74" i="1"/>
  <c r="BN74" i="1"/>
  <c r="Z89" i="1"/>
  <c r="BN89" i="1"/>
  <c r="Z94" i="1"/>
  <c r="BN94" i="1"/>
  <c r="Z109" i="1"/>
  <c r="BN109" i="1"/>
  <c r="Z128" i="1"/>
  <c r="BN128" i="1"/>
  <c r="Z149" i="1"/>
  <c r="BN149" i="1"/>
  <c r="Y168" i="1"/>
  <c r="Z165" i="1"/>
  <c r="BN165" i="1"/>
  <c r="Z177" i="1"/>
  <c r="Z178" i="1" s="1"/>
  <c r="BN177" i="1"/>
  <c r="BP177" i="1"/>
  <c r="Y178" i="1"/>
  <c r="Z182" i="1"/>
  <c r="BN182" i="1"/>
  <c r="Z196" i="1"/>
  <c r="BN196" i="1"/>
  <c r="Z216" i="1"/>
  <c r="BN216" i="1"/>
  <c r="Z250" i="1"/>
  <c r="BN250" i="1"/>
  <c r="Z289" i="1"/>
  <c r="BN289" i="1"/>
  <c r="Z301" i="1"/>
  <c r="BN301" i="1"/>
  <c r="Z323" i="1"/>
  <c r="BN323" i="1"/>
  <c r="Z336" i="1"/>
  <c r="BN336" i="1"/>
  <c r="Z348" i="1"/>
  <c r="BN348" i="1"/>
  <c r="Z382" i="1"/>
  <c r="Z383" i="1" s="1"/>
  <c r="BN382" i="1"/>
  <c r="BP382" i="1"/>
  <c r="Y383" i="1"/>
  <c r="Z388" i="1"/>
  <c r="BN388" i="1"/>
  <c r="Z396" i="1"/>
  <c r="BN396" i="1"/>
  <c r="Z402" i="1"/>
  <c r="BN402" i="1"/>
  <c r="Z448" i="1"/>
  <c r="BN448" i="1"/>
  <c r="Z462" i="1"/>
  <c r="BN462" i="1"/>
  <c r="BP268" i="1"/>
  <c r="BN268" i="1"/>
  <c r="Z268" i="1"/>
  <c r="BP299" i="1"/>
  <c r="BN299" i="1"/>
  <c r="Z299" i="1"/>
  <c r="BP315" i="1"/>
  <c r="BN315" i="1"/>
  <c r="Z315" i="1"/>
  <c r="BP321" i="1"/>
  <c r="BN321" i="1"/>
  <c r="Z321" i="1"/>
  <c r="S511" i="1"/>
  <c r="BP334" i="1"/>
  <c r="BN334" i="1"/>
  <c r="Z334" i="1"/>
  <c r="BP346" i="1"/>
  <c r="BN346" i="1"/>
  <c r="Z346" i="1"/>
  <c r="BP378" i="1"/>
  <c r="BN378" i="1"/>
  <c r="Z378" i="1"/>
  <c r="BP394" i="1"/>
  <c r="BN394" i="1"/>
  <c r="Z394" i="1"/>
  <c r="BP437" i="1"/>
  <c r="BN437" i="1"/>
  <c r="Z437" i="1"/>
  <c r="Y450" i="1"/>
  <c r="BP446" i="1"/>
  <c r="BN446" i="1"/>
  <c r="Z446" i="1"/>
  <c r="BP456" i="1"/>
  <c r="BN456" i="1"/>
  <c r="Z456" i="1"/>
  <c r="Y479" i="1"/>
  <c r="BP476" i="1"/>
  <c r="BN476" i="1"/>
  <c r="Z476" i="1"/>
  <c r="BP493" i="1"/>
  <c r="BN493" i="1"/>
  <c r="Z493" i="1"/>
  <c r="X502" i="1"/>
  <c r="X504" i="1" s="1"/>
  <c r="X505" i="1"/>
  <c r="Z31" i="1"/>
  <c r="BN31" i="1"/>
  <c r="Z43" i="1"/>
  <c r="BN43" i="1"/>
  <c r="Z47" i="1"/>
  <c r="Z48" i="1" s="1"/>
  <c r="BN47" i="1"/>
  <c r="BP47" i="1"/>
  <c r="Y48" i="1"/>
  <c r="Z52" i="1"/>
  <c r="BN52" i="1"/>
  <c r="Y59" i="1"/>
  <c r="Z56" i="1"/>
  <c r="BN56" i="1"/>
  <c r="Y65" i="1"/>
  <c r="Z68" i="1"/>
  <c r="BN68" i="1"/>
  <c r="Y79" i="1"/>
  <c r="Z76" i="1"/>
  <c r="BN76" i="1"/>
  <c r="Z87" i="1"/>
  <c r="BN87" i="1"/>
  <c r="Y90" i="1"/>
  <c r="Y97" i="1"/>
  <c r="Z96" i="1"/>
  <c r="BN96" i="1"/>
  <c r="Z103" i="1"/>
  <c r="BN103" i="1"/>
  <c r="Y112" i="1"/>
  <c r="Z115" i="1"/>
  <c r="BN115" i="1"/>
  <c r="Z121" i="1"/>
  <c r="BN121" i="1"/>
  <c r="BP121" i="1"/>
  <c r="Y124" i="1"/>
  <c r="G511" i="1"/>
  <c r="Z132" i="1"/>
  <c r="BN132" i="1"/>
  <c r="BP132" i="1"/>
  <c r="Y135" i="1"/>
  <c r="Z143" i="1"/>
  <c r="Z144" i="1" s="1"/>
  <c r="BN143" i="1"/>
  <c r="BP143" i="1"/>
  <c r="Z147" i="1"/>
  <c r="BN147" i="1"/>
  <c r="BP147" i="1"/>
  <c r="Y150" i="1"/>
  <c r="Z155" i="1"/>
  <c r="Z156" i="1" s="1"/>
  <c r="BN155" i="1"/>
  <c r="BP155" i="1"/>
  <c r="Z159" i="1"/>
  <c r="BN159" i="1"/>
  <c r="BP159" i="1"/>
  <c r="Z163" i="1"/>
  <c r="BN163" i="1"/>
  <c r="Z167" i="1"/>
  <c r="BN167" i="1"/>
  <c r="Y174" i="1"/>
  <c r="Z173" i="1"/>
  <c r="BN173" i="1"/>
  <c r="Z188" i="1"/>
  <c r="BN188" i="1"/>
  <c r="Y201" i="1"/>
  <c r="Z194" i="1"/>
  <c r="BN194" i="1"/>
  <c r="Z198" i="1"/>
  <c r="BN198" i="1"/>
  <c r="Z210" i="1"/>
  <c r="BN210" i="1"/>
  <c r="Z221" i="1"/>
  <c r="BN221" i="1"/>
  <c r="Z228" i="1"/>
  <c r="BN228" i="1"/>
  <c r="Z229" i="1"/>
  <c r="BN229" i="1"/>
  <c r="Z245" i="1"/>
  <c r="BN245" i="1"/>
  <c r="Z252" i="1"/>
  <c r="BN252" i="1"/>
  <c r="Z259" i="1"/>
  <c r="BN259" i="1"/>
  <c r="Z260" i="1"/>
  <c r="BN260" i="1"/>
  <c r="BP291" i="1"/>
  <c r="BN291" i="1"/>
  <c r="Z291" i="1"/>
  <c r="Y311" i="1"/>
  <c r="BP307" i="1"/>
  <c r="BN307" i="1"/>
  <c r="Z307" i="1"/>
  <c r="Y325" i="1"/>
  <c r="BP320" i="1"/>
  <c r="BN320" i="1"/>
  <c r="Z320" i="1"/>
  <c r="Y331" i="1"/>
  <c r="BP327" i="1"/>
  <c r="BN327" i="1"/>
  <c r="Z327" i="1"/>
  <c r="Y349" i="1"/>
  <c r="BP342" i="1"/>
  <c r="BN342" i="1"/>
  <c r="Z342" i="1"/>
  <c r="Y354" i="1"/>
  <c r="BP352" i="1"/>
  <c r="BN352" i="1"/>
  <c r="Z352" i="1"/>
  <c r="BP390" i="1"/>
  <c r="BN390" i="1"/>
  <c r="Z390" i="1"/>
  <c r="W511" i="1"/>
  <c r="Y408" i="1"/>
  <c r="BP407" i="1"/>
  <c r="BN407" i="1"/>
  <c r="Z407" i="1"/>
  <c r="Z408" i="1" s="1"/>
  <c r="Y415" i="1"/>
  <c r="BP411" i="1"/>
  <c r="BN411" i="1"/>
  <c r="Z411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303" i="1"/>
  <c r="Y370" i="1"/>
  <c r="Y399" i="1"/>
  <c r="Y449" i="1"/>
  <c r="Y489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2" i="1"/>
  <c r="BP42" i="1"/>
  <c r="BN42" i="1"/>
  <c r="Z42" i="1"/>
  <c r="Z44" i="1" s="1"/>
  <c r="H9" i="1"/>
  <c r="Y24" i="1"/>
  <c r="Z27" i="1"/>
  <c r="BN27" i="1"/>
  <c r="Z29" i="1"/>
  <c r="BN29" i="1"/>
  <c r="C511" i="1"/>
  <c r="Y45" i="1"/>
  <c r="D511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1" i="1"/>
  <c r="Z88" i="1"/>
  <c r="Z90" i="1" s="1"/>
  <c r="BN88" i="1"/>
  <c r="BP88" i="1"/>
  <c r="Y91" i="1"/>
  <c r="Z93" i="1"/>
  <c r="BN93" i="1"/>
  <c r="BP93" i="1"/>
  <c r="Z95" i="1"/>
  <c r="BN95" i="1"/>
  <c r="Y98" i="1"/>
  <c r="F511" i="1"/>
  <c r="Z102" i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Z123" i="1" s="1"/>
  <c r="BN122" i="1"/>
  <c r="BP122" i="1"/>
  <c r="Z127" i="1"/>
  <c r="Z129" i="1" s="1"/>
  <c r="BN127" i="1"/>
  <c r="BP127" i="1"/>
  <c r="Y130" i="1"/>
  <c r="Z133" i="1"/>
  <c r="Z134" i="1" s="1"/>
  <c r="BN133" i="1"/>
  <c r="BP133" i="1"/>
  <c r="Z137" i="1"/>
  <c r="Z139" i="1" s="1"/>
  <c r="BN137" i="1"/>
  <c r="BP137" i="1"/>
  <c r="Y140" i="1"/>
  <c r="H511" i="1"/>
  <c r="Y145" i="1"/>
  <c r="Z148" i="1"/>
  <c r="BN148" i="1"/>
  <c r="BP148" i="1"/>
  <c r="I511" i="1"/>
  <c r="Y157" i="1"/>
  <c r="Z160" i="1"/>
  <c r="BN160" i="1"/>
  <c r="Z162" i="1"/>
  <c r="BN162" i="1"/>
  <c r="Z164" i="1"/>
  <c r="BN164" i="1"/>
  <c r="Z166" i="1"/>
  <c r="BN166" i="1"/>
  <c r="Y169" i="1"/>
  <c r="Z172" i="1"/>
  <c r="BN172" i="1"/>
  <c r="Y175" i="1"/>
  <c r="J511" i="1"/>
  <c r="Z183" i="1"/>
  <c r="Z184" i="1" s="1"/>
  <c r="BN183" i="1"/>
  <c r="Y184" i="1"/>
  <c r="Z187" i="1"/>
  <c r="Z189" i="1" s="1"/>
  <c r="BN187" i="1"/>
  <c r="BP187" i="1"/>
  <c r="Y190" i="1"/>
  <c r="Z193" i="1"/>
  <c r="BN193" i="1"/>
  <c r="Z195" i="1"/>
  <c r="BN195" i="1"/>
  <c r="Z197" i="1"/>
  <c r="BN197" i="1"/>
  <c r="Z199" i="1"/>
  <c r="BN199" i="1"/>
  <c r="Y200" i="1"/>
  <c r="Z203" i="1"/>
  <c r="BN203" i="1"/>
  <c r="Z205" i="1"/>
  <c r="BN205" i="1"/>
  <c r="BP209" i="1"/>
  <c r="BN209" i="1"/>
  <c r="Z209" i="1"/>
  <c r="Y129" i="1"/>
  <c r="Y185" i="1"/>
  <c r="Y213" i="1"/>
  <c r="Y212" i="1"/>
  <c r="Z204" i="1"/>
  <c r="BN204" i="1"/>
  <c r="Z206" i="1"/>
  <c r="BN206" i="1"/>
  <c r="BP207" i="1"/>
  <c r="BN207" i="1"/>
  <c r="Z207" i="1"/>
  <c r="Z211" i="1"/>
  <c r="BN211" i="1"/>
  <c r="Z215" i="1"/>
  <c r="Z217" i="1" s="1"/>
  <c r="BN215" i="1"/>
  <c r="BP215" i="1"/>
  <c r="Y218" i="1"/>
  <c r="K511" i="1"/>
  <c r="Z222" i="1"/>
  <c r="BN222" i="1"/>
  <c r="Z224" i="1"/>
  <c r="BN224" i="1"/>
  <c r="Z225" i="1"/>
  <c r="BN225" i="1"/>
  <c r="Z227" i="1"/>
  <c r="BN227" i="1"/>
  <c r="Y231" i="1"/>
  <c r="Z237" i="1"/>
  <c r="Z238" i="1" s="1"/>
  <c r="BN237" i="1"/>
  <c r="BP237" i="1"/>
  <c r="Y238" i="1"/>
  <c r="Z241" i="1"/>
  <c r="BN241" i="1"/>
  <c r="BP241" i="1"/>
  <c r="Z242" i="1"/>
  <c r="BN242" i="1"/>
  <c r="Z244" i="1"/>
  <c r="BN244" i="1"/>
  <c r="Y247" i="1"/>
  <c r="L511" i="1"/>
  <c r="Z251" i="1"/>
  <c r="BN251" i="1"/>
  <c r="Z253" i="1"/>
  <c r="BN253" i="1"/>
  <c r="Y256" i="1"/>
  <c r="M511" i="1"/>
  <c r="Z261" i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BP290" i="1"/>
  <c r="BN290" i="1"/>
  <c r="Z290" i="1"/>
  <c r="Y230" i="1"/>
  <c r="Y255" i="1"/>
  <c r="Y264" i="1"/>
  <c r="Y271" i="1"/>
  <c r="Y276" i="1"/>
  <c r="Y285" i="1"/>
  <c r="R511" i="1"/>
  <c r="Y293" i="1"/>
  <c r="BP288" i="1"/>
  <c r="BN288" i="1"/>
  <c r="Z288" i="1"/>
  <c r="Y294" i="1"/>
  <c r="BP292" i="1"/>
  <c r="BN292" i="1"/>
  <c r="Z292" i="1"/>
  <c r="Y304" i="1"/>
  <c r="Y312" i="1"/>
  <c r="Y318" i="1"/>
  <c r="Y324" i="1"/>
  <c r="Y330" i="1"/>
  <c r="Y337" i="1"/>
  <c r="Y355" i="1"/>
  <c r="Y359" i="1"/>
  <c r="Y364" i="1"/>
  <c r="Y371" i="1"/>
  <c r="Y375" i="1"/>
  <c r="Y379" i="1"/>
  <c r="Y403" i="1"/>
  <c r="Y416" i="1"/>
  <c r="Y421" i="1"/>
  <c r="Y426" i="1"/>
  <c r="Z511" i="1"/>
  <c r="Y444" i="1"/>
  <c r="Z431" i="1"/>
  <c r="BN431" i="1"/>
  <c r="Z434" i="1"/>
  <c r="BN434" i="1"/>
  <c r="BP438" i="1"/>
  <c r="BN438" i="1"/>
  <c r="Z438" i="1"/>
  <c r="BP441" i="1"/>
  <c r="BN441" i="1"/>
  <c r="Z441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BP488" i="1"/>
  <c r="BN488" i="1"/>
  <c r="Z488" i="1"/>
  <c r="Z489" i="1" s="1"/>
  <c r="Y490" i="1"/>
  <c r="Y495" i="1"/>
  <c r="BP492" i="1"/>
  <c r="BN492" i="1"/>
  <c r="Z492" i="1"/>
  <c r="Z494" i="1" s="1"/>
  <c r="U511" i="1"/>
  <c r="Y511" i="1"/>
  <c r="Z296" i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11" i="1"/>
  <c r="Z343" i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BN377" i="1"/>
  <c r="BP377" i="1"/>
  <c r="V511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Y443" i="1"/>
  <c r="BP447" i="1"/>
  <c r="BN447" i="1"/>
  <c r="Z447" i="1"/>
  <c r="BP455" i="1"/>
  <c r="BN455" i="1"/>
  <c r="Z455" i="1"/>
  <c r="BP463" i="1"/>
  <c r="BN463" i="1"/>
  <c r="Z463" i="1"/>
  <c r="Y465" i="1"/>
  <c r="Y474" i="1"/>
  <c r="BP469" i="1"/>
  <c r="BN469" i="1"/>
  <c r="Z469" i="1"/>
  <c r="Z473" i="1" s="1"/>
  <c r="Y473" i="1"/>
  <c r="BP478" i="1"/>
  <c r="BN478" i="1"/>
  <c r="Z478" i="1"/>
  <c r="Z479" i="1" s="1"/>
  <c r="Y480" i="1"/>
  <c r="Y485" i="1"/>
  <c r="BP482" i="1"/>
  <c r="BN482" i="1"/>
  <c r="Z482" i="1"/>
  <c r="Z484" i="1" s="1"/>
  <c r="AB511" i="1"/>
  <c r="Y499" i="1"/>
  <c r="BP498" i="1"/>
  <c r="BN498" i="1"/>
  <c r="Z498" i="1"/>
  <c r="Z499" i="1" s="1"/>
  <c r="Y500" i="1"/>
  <c r="AA511" i="1"/>
  <c r="Z230" i="1" l="1"/>
  <c r="Z449" i="1"/>
  <c r="Z379" i="1"/>
  <c r="Z174" i="1"/>
  <c r="Z150" i="1"/>
  <c r="Z105" i="1"/>
  <c r="Z58" i="1"/>
  <c r="Z398" i="1"/>
  <c r="Z370" i="1"/>
  <c r="Z317" i="1"/>
  <c r="Z303" i="1"/>
  <c r="Z458" i="1"/>
  <c r="Z270" i="1"/>
  <c r="Z246" i="1"/>
  <c r="Z200" i="1"/>
  <c r="Z168" i="1"/>
  <c r="Z415" i="1"/>
  <c r="Z349" i="1"/>
  <c r="Z263" i="1"/>
  <c r="Z255" i="1"/>
  <c r="Z464" i="1"/>
  <c r="Z97" i="1"/>
  <c r="Z32" i="1"/>
  <c r="Y503" i="1"/>
  <c r="Z443" i="1"/>
  <c r="Z311" i="1"/>
  <c r="Z293" i="1"/>
  <c r="Z212" i="1"/>
  <c r="Z118" i="1"/>
  <c r="Z111" i="1"/>
  <c r="Z78" i="1"/>
  <c r="Z70" i="1"/>
  <c r="Z64" i="1"/>
  <c r="Y501" i="1"/>
  <c r="Y505" i="1"/>
  <c r="Y502" i="1"/>
  <c r="Z506" i="1" l="1"/>
  <c r="Y504" i="1"/>
</calcChain>
</file>

<file path=xl/sharedStrings.xml><?xml version="1.0" encoding="utf-8"?>
<sst xmlns="http://schemas.openxmlformats.org/spreadsheetml/2006/main" count="2209" uniqueCount="791">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</sst>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790</v>
      </c>
      <c r="I5" s="791"/>
      <c r="J5" s="791"/>
      <c r="K5" s="791"/>
      <c r="L5" s="791"/>
      <c r="M5" s="638"/>
      <c r="N5" s="58"/>
      <c r="P5" s="24" t="s">
        <v>10</v>
      </c>
      <c r="Q5" s="854">
        <v>45919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Пятница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 t="s">
        <v>19</v>
      </c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20</v>
      </c>
      <c r="Q8" s="653">
        <v>0.375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21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22</v>
      </c>
      <c r="Q10" s="720"/>
      <c r="R10" s="721"/>
      <c r="U10" s="24" t="s">
        <v>23</v>
      </c>
      <c r="V10" s="609" t="s">
        <v>24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0"/>
      <c r="R11" s="651"/>
      <c r="U11" s="24" t="s">
        <v>27</v>
      </c>
      <c r="V11" s="782" t="s">
        <v>28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15" t="s">
        <v>38</v>
      </c>
      <c r="D17" s="601" t="s">
        <v>39</v>
      </c>
      <c r="E17" s="663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62"/>
      <c r="R17" s="662"/>
      <c r="S17" s="662"/>
      <c r="T17" s="663"/>
      <c r="U17" s="877" t="s">
        <v>51</v>
      </c>
      <c r="V17" s="597"/>
      <c r="W17" s="601" t="s">
        <v>52</v>
      </c>
      <c r="X17" s="601" t="s">
        <v>53</v>
      </c>
      <c r="Y17" s="875" t="s">
        <v>54</v>
      </c>
      <c r="Z17" s="786" t="s">
        <v>55</v>
      </c>
      <c r="AA17" s="767" t="s">
        <v>56</v>
      </c>
      <c r="AB17" s="767" t="s">
        <v>57</v>
      </c>
      <c r="AC17" s="767" t="s">
        <v>58</v>
      </c>
      <c r="AD17" s="767" t="s">
        <v>59</v>
      </c>
      <c r="AE17" s="837"/>
      <c r="AF17" s="8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101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69</v>
      </c>
      <c r="X43" s="549">
        <v>80</v>
      </c>
      <c r="Y43" s="550">
        <f>IFERROR(IF(X43="",0,CEILING((X43/$H43),1)*$H43),"")</f>
        <v>80</v>
      </c>
      <c r="Z43" s="36">
        <f>IFERROR(IF(Y43=0,"",ROUNDUP(Y43/H43,0)*0.00902),"")</f>
        <v>0.1804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84.2</v>
      </c>
      <c r="BN43" s="64">
        <f>IFERROR(Y43*I43/H43,"0")</f>
        <v>84.2</v>
      </c>
      <c r="BO43" s="64">
        <f>IFERROR(1/J43*(X43/H43),"0")</f>
        <v>0.15151515151515152</v>
      </c>
      <c r="BP43" s="64">
        <f>IFERROR(1/J43*(Y43/H43),"0")</f>
        <v>0.15151515151515152</v>
      </c>
    </row>
    <row r="44" spans="1:68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1">
        <f>IFERROR(X41/H41,"0")+IFERROR(X42/H42,"0")+IFERROR(X43/H43,"0")</f>
        <v>29.25925925925926</v>
      </c>
      <c r="Y44" s="551">
        <f>IFERROR(Y41/H41,"0")+IFERROR(Y42/H42,"0")+IFERROR(Y43/H43,"0")</f>
        <v>30</v>
      </c>
      <c r="Z44" s="551">
        <f>IFERROR(IF(Z41="",0,Z41),"0")+IFERROR(IF(Z42="",0,Z42),"0")+IFERROR(IF(Z43="",0,Z43),"0")</f>
        <v>0.37019999999999997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1">
        <f>IFERROR(SUM(X41:X43),"0")</f>
        <v>180</v>
      </c>
      <c r="Y45" s="551">
        <f>IFERROR(SUM(Y41:Y43),"0")</f>
        <v>188</v>
      </c>
      <c r="Z45" s="37"/>
      <c r="AA45" s="552"/>
      <c r="AB45" s="552"/>
      <c r="AC45" s="552"/>
    </row>
    <row r="46" spans="1:68" ht="14.25" hidden="1" customHeight="1" x14ac:dyDescent="0.25">
      <c r="A46" s="553" t="s">
        <v>73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69</v>
      </c>
      <c r="X53" s="549">
        <v>100</v>
      </c>
      <c r="Y53" s="55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69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1">
        <f>IFERROR(X52/H52,"0")+IFERROR(X53/H53,"0")+IFERROR(X54/H54,"0")+IFERROR(X55/H55,"0")+IFERROR(X56/H56,"0")+IFERROR(X57/H57,"0")</f>
        <v>9.2592592592592595</v>
      </c>
      <c r="Y58" s="551">
        <f>IFERROR(Y52/H52,"0")+IFERROR(Y53/H53,"0")+IFERROR(Y54/H54,"0")+IFERROR(Y55/H55,"0")+IFERROR(Y56/H56,"0")+IFERROR(Y57/H57,"0")</f>
        <v>10</v>
      </c>
      <c r="Z58" s="551">
        <f>IFERROR(IF(Z52="",0,Z52),"0")+IFERROR(IF(Z53="",0,Z53),"0")+IFERROR(IF(Z54="",0,Z54),"0")+IFERROR(IF(Z55="",0,Z55),"0")+IFERROR(IF(Z56="",0,Z56),"0")+IFERROR(IF(Z57="",0,Z57),"0")</f>
        <v>0.1898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1">
        <f>IFERROR(SUM(X52:X57),"0")</f>
        <v>100</v>
      </c>
      <c r="Y59" s="551">
        <f>IFERROR(SUM(Y52:Y57),"0")</f>
        <v>108</v>
      </c>
      <c r="Z59" s="37"/>
      <c r="AA59" s="552"/>
      <c r="AB59" s="552"/>
      <c r="AC59" s="552"/>
    </row>
    <row r="60" spans="1:68" ht="14.25" hidden="1" customHeight="1" x14ac:dyDescent="0.25">
      <c r="A60" s="553" t="s">
        <v>137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114</v>
      </c>
      <c r="M63" s="33" t="s">
        <v>107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69</v>
      </c>
      <c r="X63" s="549">
        <v>180</v>
      </c>
      <c r="Y63" s="550">
        <f>IFERROR(IF(X63="",0,CEILING((X63/$H63),1)*$H63),"")</f>
        <v>180.9</v>
      </c>
      <c r="Z63" s="36">
        <f>IFERROR(IF(Y63=0,"",ROUNDUP(Y63/H63,0)*0.00651),"")</f>
        <v>0.43617</v>
      </c>
      <c r="AA63" s="56"/>
      <c r="AB63" s="57"/>
      <c r="AC63" s="109" t="s">
        <v>140</v>
      </c>
      <c r="AG63" s="64"/>
      <c r="AJ63" s="68" t="s">
        <v>115</v>
      </c>
      <c r="AK63" s="68">
        <v>491.4</v>
      </c>
      <c r="BB63" s="110" t="s">
        <v>1</v>
      </c>
      <c r="BM63" s="64">
        <f>IFERROR(X63*I63/H63,"0")</f>
        <v>191.99999999999997</v>
      </c>
      <c r="BN63" s="64">
        <f>IFERROR(Y63*I63/H63,"0")</f>
        <v>192.95999999999998</v>
      </c>
      <c r="BO63" s="64">
        <f>IFERROR(1/J63*(X63/H63),"0")</f>
        <v>0.36630036630036628</v>
      </c>
      <c r="BP63" s="64">
        <f>IFERROR(1/J63*(Y63/H63),"0")</f>
        <v>0.36813186813186816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1">
        <f>IFERROR(X61/H61,"0")+IFERROR(X62/H62,"0")+IFERROR(X63/H63,"0")</f>
        <v>66.666666666666657</v>
      </c>
      <c r="Y64" s="551">
        <f>IFERROR(Y61/H61,"0")+IFERROR(Y62/H62,"0")+IFERROR(Y63/H63,"0")</f>
        <v>67</v>
      </c>
      <c r="Z64" s="551">
        <f>IFERROR(IF(Z61="",0,Z61),"0")+IFERROR(IF(Z62="",0,Z62),"0")+IFERROR(IF(Z63="",0,Z63),"0")</f>
        <v>0.43617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1">
        <f>IFERROR(SUM(X61:X63),"0")</f>
        <v>180</v>
      </c>
      <c r="Y65" s="551">
        <f>IFERROR(SUM(Y61:Y63),"0")</f>
        <v>180.9</v>
      </c>
      <c r="Z65" s="37"/>
      <c r="AA65" s="552"/>
      <c r="AB65" s="552"/>
      <c r="AC65" s="552"/>
    </row>
    <row r="66" spans="1:68" ht="14.25" hidden="1" customHeight="1" x14ac:dyDescent="0.25">
      <c r="A66" s="553" t="s">
        <v>64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145</v>
      </c>
      <c r="B67" s="54" t="s">
        <v>146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73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154</v>
      </c>
      <c r="B73" s="54" t="s">
        <v>155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160</v>
      </c>
      <c r="B75" s="54" t="s">
        <v>161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167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168</v>
      </c>
      <c r="B81" s="54" t="s">
        <v>169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171</v>
      </c>
      <c r="B82" s="54" t="s">
        <v>172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174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69</v>
      </c>
      <c r="X87" s="549">
        <v>100</v>
      </c>
      <c r="Y87" s="550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69</v>
      </c>
      <c r="X89" s="549">
        <v>765</v>
      </c>
      <c r="Y89" s="550">
        <f>IFERROR(IF(X89="",0,CEILING((X89/$H89),1)*$H89),"")</f>
        <v>765</v>
      </c>
      <c r="Z89" s="36">
        <f>IFERROR(IF(Y89=0,"",ROUNDUP(Y89/H89,0)*0.00902),"")</f>
        <v>1.5334000000000001</v>
      </c>
      <c r="AA89" s="56"/>
      <c r="AB89" s="57"/>
      <c r="AC89" s="135" t="s">
        <v>177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800.7</v>
      </c>
      <c r="BN89" s="64">
        <f>IFERROR(Y89*I89/H89,"0")</f>
        <v>800.7</v>
      </c>
      <c r="BO89" s="64">
        <f>IFERROR(1/J89*(X89/H89),"0")</f>
        <v>1.2878787878787878</v>
      </c>
      <c r="BP89" s="64">
        <f>IFERROR(1/J89*(Y89/H89),"0")</f>
        <v>1.2878787878787878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1">
        <f>IFERROR(X87/H87,"0")+IFERROR(X88/H88,"0")+IFERROR(X89/H89,"0")</f>
        <v>179.25925925925927</v>
      </c>
      <c r="Y90" s="551">
        <f>IFERROR(Y87/H87,"0")+IFERROR(Y88/H88,"0")+IFERROR(Y89/H89,"0")</f>
        <v>180</v>
      </c>
      <c r="Z90" s="551">
        <f>IFERROR(IF(Z87="",0,Z87),"0")+IFERROR(IF(Z88="",0,Z88),"0")+IFERROR(IF(Z89="",0,Z89),"0")</f>
        <v>1.7232000000000001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1">
        <f>IFERROR(SUM(X87:X89),"0")</f>
        <v>865</v>
      </c>
      <c r="Y91" s="551">
        <f>IFERROR(SUM(Y87:Y89),"0")</f>
        <v>873</v>
      </c>
      <c r="Z91" s="37"/>
      <c r="AA91" s="552"/>
      <c r="AB91" s="552"/>
      <c r="AC91" s="552"/>
    </row>
    <row r="92" spans="1:68" ht="14.25" hidden="1" customHeight="1" x14ac:dyDescent="0.25">
      <c r="A92" s="553" t="s">
        <v>73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hidden="1" customHeight="1" x14ac:dyDescent="0.25">
      <c r="A93" s="54" t="s">
        <v>182</v>
      </c>
      <c r="B93" s="54" t="s">
        <v>183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1" t="s">
        <v>184</v>
      </c>
      <c r="Q93" s="561"/>
      <c r="R93" s="561"/>
      <c r="S93" s="561"/>
      <c r="T93" s="562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69</v>
      </c>
      <c r="X95" s="549">
        <v>315</v>
      </c>
      <c r="Y95" s="550">
        <f>IFERROR(IF(X95="",0,CEILING((X95/$H95),1)*$H95),"")</f>
        <v>315.90000000000003</v>
      </c>
      <c r="Z95" s="36">
        <f>IFERROR(IF(Y95=0,"",ROUNDUP(Y95/H95,0)*0.00651),"")</f>
        <v>0.76167000000000007</v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344.4</v>
      </c>
      <c r="BN95" s="64">
        <f>IFERROR(Y95*I95/H95,"0")</f>
        <v>345.38400000000001</v>
      </c>
      <c r="BO95" s="64">
        <f>IFERROR(1/J95*(X95/H95),"0")</f>
        <v>0.64102564102564097</v>
      </c>
      <c r="BP95" s="64">
        <f>IFERROR(1/J95*(Y95/H95),"0")</f>
        <v>0.6428571428571429</v>
      </c>
    </row>
    <row r="96" spans="1:68" ht="16.5" hidden="1" customHeight="1" x14ac:dyDescent="0.25">
      <c r="A96" s="54" t="s">
        <v>191</v>
      </c>
      <c r="B96" s="54" t="s">
        <v>192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1">
        <f>IFERROR(X93/H93,"0")+IFERROR(X94/H94,"0")+IFERROR(X95/H95,"0")+IFERROR(X96/H96,"0")</f>
        <v>116.66666666666666</v>
      </c>
      <c r="Y97" s="551">
        <f>IFERROR(Y93/H93,"0")+IFERROR(Y94/H94,"0")+IFERROR(Y95/H95,"0")+IFERROR(Y96/H96,"0")</f>
        <v>117</v>
      </c>
      <c r="Z97" s="551">
        <f>IFERROR(IF(Z93="",0,Z93),"0")+IFERROR(IF(Z94="",0,Z94),"0")+IFERROR(IF(Z95="",0,Z95),"0")+IFERROR(IF(Z96="",0,Z96),"0")</f>
        <v>0.76167000000000007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1">
        <f>IFERROR(SUM(X93:X96),"0")</f>
        <v>315</v>
      </c>
      <c r="Y98" s="551">
        <f>IFERROR(SUM(Y93:Y96),"0")</f>
        <v>315.90000000000003</v>
      </c>
      <c r="Z98" s="37"/>
      <c r="AA98" s="552"/>
      <c r="AB98" s="552"/>
      <c r="AC98" s="552"/>
    </row>
    <row r="99" spans="1:68" ht="16.5" hidden="1" customHeight="1" x14ac:dyDescent="0.25">
      <c r="A99" s="571" t="s">
        <v>194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customHeight="1" x14ac:dyDescent="0.25">
      <c r="A101" s="54" t="s">
        <v>195</v>
      </c>
      <c r="B101" s="54" t="s">
        <v>196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69</v>
      </c>
      <c r="X101" s="549">
        <v>20</v>
      </c>
      <c r="Y101" s="550">
        <f>IFERROR(IF(X101="",0,CEILING((X101/$H101),1)*$H101),"")</f>
        <v>21.6</v>
      </c>
      <c r="Z101" s="36">
        <f>IFERROR(IF(Y101=0,"",ROUNDUP(Y101/H101,0)*0.01898),"")</f>
        <v>3.7960000000000001E-2</v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20.805555555555554</v>
      </c>
      <c r="BN101" s="64">
        <f>IFERROR(Y101*I101/H101,"0")</f>
        <v>22.47</v>
      </c>
      <c r="BO101" s="64">
        <f>IFERROR(1/J101*(X101/H101),"0")</f>
        <v>2.8935185185185182E-2</v>
      </c>
      <c r="BP101" s="64">
        <f>IFERROR(1/J101*(Y101/H101),"0")</f>
        <v>3.125E-2</v>
      </c>
    </row>
    <row r="102" spans="1:68" ht="27" hidden="1" customHeight="1" x14ac:dyDescent="0.25">
      <c r="A102" s="54" t="s">
        <v>198</v>
      </c>
      <c r="B102" s="54" t="s">
        <v>199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69</v>
      </c>
      <c r="X103" s="549">
        <v>225</v>
      </c>
      <c r="Y103" s="550">
        <f>IFERROR(IF(X103="",0,CEILING((X103/$H103),1)*$H103),"")</f>
        <v>225</v>
      </c>
      <c r="Z103" s="36">
        <f>IFERROR(IF(Y103=0,"",ROUNDUP(Y103/H103,0)*0.00902),"")</f>
        <v>0.45100000000000001</v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235.5</v>
      </c>
      <c r="BN103" s="64">
        <f>IFERROR(Y103*I103/H103,"0")</f>
        <v>235.5</v>
      </c>
      <c r="BO103" s="64">
        <f>IFERROR(1/J103*(X103/H103),"0")</f>
        <v>0.37878787878787878</v>
      </c>
      <c r="BP103" s="64">
        <f>IFERROR(1/J103*(Y103/H103),"0")</f>
        <v>0.37878787878787878</v>
      </c>
    </row>
    <row r="104" spans="1:68" ht="27" hidden="1" customHeight="1" x14ac:dyDescent="0.25">
      <c r="A104" s="54" t="s">
        <v>202</v>
      </c>
      <c r="B104" s="54" t="s">
        <v>203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197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1">
        <f>IFERROR(X101/H101,"0")+IFERROR(X102/H102,"0")+IFERROR(X103/H103,"0")+IFERROR(X104/H104,"0")</f>
        <v>51.851851851851855</v>
      </c>
      <c r="Y105" s="551">
        <f>IFERROR(Y101/H101,"0")+IFERROR(Y102/H102,"0")+IFERROR(Y103/H103,"0")+IFERROR(Y104/H104,"0")</f>
        <v>52</v>
      </c>
      <c r="Z105" s="551">
        <f>IFERROR(IF(Z101="",0,Z101),"0")+IFERROR(IF(Z102="",0,Z102),"0")+IFERROR(IF(Z103="",0,Z103),"0")+IFERROR(IF(Z104="",0,Z104),"0")</f>
        <v>0.48896000000000001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1">
        <f>IFERROR(SUM(X101:X104),"0")</f>
        <v>245</v>
      </c>
      <c r="Y106" s="551">
        <f>IFERROR(SUM(Y101:Y104),"0")</f>
        <v>246.6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137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204</v>
      </c>
      <c r="B108" s="54" t="s">
        <v>205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206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206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209</v>
      </c>
      <c r="B110" s="54" t="s">
        <v>210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206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3" t="s">
        <v>73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211</v>
      </c>
      <c r="B114" s="54" t="s">
        <v>212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69</v>
      </c>
      <c r="X114" s="549">
        <v>400</v>
      </c>
      <c r="Y114" s="550">
        <f>IFERROR(IF(X114="",0,CEILING((X114/$H114),1)*$H114),"")</f>
        <v>405</v>
      </c>
      <c r="Z114" s="36">
        <f>IFERROR(IF(Y114=0,"",ROUNDUP(Y114/H114,0)*0.01898),"")</f>
        <v>0.94900000000000007</v>
      </c>
      <c r="AA114" s="56"/>
      <c r="AB114" s="57"/>
      <c r="AC114" s="159" t="s">
        <v>213</v>
      </c>
      <c r="AG114" s="64"/>
      <c r="AJ114" s="68"/>
      <c r="AK114" s="68">
        <v>0</v>
      </c>
      <c r="BB114" s="160" t="s">
        <v>1</v>
      </c>
      <c r="BM114" s="64">
        <f>IFERROR(X114*I114/H114,"0")</f>
        <v>425.33333333333331</v>
      </c>
      <c r="BN114" s="64">
        <f>IFERROR(Y114*I114/H114,"0")</f>
        <v>430.65</v>
      </c>
      <c r="BO114" s="64">
        <f>IFERROR(1/J114*(X114/H114),"0")</f>
        <v>0.77160493827160492</v>
      </c>
      <c r="BP114" s="64">
        <f>IFERROR(1/J114*(Y114/H114),"0")</f>
        <v>0.78125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213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216</v>
      </c>
      <c r="B116" s="54" t="s">
        <v>217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218</v>
      </c>
      <c r="B117" s="54" t="s">
        <v>219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69</v>
      </c>
      <c r="X117" s="549">
        <v>90</v>
      </c>
      <c r="Y117" s="550">
        <f>IFERROR(IF(X117="",0,CEILING((X117/$H117),1)*$H117),"")</f>
        <v>90</v>
      </c>
      <c r="Z117" s="36">
        <f>IFERROR(IF(Y117=0,"",ROUNDUP(Y117/H117,0)*0.00651),"")</f>
        <v>0.32550000000000001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98.999999999999986</v>
      </c>
      <c r="BN117" s="64">
        <f>IFERROR(Y117*I117/H117,"0")</f>
        <v>98.999999999999986</v>
      </c>
      <c r="BO117" s="64">
        <f>IFERROR(1/J117*(X117/H117),"0")</f>
        <v>0.27472527472527475</v>
      </c>
      <c r="BP117" s="64">
        <f>IFERROR(1/J117*(Y117/H117),"0")</f>
        <v>0.27472527472527475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1">
        <f>IFERROR(X114/H114,"0")+IFERROR(X115/H115,"0")+IFERROR(X116/H116,"0")+IFERROR(X117/H117,"0")</f>
        <v>99.382716049382708</v>
      </c>
      <c r="Y118" s="551">
        <f>IFERROR(Y114/H114,"0")+IFERROR(Y115/H115,"0")+IFERROR(Y116/H116,"0")+IFERROR(Y117/H117,"0")</f>
        <v>100</v>
      </c>
      <c r="Z118" s="551">
        <f>IFERROR(IF(Z114="",0,Z114),"0")+IFERROR(IF(Z115="",0,Z115),"0")+IFERROR(IF(Z116="",0,Z116),"0")+IFERROR(IF(Z117="",0,Z117),"0")</f>
        <v>1.2745000000000002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1">
        <f>IFERROR(SUM(X114:X117),"0")</f>
        <v>490</v>
      </c>
      <c r="Y119" s="551">
        <f>IFERROR(SUM(Y114:Y117),"0")</f>
        <v>495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167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221</v>
      </c>
      <c r="B121" s="54" t="s">
        <v>222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223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224</v>
      </c>
      <c r="B122" s="54" t="s">
        <v>225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226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227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customHeight="1" x14ac:dyDescent="0.25">
      <c r="A127" s="54" t="s">
        <v>228</v>
      </c>
      <c r="B127" s="54" t="s">
        <v>229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69</v>
      </c>
      <c r="X127" s="549">
        <v>68</v>
      </c>
      <c r="Y127" s="550">
        <f>IFERROR(IF(X127="",0,CEILING((X127/$H127),1)*$H127),"")</f>
        <v>70.400000000000006</v>
      </c>
      <c r="Z127" s="36">
        <f>IFERROR(IF(Y127=0,"",ROUNDUP(Y127/H127,0)*0.00651),"")</f>
        <v>0.14322000000000001</v>
      </c>
      <c r="AA127" s="56"/>
      <c r="AB127" s="57"/>
      <c r="AC127" s="171" t="s">
        <v>230</v>
      </c>
      <c r="AG127" s="64"/>
      <c r="AJ127" s="68"/>
      <c r="AK127" s="68">
        <v>0</v>
      </c>
      <c r="BB127" s="172" t="s">
        <v>1</v>
      </c>
      <c r="BM127" s="64">
        <f>IFERROR(X127*I127/H127,"0")</f>
        <v>71.825000000000003</v>
      </c>
      <c r="BN127" s="64">
        <f>IFERROR(Y127*I127/H127,"0")</f>
        <v>74.36</v>
      </c>
      <c r="BO127" s="64">
        <f>IFERROR(1/J127*(X127/H127),"0")</f>
        <v>0.11675824175824177</v>
      </c>
      <c r="BP127" s="64">
        <f>IFERROR(1/J127*(Y127/H127),"0")</f>
        <v>0.12087912087912089</v>
      </c>
    </row>
    <row r="128" spans="1:68" ht="27" hidden="1" customHeight="1" x14ac:dyDescent="0.25">
      <c r="A128" s="54" t="s">
        <v>228</v>
      </c>
      <c r="B128" s="54" t="s">
        <v>231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230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1">
        <f>IFERROR(X127/H127,"0")+IFERROR(X128/H128,"0")</f>
        <v>21.25</v>
      </c>
      <c r="Y129" s="551">
        <f>IFERROR(Y127/H127,"0")+IFERROR(Y128/H128,"0")</f>
        <v>22</v>
      </c>
      <c r="Z129" s="551">
        <f>IFERROR(IF(Z127="",0,Z127),"0")+IFERROR(IF(Z128="",0,Z128),"0")</f>
        <v>0.14322000000000001</v>
      </c>
      <c r="AA129" s="552"/>
      <c r="AB129" s="552"/>
      <c r="AC129" s="552"/>
    </row>
    <row r="130" spans="1:68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1">
        <f>IFERROR(SUM(X127:X128),"0")</f>
        <v>68</v>
      </c>
      <c r="Y130" s="551">
        <f>IFERROR(SUM(Y127:Y128),"0")</f>
        <v>70.400000000000006</v>
      </c>
      <c r="Z130" s="37"/>
      <c r="AA130" s="552"/>
      <c r="AB130" s="552"/>
      <c r="AC130" s="552"/>
    </row>
    <row r="131" spans="1:68" ht="14.25" hidden="1" customHeight="1" x14ac:dyDescent="0.25">
      <c r="A131" s="553" t="s">
        <v>64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232</v>
      </c>
      <c r="B132" s="54" t="s">
        <v>233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234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232</v>
      </c>
      <c r="B133" s="54" t="s">
        <v>235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69</v>
      </c>
      <c r="X133" s="549">
        <v>35</v>
      </c>
      <c r="Y133" s="550">
        <f>IFERROR(IF(X133="",0,CEILING((X133/$H133),1)*$H133),"")</f>
        <v>36.4</v>
      </c>
      <c r="Z133" s="36">
        <f>IFERROR(IF(Y133=0,"",ROUNDUP(Y133/H133,0)*0.00651),"")</f>
        <v>8.4629999999999997E-2</v>
      </c>
      <c r="AA133" s="56"/>
      <c r="AB133" s="57"/>
      <c r="AC133" s="177" t="s">
        <v>234</v>
      </c>
      <c r="AG133" s="64"/>
      <c r="AJ133" s="68"/>
      <c r="AK133" s="68">
        <v>0</v>
      </c>
      <c r="BB133" s="178" t="s">
        <v>1</v>
      </c>
      <c r="BM133" s="64">
        <f>IFERROR(X133*I133/H133,"0")</f>
        <v>38.35</v>
      </c>
      <c r="BN133" s="64">
        <f>IFERROR(Y133*I133/H133,"0")</f>
        <v>39.884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1">
        <f>IFERROR(X132/H132,"0")+IFERROR(X133/H133,"0")</f>
        <v>12.5</v>
      </c>
      <c r="Y134" s="551">
        <f>IFERROR(Y132/H132,"0")+IFERROR(Y133/H133,"0")</f>
        <v>13</v>
      </c>
      <c r="Z134" s="551">
        <f>IFERROR(IF(Z132="",0,Z132),"0")+IFERROR(IF(Z133="",0,Z133),"0")</f>
        <v>8.4629999999999997E-2</v>
      </c>
      <c r="AA134" s="552"/>
      <c r="AB134" s="552"/>
      <c r="AC134" s="552"/>
    </row>
    <row r="135" spans="1:68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1">
        <f>IFERROR(SUM(X132:X133),"0")</f>
        <v>35</v>
      </c>
      <c r="Y135" s="551">
        <f>IFERROR(SUM(Y132:Y133),"0")</f>
        <v>36.4</v>
      </c>
      <c r="Z135" s="37"/>
      <c r="AA135" s="552"/>
      <c r="AB135" s="552"/>
      <c r="AC135" s="552"/>
    </row>
    <row r="136" spans="1:68" ht="14.25" hidden="1" customHeight="1" x14ac:dyDescent="0.25">
      <c r="A136" s="553" t="s">
        <v>73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236</v>
      </c>
      <c r="B137" s="54" t="s">
        <v>237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230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236</v>
      </c>
      <c r="B138" s="54" t="s">
        <v>238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230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239</v>
      </c>
      <c r="B143" s="54" t="s">
        <v>240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241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242</v>
      </c>
      <c r="B147" s="54" t="s">
        <v>243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245</v>
      </c>
      <c r="B148" s="54" t="s">
        <v>246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248</v>
      </c>
      <c r="B149" s="54" t="s">
        <v>249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250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251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252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137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253</v>
      </c>
      <c r="B155" s="54" t="s">
        <v>254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255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64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hidden="1" customHeight="1" x14ac:dyDescent="0.25">
      <c r="A159" s="54" t="s">
        <v>256</v>
      </c>
      <c r="B159" s="54" t="s">
        <v>257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69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259</v>
      </c>
      <c r="B160" s="54" t="s">
        <v>260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69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69</v>
      </c>
      <c r="X161" s="549">
        <v>200</v>
      </c>
      <c r="Y161" s="550">
        <f t="shared" si="11"/>
        <v>201.60000000000002</v>
      </c>
      <c r="Z161" s="36">
        <f>IFERROR(IF(Y161=0,"",ROUNDUP(Y161/H161,0)*0.00902),"")</f>
        <v>0.43296000000000001</v>
      </c>
      <c r="AA161" s="56"/>
      <c r="AB161" s="57"/>
      <c r="AC161" s="197" t="s">
        <v>264</v>
      </c>
      <c r="AG161" s="64"/>
      <c r="AJ161" s="68"/>
      <c r="AK161" s="68">
        <v>0</v>
      </c>
      <c r="BB161" s="198" t="s">
        <v>1</v>
      </c>
      <c r="BM161" s="64">
        <f t="shared" si="12"/>
        <v>210</v>
      </c>
      <c r="BN161" s="64">
        <f t="shared" si="13"/>
        <v>211.68000000000004</v>
      </c>
      <c r="BO161" s="64">
        <f t="shared" si="14"/>
        <v>0.36075036075036077</v>
      </c>
      <c r="BP161" s="64">
        <f t="shared" si="15"/>
        <v>0.36363636363636365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69</v>
      </c>
      <c r="X162" s="549">
        <v>0</v>
      </c>
      <c r="Y162" s="550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69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261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272</v>
      </c>
      <c r="B165" s="54" t="s">
        <v>273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69</v>
      </c>
      <c r="X165" s="549">
        <v>140</v>
      </c>
      <c r="Y165" s="550">
        <f t="shared" si="11"/>
        <v>140.70000000000002</v>
      </c>
      <c r="Z165" s="36">
        <f>IFERROR(IF(Y165=0,"",ROUNDUP(Y165/H165,0)*0.00502),"")</f>
        <v>0.33634000000000003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2"/>
        <v>146.66666666666666</v>
      </c>
      <c r="BN165" s="64">
        <f t="shared" si="13"/>
        <v>147.40000000000003</v>
      </c>
      <c r="BO165" s="64">
        <f t="shared" si="14"/>
        <v>0.28490028490028491</v>
      </c>
      <c r="BP165" s="64">
        <f t="shared" si="15"/>
        <v>0.28632478632478636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114.28571428571428</v>
      </c>
      <c r="Y168" s="551">
        <f>IFERROR(Y159/H159,"0")+IFERROR(Y160/H160,"0")+IFERROR(Y161/H161,"0")+IFERROR(Y162/H162,"0")+IFERROR(Y163/H163,"0")+IFERROR(Y164/H164,"0")+IFERROR(Y165/H165,"0")+IFERROR(Y166/H166,"0")+IFERROR(Y167/H167,"0")</f>
        <v>115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0.76930000000000009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1">
        <f>IFERROR(SUM(X159:X167),"0")</f>
        <v>340</v>
      </c>
      <c r="Y169" s="551">
        <f>IFERROR(SUM(Y159:Y167),"0")</f>
        <v>342.30000000000007</v>
      </c>
      <c r="Z169" s="37"/>
      <c r="AA169" s="552"/>
      <c r="AB169" s="552"/>
      <c r="AC169" s="552"/>
    </row>
    <row r="170" spans="1:68" ht="14.25" hidden="1" customHeight="1" x14ac:dyDescent="0.25">
      <c r="A170" s="553" t="s">
        <v>95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customHeight="1" x14ac:dyDescent="0.25">
      <c r="A171" s="54" t="s">
        <v>279</v>
      </c>
      <c r="B171" s="54" t="s">
        <v>280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69</v>
      </c>
      <c r="X171" s="549">
        <v>14</v>
      </c>
      <c r="Y171" s="550">
        <f>IFERROR(IF(X171="",0,CEILING((X171/$H171),1)*$H171),"")</f>
        <v>15.120000000000001</v>
      </c>
      <c r="Z171" s="36">
        <f>IFERROR(IF(Y171=0,"",ROUNDUP(Y171/H171,0)*0.0059),"")</f>
        <v>7.0800000000000002E-2</v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16.111111111111111</v>
      </c>
      <c r="BN171" s="64">
        <f>IFERROR(Y171*I171/H171,"0")</f>
        <v>17.399999999999999</v>
      </c>
      <c r="BO171" s="64">
        <f>IFERROR(1/J171*(X171/H171),"0")</f>
        <v>5.1440329218106991E-2</v>
      </c>
      <c r="BP171" s="64">
        <f>IFERROR(1/J171*(Y171/H171),"0")</f>
        <v>5.5555555555555552E-2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287</v>
      </c>
      <c r="B173" s="54" t="s">
        <v>288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281</v>
      </c>
      <c r="L173" s="32"/>
      <c r="M173" s="33" t="s">
        <v>282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69</v>
      </c>
      <c r="X173" s="549">
        <v>14</v>
      </c>
      <c r="Y173" s="550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286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1">
        <f>IFERROR(X171/H171,"0")+IFERROR(X172/H172,"0")+IFERROR(X173/H173,"0")</f>
        <v>22.222222222222221</v>
      </c>
      <c r="Y174" s="551">
        <f>IFERROR(Y171/H171,"0")+IFERROR(Y172/H172,"0")+IFERROR(Y173/H173,"0")</f>
        <v>24</v>
      </c>
      <c r="Z174" s="551">
        <f>IFERROR(IF(Z171="",0,Z171),"0")+IFERROR(IF(Z172="",0,Z172),"0")+IFERROR(IF(Z173="",0,Z173),"0")</f>
        <v>0.1416</v>
      </c>
      <c r="AA174" s="552"/>
      <c r="AB174" s="552"/>
      <c r="AC174" s="552"/>
    </row>
    <row r="175" spans="1:68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1">
        <f>IFERROR(SUM(X171:X173),"0")</f>
        <v>28</v>
      </c>
      <c r="Y175" s="551">
        <f>IFERROR(SUM(Y171:Y173),"0")</f>
        <v>30.240000000000002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289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290</v>
      </c>
      <c r="B177" s="54" t="s">
        <v>291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281</v>
      </c>
      <c r="L177" s="32"/>
      <c r="M177" s="33" t="s">
        <v>282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69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286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292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103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293</v>
      </c>
      <c r="B182" s="54" t="s">
        <v>294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296</v>
      </c>
      <c r="B183" s="54" t="s">
        <v>297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295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137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298</v>
      </c>
      <c r="B187" s="54" t="s">
        <v>299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301</v>
      </c>
      <c r="B188" s="54" t="s">
        <v>302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300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64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customHeight="1" x14ac:dyDescent="0.25">
      <c r="A192" s="54" t="s">
        <v>303</v>
      </c>
      <c r="B192" s="54" t="s">
        <v>304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69</v>
      </c>
      <c r="X192" s="549">
        <v>40</v>
      </c>
      <c r="Y192" s="550">
        <f t="shared" ref="Y192:Y199" si="16">IFERROR(IF(X192="",0,CEILING((X192/$H192),1)*$H192),"")</f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41.555555555555557</v>
      </c>
      <c r="BN192" s="64">
        <f t="shared" ref="BN192:BN199" si="18">IFERROR(Y192*I192/H192,"0")</f>
        <v>44.88</v>
      </c>
      <c r="BO192" s="64">
        <f t="shared" ref="BO192:BO199" si="19">IFERROR(1/J192*(X192/H192),"0")</f>
        <v>5.6116722783389444E-2</v>
      </c>
      <c r="BP192" s="64">
        <f t="shared" ref="BP192:BP199" si="20">IFERROR(1/J192*(Y192/H192),"0")</f>
        <v>6.0606060606060608E-2</v>
      </c>
    </row>
    <row r="193" spans="1:68" ht="27" hidden="1" customHeight="1" x14ac:dyDescent="0.25">
      <c r="A193" s="54" t="s">
        <v>306</v>
      </c>
      <c r="B193" s="54" t="s">
        <v>307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69</v>
      </c>
      <c r="X193" s="549">
        <v>0</v>
      </c>
      <c r="Y193" s="550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309</v>
      </c>
      <c r="B194" s="54" t="s">
        <v>310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69</v>
      </c>
      <c r="X194" s="549">
        <v>150</v>
      </c>
      <c r="Y194" s="550">
        <f t="shared" si="16"/>
        <v>151.20000000000002</v>
      </c>
      <c r="Z194" s="36">
        <f>IFERROR(IF(Y194=0,"",ROUNDUP(Y194/H194,0)*0.00902),"")</f>
        <v>0.25256000000000001</v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7"/>
        <v>155.83333333333331</v>
      </c>
      <c r="BN194" s="64">
        <f t="shared" si="18"/>
        <v>157.08000000000001</v>
      </c>
      <c r="BO194" s="64">
        <f t="shared" si="19"/>
        <v>0.21043771043771042</v>
      </c>
      <c r="BP194" s="64">
        <f t="shared" si="20"/>
        <v>0.21212121212121213</v>
      </c>
    </row>
    <row r="195" spans="1:68" ht="27" hidden="1" customHeight="1" x14ac:dyDescent="0.25">
      <c r="A195" s="54" t="s">
        <v>312</v>
      </c>
      <c r="B195" s="54" t="s">
        <v>313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9">
        <v>105</v>
      </c>
      <c r="Y196" s="550">
        <f t="shared" si="16"/>
        <v>106.2</v>
      </c>
      <c r="Z196" s="36">
        <f>IFERROR(IF(Y196=0,"",ROUNDUP(Y196/H196,0)*0.00502),"")</f>
        <v>0.29618</v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7"/>
        <v>112.58333333333333</v>
      </c>
      <c r="BN196" s="64">
        <f t="shared" si="18"/>
        <v>113.87</v>
      </c>
      <c r="BO196" s="64">
        <f t="shared" si="19"/>
        <v>0.2492877492877493</v>
      </c>
      <c r="BP196" s="64">
        <f t="shared" si="20"/>
        <v>0.25213675213675218</v>
      </c>
    </row>
    <row r="197" spans="1:68" ht="27" customHeight="1" x14ac:dyDescent="0.25">
      <c r="A197" s="54" t="s">
        <v>317</v>
      </c>
      <c r="B197" s="54" t="s">
        <v>318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9">
        <v>66</v>
      </c>
      <c r="Y197" s="550">
        <f t="shared" si="16"/>
        <v>66.600000000000009</v>
      </c>
      <c r="Z197" s="36">
        <f>IFERROR(IF(Y197=0,"",ROUNDUP(Y197/H197,0)*0.00502),"")</f>
        <v>0.18574000000000002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7"/>
        <v>69.666666666666657</v>
      </c>
      <c r="BN197" s="64">
        <f t="shared" si="18"/>
        <v>70.3</v>
      </c>
      <c r="BO197" s="64">
        <f t="shared" si="19"/>
        <v>0.15669515669515671</v>
      </c>
      <c r="BP197" s="64">
        <f t="shared" si="20"/>
        <v>0.15811965811965817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69</v>
      </c>
      <c r="X199" s="549">
        <v>60</v>
      </c>
      <c r="Y199" s="550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17"/>
        <v>63.333333333333329</v>
      </c>
      <c r="BN199" s="64">
        <f t="shared" si="18"/>
        <v>64.599999999999994</v>
      </c>
      <c r="BO199" s="64">
        <f t="shared" si="19"/>
        <v>0.14245014245014248</v>
      </c>
      <c r="BP199" s="64">
        <f t="shared" si="20"/>
        <v>0.14529914529914531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163.5185185185185</v>
      </c>
      <c r="Y200" s="551">
        <f>IFERROR(Y192/H192,"0")+IFERROR(Y193/H193,"0")+IFERROR(Y194/H194,"0")+IFERROR(Y195/H195,"0")+IFERROR(Y196/H196,"0")+IFERROR(Y197/H197,"0")+IFERROR(Y198/H198,"0")+IFERROR(Y199/H199,"0")</f>
        <v>166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0.97731999999999997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1">
        <f>IFERROR(SUM(X192:X199),"0")</f>
        <v>421</v>
      </c>
      <c r="Y201" s="551">
        <f>IFERROR(SUM(Y192:Y199),"0")</f>
        <v>428.40000000000003</v>
      </c>
      <c r="Z201" s="37"/>
      <c r="AA201" s="552"/>
      <c r="AB201" s="552"/>
      <c r="AC201" s="552"/>
    </row>
    <row r="202" spans="1:68" ht="14.25" hidden="1" customHeight="1" x14ac:dyDescent="0.25">
      <c r="A202" s="553" t="s">
        <v>73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323</v>
      </c>
      <c r="B203" s="54" t="s">
        <v>324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325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328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329</v>
      </c>
      <c r="B205" s="54" t="s">
        <v>330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69</v>
      </c>
      <c r="X205" s="549">
        <v>200</v>
      </c>
      <c r="Y205" s="550">
        <f t="shared" si="21"/>
        <v>200.1</v>
      </c>
      <c r="Z205" s="36">
        <f>IFERROR(IF(Y205=0,"",ROUNDUP(Y205/H205,0)*0.01898),"")</f>
        <v>0.43653999999999998</v>
      </c>
      <c r="AA205" s="56"/>
      <c r="AB205" s="57"/>
      <c r="AC205" s="247" t="s">
        <v>331</v>
      </c>
      <c r="AG205" s="64"/>
      <c r="AJ205" s="68"/>
      <c r="AK205" s="68">
        <v>0</v>
      </c>
      <c r="BB205" s="248" t="s">
        <v>1</v>
      </c>
      <c r="BM205" s="64">
        <f t="shared" si="22"/>
        <v>211.93103448275863</v>
      </c>
      <c r="BN205" s="64">
        <f t="shared" si="23"/>
        <v>212.03699999999998</v>
      </c>
      <c r="BO205" s="64">
        <f t="shared" si="24"/>
        <v>0.35919540229885061</v>
      </c>
      <c r="BP205" s="64">
        <f t="shared" si="25"/>
        <v>0.359375</v>
      </c>
    </row>
    <row r="206" spans="1:68" ht="27" customHeight="1" x14ac:dyDescent="0.25">
      <c r="A206" s="54" t="s">
        <v>332</v>
      </c>
      <c r="B206" s="54" t="s">
        <v>333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9">
        <v>40</v>
      </c>
      <c r="Y206" s="550">
        <f t="shared" si="21"/>
        <v>40.799999999999997</v>
      </c>
      <c r="Z206" s="36">
        <f t="shared" ref="Z206:Z211" si="26">IFERROR(IF(Y206=0,"",ROUNDUP(Y206/H206,0)*0.00651),"")</f>
        <v>0.11067</v>
      </c>
      <c r="AA206" s="56"/>
      <c r="AB206" s="57"/>
      <c r="AC206" s="249" t="s">
        <v>325</v>
      </c>
      <c r="AG206" s="64"/>
      <c r="AJ206" s="68"/>
      <c r="AK206" s="68">
        <v>0</v>
      </c>
      <c r="BB206" s="250" t="s">
        <v>1</v>
      </c>
      <c r="BM206" s="64">
        <f t="shared" si="22"/>
        <v>44.5</v>
      </c>
      <c r="BN206" s="64">
        <f t="shared" si="23"/>
        <v>45.39</v>
      </c>
      <c r="BO206" s="64">
        <f t="shared" si="24"/>
        <v>9.1575091575091583E-2</v>
      </c>
      <c r="BP206" s="64">
        <f t="shared" si="25"/>
        <v>9.3406593406593408E-2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69</v>
      </c>
      <c r="X210" s="549">
        <v>40</v>
      </c>
      <c r="Y210" s="550">
        <f t="shared" si="21"/>
        <v>40.799999999999997</v>
      </c>
      <c r="Z210" s="36">
        <f t="shared" si="26"/>
        <v>0.11067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2"/>
        <v>44.20000000000001</v>
      </c>
      <c r="BN210" s="64">
        <f t="shared" si="23"/>
        <v>45.084000000000003</v>
      </c>
      <c r="BO210" s="64">
        <f t="shared" si="24"/>
        <v>9.1575091575091583E-2</v>
      </c>
      <c r="BP210" s="64">
        <f t="shared" si="25"/>
        <v>9.3406593406593408E-2</v>
      </c>
    </row>
    <row r="211" spans="1:68" ht="27" customHeight="1" x14ac:dyDescent="0.25">
      <c r="A211" s="54" t="s">
        <v>344</v>
      </c>
      <c r="B211" s="54" t="s">
        <v>345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69</v>
      </c>
      <c r="X211" s="549">
        <v>60</v>
      </c>
      <c r="Y211" s="550">
        <f t="shared" si="21"/>
        <v>60</v>
      </c>
      <c r="Z211" s="36">
        <f t="shared" si="26"/>
        <v>0.16275000000000001</v>
      </c>
      <c r="AA211" s="56"/>
      <c r="AB211" s="57"/>
      <c r="AC211" s="259" t="s">
        <v>328</v>
      </c>
      <c r="AG211" s="64"/>
      <c r="AJ211" s="68"/>
      <c r="AK211" s="68">
        <v>0</v>
      </c>
      <c r="BB211" s="260" t="s">
        <v>1</v>
      </c>
      <c r="BM211" s="64">
        <f t="shared" si="22"/>
        <v>66.45</v>
      </c>
      <c r="BN211" s="64">
        <f t="shared" si="23"/>
        <v>66.45</v>
      </c>
      <c r="BO211" s="64">
        <f t="shared" si="24"/>
        <v>0.13736263736263737</v>
      </c>
      <c r="BP211" s="64">
        <f t="shared" si="25"/>
        <v>0.13736263736263737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81.321839080459782</v>
      </c>
      <c r="Y212" s="551">
        <f>IFERROR(Y203/H203,"0")+IFERROR(Y204/H204,"0")+IFERROR(Y205/H205,"0")+IFERROR(Y206/H206,"0")+IFERROR(Y207/H207,"0")+IFERROR(Y208/H208,"0")+IFERROR(Y209/H209,"0")+IFERROR(Y210/H210,"0")+IFERROR(Y211/H211,"0")</f>
        <v>82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0.82062999999999997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1">
        <f>IFERROR(SUM(X203:X211),"0")</f>
        <v>340</v>
      </c>
      <c r="Y213" s="551">
        <f>IFERROR(SUM(Y203:Y211),"0")</f>
        <v>341.7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167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hidden="1" customHeight="1" x14ac:dyDescent="0.25">
      <c r="A215" s="54" t="s">
        <v>346</v>
      </c>
      <c r="B215" s="54" t="s">
        <v>347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69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348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349</v>
      </c>
      <c r="B216" s="54" t="s">
        <v>350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351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hidden="1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hidden="1" customHeight="1" x14ac:dyDescent="0.25">
      <c r="A219" s="571" t="s">
        <v>352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103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353</v>
      </c>
      <c r="B221" s="54" t="s">
        <v>354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69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355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356</v>
      </c>
      <c r="B222" s="54" t="s">
        <v>357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359</v>
      </c>
      <c r="B223" s="54" t="s">
        <v>360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361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362</v>
      </c>
      <c r="B224" s="54" t="s">
        <v>363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362</v>
      </c>
      <c r="B225" s="54" t="s">
        <v>364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3" t="s">
        <v>365</v>
      </c>
      <c r="Q225" s="561"/>
      <c r="R225" s="561"/>
      <c r="S225" s="561"/>
      <c r="T225" s="562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355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9">
        <v>80</v>
      </c>
      <c r="Y228" s="550">
        <f t="shared" si="27"/>
        <v>80</v>
      </c>
      <c r="Z228" s="36">
        <f t="shared" si="32"/>
        <v>0.1804</v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28"/>
        <v>84.2</v>
      </c>
      <c r="BN228" s="64">
        <f t="shared" si="29"/>
        <v>84.2</v>
      </c>
      <c r="BO228" s="64">
        <f t="shared" si="30"/>
        <v>0.15151515151515152</v>
      </c>
      <c r="BP228" s="64">
        <f t="shared" si="31"/>
        <v>0.15151515151515152</v>
      </c>
    </row>
    <row r="229" spans="1:68" ht="27" hidden="1" customHeight="1" x14ac:dyDescent="0.25">
      <c r="A229" s="54" t="s">
        <v>371</v>
      </c>
      <c r="B229" s="54" t="s">
        <v>374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7" t="s">
        <v>375</v>
      </c>
      <c r="Q229" s="561"/>
      <c r="R229" s="561"/>
      <c r="S229" s="561"/>
      <c r="T229" s="562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20</v>
      </c>
      <c r="Y230" s="551">
        <f>IFERROR(Y221/H221,"0")+IFERROR(Y222/H222,"0")+IFERROR(Y223/H223,"0")+IFERROR(Y224/H224,"0")+IFERROR(Y225/H225,"0")+IFERROR(Y226/H226,"0")+IFERROR(Y227/H227,"0")+IFERROR(Y228/H228,"0")+IFERROR(Y229/H229,"0")</f>
        <v>20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0.1804</v>
      </c>
      <c r="AA230" s="552"/>
      <c r="AB230" s="552"/>
      <c r="AC230" s="552"/>
    </row>
    <row r="231" spans="1:68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1">
        <f>IFERROR(SUM(X221:X229),"0")</f>
        <v>80</v>
      </c>
      <c r="Y231" s="551">
        <f>IFERROR(SUM(Y221:Y229),"0")</f>
        <v>80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137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376</v>
      </c>
      <c r="B233" s="54" t="s">
        <v>377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69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379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380</v>
      </c>
      <c r="B237" s="54" t="s">
        <v>381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8" t="s">
        <v>382</v>
      </c>
      <c r="Q237" s="561"/>
      <c r="R237" s="561"/>
      <c r="S237" s="561"/>
      <c r="T237" s="562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384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385</v>
      </c>
      <c r="B241" s="54" t="s">
        <v>386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388</v>
      </c>
      <c r="B242" s="54" t="s">
        <v>389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5" t="s">
        <v>390</v>
      </c>
      <c r="Q242" s="561"/>
      <c r="R242" s="561"/>
      <c r="S242" s="561"/>
      <c r="T242" s="562"/>
      <c r="U242" s="34"/>
      <c r="V242" s="34"/>
      <c r="W242" s="35" t="s">
        <v>69</v>
      </c>
      <c r="X242" s="549">
        <v>21</v>
      </c>
      <c r="Y242" s="550">
        <f>IFERROR(IF(X242="",0,CEILING((X242/$H242),1)*$H242),"")</f>
        <v>21.6</v>
      </c>
      <c r="Z242" s="36">
        <f>IFERROR(IF(Y242=0,"",ROUNDUP(Y242/H242,0)*0.0059),"")</f>
        <v>7.0800000000000002E-2</v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23.041666666666668</v>
      </c>
      <c r="BN242" s="64">
        <f>IFERROR(Y242*I242/H242,"0")</f>
        <v>23.700000000000003</v>
      </c>
      <c r="BO242" s="64">
        <f>IFERROR(1/J242*(X242/H242),"0")</f>
        <v>5.4012345679012343E-2</v>
      </c>
      <c r="BP242" s="64">
        <f>IFERROR(1/J242*(Y242/H242),"0")</f>
        <v>5.5555555555555552E-2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69</v>
      </c>
      <c r="X243" s="549">
        <v>5.5</v>
      </c>
      <c r="Y243" s="550">
        <f>IFERROR(IF(X243="",0,CEILING((X243/$H243),1)*$H243),"")</f>
        <v>6.3</v>
      </c>
      <c r="Z243" s="36">
        <f>IFERROR(IF(Y243=0,"",ROUNDUP(Y243/H243,0)*0.0059),"")</f>
        <v>4.1299999999999996E-2</v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6.6611111111111114</v>
      </c>
      <c r="BN243" s="64">
        <f>IFERROR(Y243*I243/H243,"0")</f>
        <v>7.63</v>
      </c>
      <c r="BO243" s="64">
        <f>IFERROR(1/J243*(X243/H243),"0")</f>
        <v>2.8292181069958844E-2</v>
      </c>
      <c r="BP243" s="64">
        <f>IFERROR(1/J243*(Y243/H243),"0")</f>
        <v>3.2407407407407406E-2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395</v>
      </c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1">
        <f>IFERROR(X241/H241,"0")+IFERROR(X242/H242,"0")+IFERROR(X243/H243,"0")+IFERROR(X244/H244,"0")+IFERROR(X245/H245,"0")</f>
        <v>17.777777777777779</v>
      </c>
      <c r="Y246" s="551">
        <f>IFERROR(Y241/H241,"0")+IFERROR(Y242/H242,"0")+IFERROR(Y243/H243,"0")+IFERROR(Y244/H244,"0")+IFERROR(Y245/H245,"0")</f>
        <v>19</v>
      </c>
      <c r="Z246" s="551">
        <f>IFERROR(IF(Z241="",0,Z241),"0")+IFERROR(IF(Z242="",0,Z242),"0")+IFERROR(IF(Z243="",0,Z243),"0")+IFERROR(IF(Z244="",0,Z244),"0")+IFERROR(IF(Z245="",0,Z245),"0")</f>
        <v>0.11210000000000001</v>
      </c>
      <c r="AA246" s="552"/>
      <c r="AB246" s="552"/>
      <c r="AC246" s="552"/>
    </row>
    <row r="247" spans="1:68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1">
        <f>IFERROR(SUM(X241:X245),"0")</f>
        <v>26.5</v>
      </c>
      <c r="Y247" s="551">
        <f>IFERROR(SUM(Y241:Y245),"0")</f>
        <v>27.900000000000002</v>
      </c>
      <c r="Z247" s="37"/>
      <c r="AA247" s="552"/>
      <c r="AB247" s="552"/>
      <c r="AC247" s="552"/>
    </row>
    <row r="248" spans="1:68" ht="16.5" hidden="1" customHeight="1" x14ac:dyDescent="0.25">
      <c r="A248" s="571" t="s">
        <v>398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414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419</v>
      </c>
      <c r="Q260" s="561"/>
      <c r="R260" s="561"/>
      <c r="S260" s="561"/>
      <c r="T260" s="562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424</v>
      </c>
      <c r="B262" s="54" t="s">
        <v>425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9" t="s">
        <v>426</v>
      </c>
      <c r="Q262" s="561"/>
      <c r="R262" s="561"/>
      <c r="S262" s="561"/>
      <c r="T262" s="562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428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73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429</v>
      </c>
      <c r="B267" s="54" t="s">
        <v>430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432</v>
      </c>
      <c r="B268" s="54" t="s">
        <v>433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435</v>
      </c>
      <c r="B269" s="54" t="s">
        <v>436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438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64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439</v>
      </c>
      <c r="B274" s="54" t="s">
        <v>440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73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442</v>
      </c>
      <c r="B278" s="54" t="s">
        <v>443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445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446</v>
      </c>
      <c r="B283" s="54" t="s">
        <v>447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450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451</v>
      </c>
      <c r="B288" s="54" t="s">
        <v>452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454</v>
      </c>
      <c r="B289" s="54" t="s">
        <v>455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71</v>
      </c>
      <c r="Q293" s="558"/>
      <c r="R293" s="558"/>
      <c r="S293" s="558"/>
      <c r="T293" s="558"/>
      <c r="U293" s="558"/>
      <c r="V293" s="559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71</v>
      </c>
      <c r="Q294" s="558"/>
      <c r="R294" s="558"/>
      <c r="S294" s="558"/>
      <c r="T294" s="558"/>
      <c r="U294" s="558"/>
      <c r="V294" s="559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64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467</v>
      </c>
      <c r="B296" s="54" t="s">
        <v>468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470</v>
      </c>
      <c r="B297" s="54" t="s">
        <v>471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9">
        <v>350</v>
      </c>
      <c r="Y300" s="550">
        <f t="shared" si="33"/>
        <v>350.7</v>
      </c>
      <c r="Z300" s="36">
        <f>IFERROR(IF(Y300=0,"",ROUNDUP(Y300/H300,0)*0.00502),"")</f>
        <v>0.83833999999999997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366.66666666666669</v>
      </c>
      <c r="BN300" s="64">
        <f t="shared" si="35"/>
        <v>367.40000000000003</v>
      </c>
      <c r="BO300" s="64">
        <f t="shared" si="36"/>
        <v>0.71225071225071224</v>
      </c>
      <c r="BP300" s="64">
        <f t="shared" si="37"/>
        <v>0.71367521367521369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71</v>
      </c>
      <c r="Q303" s="558"/>
      <c r="R303" s="558"/>
      <c r="S303" s="558"/>
      <c r="T303" s="558"/>
      <c r="U303" s="558"/>
      <c r="V303" s="559"/>
      <c r="W303" s="37" t="s">
        <v>72</v>
      </c>
      <c r="X303" s="551">
        <f>IFERROR(X296/H296,"0")+IFERROR(X297/H297,"0")+IFERROR(X298/H298,"0")+IFERROR(X299/H299,"0")+IFERROR(X300/H300,"0")+IFERROR(X301/H301,"0")+IFERROR(X302/H302,"0")</f>
        <v>166.66666666666666</v>
      </c>
      <c r="Y303" s="551">
        <f>IFERROR(Y296/H296,"0")+IFERROR(Y297/H297,"0")+IFERROR(Y298/H298,"0")+IFERROR(Y299/H299,"0")+IFERROR(Y300/H300,"0")+IFERROR(Y301/H301,"0")+IFERROR(Y302/H302,"0")</f>
        <v>167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0.83833999999999997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71</v>
      </c>
      <c r="Q304" s="558"/>
      <c r="R304" s="558"/>
      <c r="S304" s="558"/>
      <c r="T304" s="558"/>
      <c r="U304" s="558"/>
      <c r="V304" s="559"/>
      <c r="W304" s="37" t="s">
        <v>69</v>
      </c>
      <c r="X304" s="551">
        <f>IFERROR(SUM(X296:X302),"0")</f>
        <v>350</v>
      </c>
      <c r="Y304" s="551">
        <f>IFERROR(SUM(Y296:Y302),"0")</f>
        <v>350.7</v>
      </c>
      <c r="Z304" s="37"/>
      <c r="AA304" s="552"/>
      <c r="AB304" s="552"/>
      <c r="AC304" s="552"/>
    </row>
    <row r="305" spans="1:68" ht="14.25" hidden="1" customHeight="1" x14ac:dyDescent="0.25">
      <c r="A305" s="553" t="s">
        <v>73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486</v>
      </c>
      <c r="B306" s="54" t="s">
        <v>487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489</v>
      </c>
      <c r="B307" s="54" t="s">
        <v>490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71</v>
      </c>
      <c r="Q311" s="558"/>
      <c r="R311" s="558"/>
      <c r="S311" s="558"/>
      <c r="T311" s="558"/>
      <c r="U311" s="558"/>
      <c r="V311" s="559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71</v>
      </c>
      <c r="Q312" s="558"/>
      <c r="R312" s="558"/>
      <c r="S312" s="558"/>
      <c r="T312" s="558"/>
      <c r="U312" s="558"/>
      <c r="V312" s="559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167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9">
        <v>400</v>
      </c>
      <c r="Y315" s="550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9">
        <v>10</v>
      </c>
      <c r="Y316" s="550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10.617857142857142</v>
      </c>
      <c r="BN316" s="64">
        <f>IFERROR(Y316*I316/H316,"0")</f>
        <v>17.838000000000001</v>
      </c>
      <c r="BO316" s="64">
        <f>IFERROR(1/J316*(X316/H316),"0")</f>
        <v>1.8601190476190476E-2</v>
      </c>
      <c r="BP316" s="64">
        <f>IFERROR(1/J316*(Y316/H316),"0")</f>
        <v>3.125E-2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71</v>
      </c>
      <c r="Q317" s="558"/>
      <c r="R317" s="558"/>
      <c r="S317" s="558"/>
      <c r="T317" s="558"/>
      <c r="U317" s="558"/>
      <c r="V317" s="559"/>
      <c r="W317" s="37" t="s">
        <v>72</v>
      </c>
      <c r="X317" s="551">
        <f>IFERROR(X314/H314,"0")+IFERROR(X315/H315,"0")+IFERROR(X316/H316,"0")</f>
        <v>54.853479853479854</v>
      </c>
      <c r="Y317" s="551">
        <f>IFERROR(Y314/H314,"0")+IFERROR(Y315/H315,"0")+IFERROR(Y316/H316,"0")</f>
        <v>57</v>
      </c>
      <c r="Z317" s="551">
        <f>IFERROR(IF(Z314="",0,Z314),"0")+IFERROR(IF(Z315="",0,Z315),"0")+IFERROR(IF(Z316="",0,Z316),"0")</f>
        <v>1.08186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71</v>
      </c>
      <c r="Q318" s="558"/>
      <c r="R318" s="558"/>
      <c r="S318" s="558"/>
      <c r="T318" s="558"/>
      <c r="U318" s="558"/>
      <c r="V318" s="559"/>
      <c r="W318" s="37" t="s">
        <v>69</v>
      </c>
      <c r="X318" s="551">
        <f>IFERROR(SUM(X314:X316),"0")</f>
        <v>430</v>
      </c>
      <c r="Y318" s="551">
        <f>IFERROR(SUM(Y314:Y316),"0")</f>
        <v>447.59999999999997</v>
      </c>
      <c r="Z318" s="37"/>
      <c r="AA318" s="552"/>
      <c r="AB318" s="552"/>
      <c r="AC318" s="552"/>
    </row>
    <row r="319" spans="1:68" ht="14.25" hidden="1" customHeight="1" x14ac:dyDescent="0.25">
      <c r="A319" s="553" t="s">
        <v>95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510</v>
      </c>
      <c r="B320" s="54" t="s">
        <v>511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9" t="s">
        <v>512</v>
      </c>
      <c r="Q320" s="561"/>
      <c r="R320" s="561"/>
      <c r="S320" s="561"/>
      <c r="T320" s="562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7" t="s">
        <v>516</v>
      </c>
      <c r="Q321" s="561"/>
      <c r="R321" s="561"/>
      <c r="S321" s="561"/>
      <c r="T321" s="562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9">
        <v>51.000000000000007</v>
      </c>
      <c r="Y323" s="550">
        <f>IFERROR(IF(X323="",0,CEILING((X323/$H323),1)*$H323),"")</f>
        <v>51</v>
      </c>
      <c r="Z323" s="36">
        <f>IFERROR(IF(Y323=0,"",ROUNDUP(Y323/H323,0)*0.00651),"")</f>
        <v>0.13020000000000001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57.600000000000016</v>
      </c>
      <c r="BN323" s="64">
        <f>IFERROR(Y323*I323/H323,"0")</f>
        <v>57.6</v>
      </c>
      <c r="BO323" s="64">
        <f>IFERROR(1/J323*(X323/H323),"0")</f>
        <v>0.10989010989010992</v>
      </c>
      <c r="BP323" s="64">
        <f>IFERROR(1/J323*(Y323/H323),"0")</f>
        <v>0.1098901098901099</v>
      </c>
    </row>
    <row r="324" spans="1:68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71</v>
      </c>
      <c r="Q324" s="558"/>
      <c r="R324" s="558"/>
      <c r="S324" s="558"/>
      <c r="T324" s="558"/>
      <c r="U324" s="558"/>
      <c r="V324" s="559"/>
      <c r="W324" s="37" t="s">
        <v>72</v>
      </c>
      <c r="X324" s="551">
        <f>IFERROR(X320/H320,"0")+IFERROR(X321/H321,"0")+IFERROR(X322/H322,"0")+IFERROR(X323/H323,"0")</f>
        <v>20.000000000000004</v>
      </c>
      <c r="Y324" s="551">
        <f>IFERROR(Y320/H320,"0")+IFERROR(Y321/H321,"0")+IFERROR(Y322/H322,"0")+IFERROR(Y323/H323,"0")</f>
        <v>20</v>
      </c>
      <c r="Z324" s="551">
        <f>IFERROR(IF(Z320="",0,Z320),"0")+IFERROR(IF(Z321="",0,Z321),"0")+IFERROR(IF(Z322="",0,Z322),"0")+IFERROR(IF(Z323="",0,Z323),"0")</f>
        <v>0.13020000000000001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71</v>
      </c>
      <c r="Q325" s="558"/>
      <c r="R325" s="558"/>
      <c r="S325" s="558"/>
      <c r="T325" s="558"/>
      <c r="U325" s="558"/>
      <c r="V325" s="559"/>
      <c r="W325" s="37" t="s">
        <v>69</v>
      </c>
      <c r="X325" s="551">
        <f>IFERROR(SUM(X320:X323),"0")</f>
        <v>51.000000000000007</v>
      </c>
      <c r="Y325" s="551">
        <f>IFERROR(SUM(Y320:Y323),"0")</f>
        <v>51</v>
      </c>
      <c r="Z325" s="37"/>
      <c r="AA325" s="552"/>
      <c r="AB325" s="552"/>
      <c r="AC325" s="552"/>
    </row>
    <row r="326" spans="1:68" ht="14.25" hidden="1" customHeight="1" x14ac:dyDescent="0.25">
      <c r="A326" s="553" t="s">
        <v>522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523</v>
      </c>
      <c r="B327" s="54" t="s">
        <v>524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9">
        <v>100</v>
      </c>
      <c r="Y329" s="550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71</v>
      </c>
      <c r="Q330" s="558"/>
      <c r="R330" s="558"/>
      <c r="S330" s="558"/>
      <c r="T330" s="558"/>
      <c r="U330" s="558"/>
      <c r="V330" s="559"/>
      <c r="W330" s="37" t="s">
        <v>72</v>
      </c>
      <c r="X330" s="551">
        <f>IFERROR(X327/H327,"0")+IFERROR(X328/H328,"0")+IFERROR(X329/H329,"0")</f>
        <v>50</v>
      </c>
      <c r="Y330" s="551">
        <f>IFERROR(Y327/H327,"0")+IFERROR(Y328/H328,"0")+IFERROR(Y329/H329,"0")</f>
        <v>50</v>
      </c>
      <c r="Z330" s="551">
        <f>IFERROR(IF(Z327="",0,Z327),"0")+IFERROR(IF(Z328="",0,Z328),"0")+IFERROR(IF(Z329="",0,Z329),"0")</f>
        <v>0.23700000000000002</v>
      </c>
      <c r="AA330" s="552"/>
      <c r="AB330" s="552"/>
      <c r="AC330" s="552"/>
    </row>
    <row r="331" spans="1:68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71</v>
      </c>
      <c r="Q331" s="558"/>
      <c r="R331" s="558"/>
      <c r="S331" s="558"/>
      <c r="T331" s="558"/>
      <c r="U331" s="558"/>
      <c r="V331" s="559"/>
      <c r="W331" s="37" t="s">
        <v>69</v>
      </c>
      <c r="X331" s="551">
        <f>IFERROR(SUM(X327:X329),"0")</f>
        <v>100</v>
      </c>
      <c r="Y331" s="551">
        <f>IFERROR(SUM(Y327:Y329),"0")</f>
        <v>100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531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73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532</v>
      </c>
      <c r="B334" s="54" t="s">
        <v>533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9">
        <v>350</v>
      </c>
      <c r="Y335" s="550">
        <f>IFERROR(IF(X335="",0,CEILING((X335/$H335),1)*$H335),"")</f>
        <v>350.7</v>
      </c>
      <c r="Z335" s="36">
        <f>IFERROR(IF(Y335=0,"",ROUNDUP(Y335/H335,0)*0.00651),"")</f>
        <v>1.08717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391.99999999999994</v>
      </c>
      <c r="BN335" s="64">
        <f>IFERROR(Y335*I335/H335,"0")</f>
        <v>392.78399999999993</v>
      </c>
      <c r="BO335" s="64">
        <f>IFERROR(1/J335*(X335/H335),"0")</f>
        <v>0.91575091575091572</v>
      </c>
      <c r="BP335" s="64">
        <f>IFERROR(1/J335*(Y335/H335),"0")</f>
        <v>0.91758241758241765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71</v>
      </c>
      <c r="Q337" s="558"/>
      <c r="R337" s="558"/>
      <c r="S337" s="558"/>
      <c r="T337" s="558"/>
      <c r="U337" s="558"/>
      <c r="V337" s="559"/>
      <c r="W337" s="37" t="s">
        <v>72</v>
      </c>
      <c r="X337" s="551">
        <f>IFERROR(X334/H334,"0")+IFERROR(X335/H335,"0")+IFERROR(X336/H336,"0")</f>
        <v>166.66666666666666</v>
      </c>
      <c r="Y337" s="551">
        <f>IFERROR(Y334/H334,"0")+IFERROR(Y335/H335,"0")+IFERROR(Y336/H336,"0")</f>
        <v>167</v>
      </c>
      <c r="Z337" s="551">
        <f>IFERROR(IF(Z334="",0,Z334),"0")+IFERROR(IF(Z335="",0,Z335),"0")+IFERROR(IF(Z336="",0,Z336),"0")</f>
        <v>1.08717</v>
      </c>
      <c r="AA337" s="552"/>
      <c r="AB337" s="552"/>
      <c r="AC337" s="552"/>
    </row>
    <row r="338" spans="1:68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71</v>
      </c>
      <c r="Q338" s="558"/>
      <c r="R338" s="558"/>
      <c r="S338" s="558"/>
      <c r="T338" s="558"/>
      <c r="U338" s="558"/>
      <c r="V338" s="559"/>
      <c r="W338" s="37" t="s">
        <v>69</v>
      </c>
      <c r="X338" s="551">
        <f>IFERROR(SUM(X334:X336),"0")</f>
        <v>350</v>
      </c>
      <c r="Y338" s="551">
        <f>IFERROR(SUM(Y334:Y336),"0")</f>
        <v>350.7</v>
      </c>
      <c r="Z338" s="37"/>
      <c r="AA338" s="552"/>
      <c r="AB338" s="552"/>
      <c r="AC338" s="552"/>
    </row>
    <row r="339" spans="1:68" ht="27.75" hidden="1" customHeight="1" x14ac:dyDescent="0.2">
      <c r="A339" s="614" t="s">
        <v>541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542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9">
        <v>200</v>
      </c>
      <c r="Y342" s="550">
        <f t="shared" ref="Y342:Y348" si="38">IFERROR(IF(X342="",0,CEILING((X342/$H342),1)*$H342),"")</f>
        <v>210</v>
      </c>
      <c r="Z342" s="36">
        <f>IFERROR(IF(Y342=0,"",ROUNDUP(Y342/H342,0)*0.02175),"")</f>
        <v>0.30449999999999999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206.4</v>
      </c>
      <c r="BN342" s="64">
        <f t="shared" ref="BN342:BN348" si="40">IFERROR(Y342*I342/H342,"0")</f>
        <v>216.72</v>
      </c>
      <c r="BO342" s="64">
        <f t="shared" ref="BO342:BO348" si="41">IFERROR(1/J342*(X342/H342),"0")</f>
        <v>0.27777777777777779</v>
      </c>
      <c r="BP342" s="64">
        <f t="shared" ref="BP342:BP348" si="42">IFERROR(1/J342*(Y342/H342),"0")</f>
        <v>0.29166666666666663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9">
        <v>300</v>
      </c>
      <c r="Y343" s="550">
        <f t="shared" si="38"/>
        <v>300</v>
      </c>
      <c r="Z343" s="36">
        <f>IFERROR(IF(Y343=0,"",ROUNDUP(Y343/H343,0)*0.02175),"")</f>
        <v>0.43499999999999994</v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309.60000000000002</v>
      </c>
      <c r="BN343" s="64">
        <f t="shared" si="40"/>
        <v>309.60000000000002</v>
      </c>
      <c r="BO343" s="64">
        <f t="shared" si="41"/>
        <v>0.41666666666666663</v>
      </c>
      <c r="BP343" s="64">
        <f t="shared" si="42"/>
        <v>0.41666666666666663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7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69</v>
      </c>
      <c r="X344" s="549">
        <v>800</v>
      </c>
      <c r="Y344" s="550">
        <f t="shared" si="38"/>
        <v>810</v>
      </c>
      <c r="Z344" s="36">
        <f>IFERROR(IF(Y344=0,"",ROUNDUP(Y344/H344,0)*0.02175),"")</f>
        <v>1.1744999999999999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825.6</v>
      </c>
      <c r="BN344" s="64">
        <f t="shared" si="40"/>
        <v>835.92000000000007</v>
      </c>
      <c r="BO344" s="64">
        <f t="shared" si="41"/>
        <v>1.1111111111111112</v>
      </c>
      <c r="BP344" s="64">
        <f t="shared" si="42"/>
        <v>1.125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69</v>
      </c>
      <c r="X345" s="549">
        <v>2800</v>
      </c>
      <c r="Y345" s="550">
        <f t="shared" si="38"/>
        <v>2805</v>
      </c>
      <c r="Z345" s="36">
        <f>IFERROR(IF(Y345=0,"",ROUNDUP(Y345/H345,0)*0.02175),"")</f>
        <v>4.0672499999999996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2889.6</v>
      </c>
      <c r="BN345" s="64">
        <f t="shared" si="40"/>
        <v>2894.76</v>
      </c>
      <c r="BO345" s="64">
        <f t="shared" si="41"/>
        <v>3.8888888888888884</v>
      </c>
      <c r="BP345" s="64">
        <f t="shared" si="42"/>
        <v>3.895833333333333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9">
        <v>25</v>
      </c>
      <c r="Y348" s="550">
        <f t="shared" si="38"/>
        <v>25</v>
      </c>
      <c r="Z348" s="36">
        <f>IFERROR(IF(Y348=0,"",ROUNDUP(Y348/H348,0)*0.00902),"")</f>
        <v>4.5100000000000001E-2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26.05</v>
      </c>
      <c r="BN348" s="64">
        <f t="shared" si="40"/>
        <v>26.05</v>
      </c>
      <c r="BO348" s="64">
        <f t="shared" si="41"/>
        <v>3.787878787878788E-2</v>
      </c>
      <c r="BP348" s="64">
        <f t="shared" si="42"/>
        <v>3.787878787878788E-2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71</v>
      </c>
      <c r="Q349" s="558"/>
      <c r="R349" s="558"/>
      <c r="S349" s="558"/>
      <c r="T349" s="558"/>
      <c r="U349" s="558"/>
      <c r="V349" s="559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278.33333333333331</v>
      </c>
      <c r="Y349" s="551">
        <f>IFERROR(Y342/H342,"0")+IFERROR(Y343/H343,"0")+IFERROR(Y344/H344,"0")+IFERROR(Y345/H345,"0")+IFERROR(Y346/H346,"0")+IFERROR(Y347/H347,"0")+IFERROR(Y348/H348,"0")</f>
        <v>280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6.026349999999999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71</v>
      </c>
      <c r="Q350" s="558"/>
      <c r="R350" s="558"/>
      <c r="S350" s="558"/>
      <c r="T350" s="558"/>
      <c r="U350" s="558"/>
      <c r="V350" s="559"/>
      <c r="W350" s="37" t="s">
        <v>69</v>
      </c>
      <c r="X350" s="551">
        <f>IFERROR(SUM(X342:X348),"0")</f>
        <v>4125</v>
      </c>
      <c r="Y350" s="551">
        <f>IFERROR(SUM(Y342:Y348),"0")</f>
        <v>4150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137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9">
        <v>1500</v>
      </c>
      <c r="Y352" s="550">
        <f>IFERROR(IF(X352="",0,CEILING((X352/$H352),1)*$H352),"")</f>
        <v>1500</v>
      </c>
      <c r="Z352" s="36">
        <f>IFERROR(IF(Y352=0,"",ROUNDUP(Y352/H352,0)*0.02175),"")</f>
        <v>2.1749999999999998</v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1548</v>
      </c>
      <c r="BN352" s="64">
        <f>IFERROR(Y352*I352/H352,"0")</f>
        <v>1548</v>
      </c>
      <c r="BO352" s="64">
        <f>IFERROR(1/J352*(X352/H352),"0")</f>
        <v>2.083333333333333</v>
      </c>
      <c r="BP352" s="64">
        <f>IFERROR(1/J352*(Y352/H352),"0")</f>
        <v>2.083333333333333</v>
      </c>
    </row>
    <row r="353" spans="1:68" ht="16.5" hidden="1" customHeight="1" x14ac:dyDescent="0.25">
      <c r="A353" s="54" t="s">
        <v>565</v>
      </c>
      <c r="B353" s="54" t="s">
        <v>566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71</v>
      </c>
      <c r="Q354" s="558"/>
      <c r="R354" s="558"/>
      <c r="S354" s="558"/>
      <c r="T354" s="558"/>
      <c r="U354" s="558"/>
      <c r="V354" s="559"/>
      <c r="W354" s="37" t="s">
        <v>72</v>
      </c>
      <c r="X354" s="551">
        <f>IFERROR(X352/H352,"0")+IFERROR(X353/H353,"0")</f>
        <v>100</v>
      </c>
      <c r="Y354" s="551">
        <f>IFERROR(Y352/H352,"0")+IFERROR(Y353/H353,"0")</f>
        <v>100</v>
      </c>
      <c r="Z354" s="551">
        <f>IFERROR(IF(Z352="",0,Z352),"0")+IFERROR(IF(Z353="",0,Z353),"0")</f>
        <v>2.1749999999999998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71</v>
      </c>
      <c r="Q355" s="558"/>
      <c r="R355" s="558"/>
      <c r="S355" s="558"/>
      <c r="T355" s="558"/>
      <c r="U355" s="558"/>
      <c r="V355" s="559"/>
      <c r="W355" s="37" t="s">
        <v>69</v>
      </c>
      <c r="X355" s="551">
        <f>IFERROR(SUM(X352:X353),"0")</f>
        <v>1500</v>
      </c>
      <c r="Y355" s="551">
        <f>IFERROR(SUM(Y352:Y353),"0")</f>
        <v>1500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73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567</v>
      </c>
      <c r="B357" s="54" t="s">
        <v>568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570</v>
      </c>
      <c r="B358" s="54" t="s">
        <v>571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71</v>
      </c>
      <c r="Q359" s="558"/>
      <c r="R359" s="558"/>
      <c r="S359" s="558"/>
      <c r="T359" s="558"/>
      <c r="U359" s="558"/>
      <c r="V359" s="559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71</v>
      </c>
      <c r="Q360" s="558"/>
      <c r="R360" s="558"/>
      <c r="S360" s="558"/>
      <c r="T360" s="558"/>
      <c r="U360" s="558"/>
      <c r="V360" s="559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167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6" t="s">
        <v>575</v>
      </c>
      <c r="Q362" s="561"/>
      <c r="R362" s="561"/>
      <c r="S362" s="561"/>
      <c r="T362" s="562"/>
      <c r="U362" s="34"/>
      <c r="V362" s="34"/>
      <c r="W362" s="35" t="s">
        <v>69</v>
      </c>
      <c r="X362" s="549">
        <v>20</v>
      </c>
      <c r="Y362" s="550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71</v>
      </c>
      <c r="Q363" s="558"/>
      <c r="R363" s="558"/>
      <c r="S363" s="558"/>
      <c r="T363" s="558"/>
      <c r="U363" s="558"/>
      <c r="V363" s="559"/>
      <c r="W363" s="37" t="s">
        <v>72</v>
      </c>
      <c r="X363" s="551">
        <f>IFERROR(X362/H362,"0")</f>
        <v>2.2222222222222223</v>
      </c>
      <c r="Y363" s="551">
        <f>IFERROR(Y362/H362,"0")</f>
        <v>3</v>
      </c>
      <c r="Z363" s="551">
        <f>IFERROR(IF(Z362="",0,Z362),"0")</f>
        <v>5.6940000000000004E-2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71</v>
      </c>
      <c r="Q364" s="558"/>
      <c r="R364" s="558"/>
      <c r="S364" s="558"/>
      <c r="T364" s="558"/>
      <c r="U364" s="558"/>
      <c r="V364" s="559"/>
      <c r="W364" s="37" t="s">
        <v>69</v>
      </c>
      <c r="X364" s="551">
        <f>IFERROR(SUM(X362:X362),"0")</f>
        <v>20</v>
      </c>
      <c r="Y364" s="551">
        <f>IFERROR(SUM(Y362:Y362),"0")</f>
        <v>27</v>
      </c>
      <c r="Z364" s="37"/>
      <c r="AA364" s="552"/>
      <c r="AB364" s="552"/>
      <c r="AC364" s="552"/>
    </row>
    <row r="365" spans="1:68" ht="16.5" hidden="1" customHeight="1" x14ac:dyDescent="0.25">
      <c r="A365" s="571" t="s">
        <v>577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103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578</v>
      </c>
      <c r="B367" s="54" t="s">
        <v>579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9">
        <v>30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71</v>
      </c>
      <c r="Q370" s="558"/>
      <c r="R370" s="558"/>
      <c r="S370" s="558"/>
      <c r="T370" s="558"/>
      <c r="U370" s="558"/>
      <c r="V370" s="559"/>
      <c r="W370" s="37" t="s">
        <v>72</v>
      </c>
      <c r="X370" s="551">
        <f>IFERROR(X367/H367,"0")+IFERROR(X368/H368,"0")+IFERROR(X369/H369,"0")</f>
        <v>2.5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71</v>
      </c>
      <c r="Q371" s="558"/>
      <c r="R371" s="558"/>
      <c r="S371" s="558"/>
      <c r="T371" s="558"/>
      <c r="U371" s="558"/>
      <c r="V371" s="559"/>
      <c r="W371" s="37" t="s">
        <v>69</v>
      </c>
      <c r="X371" s="551">
        <f>IFERROR(SUM(X367:X369),"0")</f>
        <v>30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586</v>
      </c>
      <c r="B373" s="54" t="s">
        <v>587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71</v>
      </c>
      <c r="Q374" s="558"/>
      <c r="R374" s="558"/>
      <c r="S374" s="558"/>
      <c r="T374" s="558"/>
      <c r="U374" s="558"/>
      <c r="V374" s="559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71</v>
      </c>
      <c r="Q375" s="558"/>
      <c r="R375" s="558"/>
      <c r="S375" s="558"/>
      <c r="T375" s="558"/>
      <c r="U375" s="558"/>
      <c r="V375" s="559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73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589</v>
      </c>
      <c r="B377" s="54" t="s">
        <v>590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592</v>
      </c>
      <c r="B378" s="54" t="s">
        <v>593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71</v>
      </c>
      <c r="Q379" s="558"/>
      <c r="R379" s="558"/>
      <c r="S379" s="558"/>
      <c r="T379" s="558"/>
      <c r="U379" s="558"/>
      <c r="V379" s="559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71</v>
      </c>
      <c r="Q380" s="558"/>
      <c r="R380" s="558"/>
      <c r="S380" s="558"/>
      <c r="T380" s="558"/>
      <c r="U380" s="558"/>
      <c r="V380" s="559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167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594</v>
      </c>
      <c r="B382" s="54" t="s">
        <v>595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71</v>
      </c>
      <c r="Q383" s="558"/>
      <c r="R383" s="558"/>
      <c r="S383" s="558"/>
      <c r="T383" s="558"/>
      <c r="U383" s="558"/>
      <c r="V383" s="559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71</v>
      </c>
      <c r="Q384" s="558"/>
      <c r="R384" s="558"/>
      <c r="S384" s="558"/>
      <c r="T384" s="558"/>
      <c r="U384" s="558"/>
      <c r="V384" s="559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597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598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64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69</v>
      </c>
      <c r="X388" s="549">
        <v>10</v>
      </c>
      <c r="Y388" s="550">
        <f t="shared" ref="Y388:Y397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10.388888888888889</v>
      </c>
      <c r="BN388" s="64">
        <f t="shared" ref="BN388:BN397" si="45">IFERROR(Y388*I388/H388,"0")</f>
        <v>11.22</v>
      </c>
      <c r="BO388" s="64">
        <f t="shared" ref="BO388:BO397" si="46">IFERROR(1/J388*(X388/H388),"0")</f>
        <v>1.4029180695847361E-2</v>
      </c>
      <c r="BP388" s="64">
        <f t="shared" ref="BP388:BP397" si="47">IFERROR(1/J388*(Y388/H388),"0")</f>
        <v>1.5151515151515152E-2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602</v>
      </c>
      <c r="B390" s="54" t="s">
        <v>605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69</v>
      </c>
      <c r="X393" s="549">
        <v>35</v>
      </c>
      <c r="Y393" s="550">
        <f t="shared" si="43"/>
        <v>35.700000000000003</v>
      </c>
      <c r="Z393" s="36">
        <f t="shared" si="48"/>
        <v>8.5339999999999999E-2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37.166666666666664</v>
      </c>
      <c r="BN393" s="64">
        <f t="shared" si="45"/>
        <v>37.910000000000004</v>
      </c>
      <c r="BO393" s="64">
        <f t="shared" si="46"/>
        <v>7.1225071225071226E-2</v>
      </c>
      <c r="BP393" s="64">
        <f t="shared" si="47"/>
        <v>7.2649572649572655E-2</v>
      </c>
    </row>
    <row r="394" spans="1:68" ht="37.5" hidden="1" customHeight="1" x14ac:dyDescent="0.25">
      <c r="A394" s="54" t="s">
        <v>613</v>
      </c>
      <c r="B394" s="54" t="s">
        <v>614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69</v>
      </c>
      <c r="X396" s="549">
        <v>35</v>
      </c>
      <c r="Y396" s="550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hidden="1" customHeight="1" x14ac:dyDescent="0.25">
      <c r="A397" s="54" t="s">
        <v>622</v>
      </c>
      <c r="B397" s="54" t="s">
        <v>623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71</v>
      </c>
      <c r="Q398" s="558"/>
      <c r="R398" s="558"/>
      <c r="S398" s="558"/>
      <c r="T398" s="558"/>
      <c r="U398" s="558"/>
      <c r="V398" s="559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35.185185185185176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36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0.18872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71</v>
      </c>
      <c r="Q399" s="558"/>
      <c r="R399" s="558"/>
      <c r="S399" s="558"/>
      <c r="T399" s="558"/>
      <c r="U399" s="558"/>
      <c r="V399" s="559"/>
      <c r="W399" s="37" t="s">
        <v>69</v>
      </c>
      <c r="X399" s="551">
        <f>IFERROR(SUM(X388:X397),"0")</f>
        <v>80</v>
      </c>
      <c r="Y399" s="551">
        <f>IFERROR(SUM(Y388:Y397),"0")</f>
        <v>82.2</v>
      </c>
      <c r="Z399" s="37"/>
      <c r="AA399" s="552"/>
      <c r="AB399" s="552"/>
      <c r="AC399" s="552"/>
    </row>
    <row r="400" spans="1:68" ht="14.25" hidden="1" customHeight="1" x14ac:dyDescent="0.25">
      <c r="A400" s="553" t="s">
        <v>73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624</v>
      </c>
      <c r="B401" s="54" t="s">
        <v>625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627</v>
      </c>
      <c r="B402" s="54" t="s">
        <v>628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71</v>
      </c>
      <c r="Q403" s="558"/>
      <c r="R403" s="558"/>
      <c r="S403" s="558"/>
      <c r="T403" s="558"/>
      <c r="U403" s="558"/>
      <c r="V403" s="559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71</v>
      </c>
      <c r="Q404" s="558"/>
      <c r="R404" s="558"/>
      <c r="S404" s="558"/>
      <c r="T404" s="558"/>
      <c r="U404" s="558"/>
      <c r="V404" s="559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630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137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631</v>
      </c>
      <c r="B407" s="54" t="s">
        <v>632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71</v>
      </c>
      <c r="Q408" s="558"/>
      <c r="R408" s="558"/>
      <c r="S408" s="558"/>
      <c r="T408" s="558"/>
      <c r="U408" s="558"/>
      <c r="V408" s="559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71</v>
      </c>
      <c r="Q409" s="558"/>
      <c r="R409" s="558"/>
      <c r="S409" s="558"/>
      <c r="T409" s="558"/>
      <c r="U409" s="558"/>
      <c r="V409" s="559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64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634</v>
      </c>
      <c r="B411" s="54" t="s">
        <v>635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637</v>
      </c>
      <c r="B412" s="54" t="s">
        <v>638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71</v>
      </c>
      <c r="Q415" s="558"/>
      <c r="R415" s="558"/>
      <c r="S415" s="558"/>
      <c r="T415" s="558"/>
      <c r="U415" s="558"/>
      <c r="V415" s="559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71</v>
      </c>
      <c r="Q416" s="558"/>
      <c r="R416" s="558"/>
      <c r="S416" s="558"/>
      <c r="T416" s="558"/>
      <c r="U416" s="558"/>
      <c r="V416" s="559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645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64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69</v>
      </c>
      <c r="X419" s="549">
        <v>20</v>
      </c>
      <c r="Y419" s="550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71</v>
      </c>
      <c r="Q420" s="558"/>
      <c r="R420" s="558"/>
      <c r="S420" s="558"/>
      <c r="T420" s="558"/>
      <c r="U420" s="558"/>
      <c r="V420" s="559"/>
      <c r="W420" s="37" t="s">
        <v>72</v>
      </c>
      <c r="X420" s="551">
        <f>IFERROR(X419/H419,"0")</f>
        <v>16.666666666666668</v>
      </c>
      <c r="Y420" s="551">
        <f>IFERROR(Y419/H419,"0")</f>
        <v>17</v>
      </c>
      <c r="Z420" s="551">
        <f>IFERROR(IF(Z419="",0,Z419),"0")</f>
        <v>0.11067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71</v>
      </c>
      <c r="Q421" s="558"/>
      <c r="R421" s="558"/>
      <c r="S421" s="558"/>
      <c r="T421" s="558"/>
      <c r="U421" s="558"/>
      <c r="V421" s="559"/>
      <c r="W421" s="37" t="s">
        <v>69</v>
      </c>
      <c r="X421" s="551">
        <f>IFERROR(SUM(X419:X419),"0")</f>
        <v>20</v>
      </c>
      <c r="Y421" s="551">
        <f>IFERROR(SUM(Y419:Y419),"0")</f>
        <v>20.399999999999999</v>
      </c>
      <c r="Z421" s="37"/>
      <c r="AA421" s="552"/>
      <c r="AB421" s="552"/>
      <c r="AC421" s="552"/>
    </row>
    <row r="422" spans="1:68" ht="16.5" hidden="1" customHeight="1" x14ac:dyDescent="0.25">
      <c r="A422" s="571" t="s">
        <v>649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64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650</v>
      </c>
      <c r="B424" s="54" t="s">
        <v>651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71</v>
      </c>
      <c r="Q425" s="558"/>
      <c r="R425" s="558"/>
      <c r="S425" s="558"/>
      <c r="T425" s="558"/>
      <c r="U425" s="558"/>
      <c r="V425" s="559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71</v>
      </c>
      <c r="Q426" s="558"/>
      <c r="R426" s="558"/>
      <c r="S426" s="558"/>
      <c r="T426" s="558"/>
      <c r="U426" s="558"/>
      <c r="V426" s="559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653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653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69</v>
      </c>
      <c r="X430" s="549">
        <v>120</v>
      </c>
      <c r="Y430" s="550">
        <f t="shared" ref="Y430:Y442" si="49">IFERROR(IF(X430="",0,CEILING((X430/$H430),1)*$H430),"")</f>
        <v>121.44000000000001</v>
      </c>
      <c r="Z430" s="36">
        <f t="shared" ref="Z430:Z436" si="50">IFERROR(IF(Y430=0,"",ROUNDUP(Y430/H430,0)*0.01196),"")</f>
        <v>0.27507999999999999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128.18181818181816</v>
      </c>
      <c r="BN430" s="64">
        <f t="shared" ref="BN430:BN442" si="52">IFERROR(Y430*I430/H430,"0")</f>
        <v>129.72</v>
      </c>
      <c r="BO430" s="64">
        <f t="shared" ref="BO430:BO442" si="53">IFERROR(1/J430*(X430/H430),"0")</f>
        <v>0.21853146853146854</v>
      </c>
      <c r="BP430" s="64">
        <f t="shared" ref="BP430:BP442" si="54">IFERROR(1/J430*(Y430/H430),"0")</f>
        <v>0.22115384615384617</v>
      </c>
    </row>
    <row r="431" spans="1:68" ht="27" hidden="1" customHeight="1" x14ac:dyDescent="0.25">
      <c r="A431" s="54" t="s">
        <v>657</v>
      </c>
      <c r="B431" s="54" t="s">
        <v>658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69</v>
      </c>
      <c r="X432" s="549">
        <v>200</v>
      </c>
      <c r="Y432" s="550">
        <f t="shared" si="49"/>
        <v>200.64000000000001</v>
      </c>
      <c r="Z432" s="36">
        <f t="shared" si="50"/>
        <v>0.45448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1"/>
        <v>213.63636363636363</v>
      </c>
      <c r="BN432" s="64">
        <f t="shared" si="52"/>
        <v>214.32</v>
      </c>
      <c r="BO432" s="64">
        <f t="shared" si="53"/>
        <v>0.36421911421911418</v>
      </c>
      <c r="BP432" s="64">
        <f t="shared" si="54"/>
        <v>0.36538461538461542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8" t="s">
        <v>665</v>
      </c>
      <c r="Q433" s="561"/>
      <c r="R433" s="561"/>
      <c r="S433" s="561"/>
      <c r="T433" s="562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667</v>
      </c>
      <c r="B434" s="54" t="s">
        <v>668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9">
        <v>210</v>
      </c>
      <c r="Y435" s="550">
        <f t="shared" si="49"/>
        <v>211.20000000000002</v>
      </c>
      <c r="Z435" s="36">
        <f t="shared" si="50"/>
        <v>0.47839999999999999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224.31818181818178</v>
      </c>
      <c r="BN435" s="64">
        <f t="shared" si="52"/>
        <v>225.60000000000002</v>
      </c>
      <c r="BO435" s="64">
        <f t="shared" si="53"/>
        <v>0.38243006993006995</v>
      </c>
      <c r="BP435" s="64">
        <f t="shared" si="54"/>
        <v>0.38461538461538464</v>
      </c>
    </row>
    <row r="436" spans="1:68" ht="16.5" hidden="1" customHeight="1" x14ac:dyDescent="0.25">
      <c r="A436" s="54" t="s">
        <v>673</v>
      </c>
      <c r="B436" s="54" t="s">
        <v>674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69</v>
      </c>
      <c r="X438" s="549">
        <v>48</v>
      </c>
      <c r="Y438" s="550">
        <f t="shared" si="49"/>
        <v>48</v>
      </c>
      <c r="Z438" s="36">
        <f>IFERROR(IF(Y438=0,"",ROUNDUP(Y438/H438,0)*0.00902),"")</f>
        <v>9.0200000000000002E-2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69.3</v>
      </c>
      <c r="BN438" s="64">
        <f t="shared" si="52"/>
        <v>69.3</v>
      </c>
      <c r="BO438" s="64">
        <f t="shared" si="53"/>
        <v>7.575757575757576E-2</v>
      </c>
      <c r="BP438" s="64">
        <f t="shared" si="54"/>
        <v>7.575757575757576E-2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7" t="s">
        <v>682</v>
      </c>
      <c r="Q439" s="561"/>
      <c r="R439" s="561"/>
      <c r="S439" s="561"/>
      <c r="T439" s="562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69</v>
      </c>
      <c r="X442" s="549">
        <v>180</v>
      </c>
      <c r="Y442" s="550">
        <f t="shared" si="49"/>
        <v>182.4</v>
      </c>
      <c r="Z442" s="36">
        <f>IFERROR(IF(Y442=0,"",ROUNDUP(Y442/H442,0)*0.00937),"")</f>
        <v>0.35605999999999999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261</v>
      </c>
      <c r="BN442" s="64">
        <f t="shared" si="52"/>
        <v>264.48</v>
      </c>
      <c r="BO442" s="64">
        <f t="shared" si="53"/>
        <v>0.3125</v>
      </c>
      <c r="BP442" s="64">
        <f t="shared" si="54"/>
        <v>0.31666666666666665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71</v>
      </c>
      <c r="Q443" s="558"/>
      <c r="R443" s="558"/>
      <c r="S443" s="558"/>
      <c r="T443" s="558"/>
      <c r="U443" s="558"/>
      <c r="V443" s="559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147.87878787878788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149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1.65422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71</v>
      </c>
      <c r="Q444" s="558"/>
      <c r="R444" s="558"/>
      <c r="S444" s="558"/>
      <c r="T444" s="558"/>
      <c r="U444" s="558"/>
      <c r="V444" s="559"/>
      <c r="W444" s="37" t="s">
        <v>69</v>
      </c>
      <c r="X444" s="551">
        <f>IFERROR(SUM(X430:X442),"0")</f>
        <v>758</v>
      </c>
      <c r="Y444" s="551">
        <f>IFERROR(SUM(Y430:Y442),"0")</f>
        <v>763.68000000000006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137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69</v>
      </c>
      <c r="X446" s="549">
        <v>120</v>
      </c>
      <c r="Y446" s="550">
        <f>IFERROR(IF(X446="",0,CEILING((X446/$H446),1)*$H446),"")</f>
        <v>121.44000000000001</v>
      </c>
      <c r="Z446" s="36">
        <f>IFERROR(IF(Y446=0,"",ROUNDUP(Y446/H446,0)*0.01196),"")</f>
        <v>0.27507999999999999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128.18181818181816</v>
      </c>
      <c r="BN446" s="64">
        <f>IFERROR(Y446*I446/H446,"0")</f>
        <v>129.72</v>
      </c>
      <c r="BO446" s="64">
        <f>IFERROR(1/J446*(X446/H446),"0")</f>
        <v>0.21853146853146854</v>
      </c>
      <c r="BP446" s="64">
        <f>IFERROR(1/J446*(Y446/H446),"0")</f>
        <v>0.22115384615384617</v>
      </c>
    </row>
    <row r="447" spans="1:68" ht="16.5" hidden="1" customHeight="1" x14ac:dyDescent="0.25">
      <c r="A447" s="54" t="s">
        <v>692</v>
      </c>
      <c r="B447" s="54" t="s">
        <v>693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71</v>
      </c>
      <c r="Q449" s="558"/>
      <c r="R449" s="558"/>
      <c r="S449" s="558"/>
      <c r="T449" s="558"/>
      <c r="U449" s="558"/>
      <c r="V449" s="559"/>
      <c r="W449" s="37" t="s">
        <v>72</v>
      </c>
      <c r="X449" s="551">
        <f>IFERROR(X446/H446,"0")+IFERROR(X447/H447,"0")+IFERROR(X448/H448,"0")</f>
        <v>22.727272727272727</v>
      </c>
      <c r="Y449" s="551">
        <f>IFERROR(Y446/H446,"0")+IFERROR(Y447/H447,"0")+IFERROR(Y448/H448,"0")</f>
        <v>23</v>
      </c>
      <c r="Z449" s="551">
        <f>IFERROR(IF(Z446="",0,Z446),"0")+IFERROR(IF(Z447="",0,Z447),"0")+IFERROR(IF(Z448="",0,Z448),"0")</f>
        <v>0.27507999999999999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71</v>
      </c>
      <c r="Q450" s="558"/>
      <c r="R450" s="558"/>
      <c r="S450" s="558"/>
      <c r="T450" s="558"/>
      <c r="U450" s="558"/>
      <c r="V450" s="559"/>
      <c r="W450" s="37" t="s">
        <v>69</v>
      </c>
      <c r="X450" s="551">
        <f>IFERROR(SUM(X446:X448),"0")</f>
        <v>120</v>
      </c>
      <c r="Y450" s="551">
        <f>IFERROR(SUM(Y446:Y448),"0")</f>
        <v>121.44000000000001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64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69</v>
      </c>
      <c r="X452" s="549">
        <v>70</v>
      </c>
      <c r="Y452" s="550">
        <f t="shared" ref="Y452:Y457" si="55">IFERROR(IF(X452="",0,CEILING((X452/$H452),1)*$H452),"")</f>
        <v>73.92</v>
      </c>
      <c r="Z452" s="36">
        <f>IFERROR(IF(Y452=0,"",ROUNDUP(Y452/H452,0)*0.01196),"")</f>
        <v>0.16744000000000001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74.772727272727266</v>
      </c>
      <c r="BN452" s="64">
        <f t="shared" ref="BN452:BN457" si="57">IFERROR(Y452*I452/H452,"0")</f>
        <v>78.959999999999994</v>
      </c>
      <c r="BO452" s="64">
        <f t="shared" ref="BO452:BO457" si="58">IFERROR(1/J452*(X452/H452),"0")</f>
        <v>0.12747668997668998</v>
      </c>
      <c r="BP452" s="64">
        <f t="shared" ref="BP452:BP457" si="59">IFERROR(1/J452*(Y452/H452),"0")</f>
        <v>0.13461538461538464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69</v>
      </c>
      <c r="X453" s="549">
        <v>40</v>
      </c>
      <c r="Y453" s="550">
        <f t="shared" si="55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42.727272727272727</v>
      </c>
      <c r="BN453" s="64">
        <f t="shared" si="57"/>
        <v>45.12</v>
      </c>
      <c r="BO453" s="64">
        <f t="shared" si="58"/>
        <v>7.2843822843822847E-2</v>
      </c>
      <c r="BP453" s="64">
        <f t="shared" si="59"/>
        <v>7.6923076923076927E-2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69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69</v>
      </c>
      <c r="X455" s="549">
        <v>120</v>
      </c>
      <c r="Y455" s="550">
        <f t="shared" si="55"/>
        <v>120</v>
      </c>
      <c r="Z455" s="36">
        <f>IFERROR(IF(Y455=0,"",ROUNDUP(Y455/H455,0)*0.00902),"")</f>
        <v>0.22550000000000001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173.25</v>
      </c>
      <c r="BN455" s="64">
        <f t="shared" si="57"/>
        <v>173.25</v>
      </c>
      <c r="BO455" s="64">
        <f t="shared" si="58"/>
        <v>0.18939393939393939</v>
      </c>
      <c r="BP455" s="64">
        <f t="shared" si="59"/>
        <v>0.18939393939393939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69</v>
      </c>
      <c r="X456" s="549">
        <v>24</v>
      </c>
      <c r="Y456" s="550">
        <f t="shared" si="55"/>
        <v>24</v>
      </c>
      <c r="Z456" s="36">
        <f>IFERROR(IF(Y456=0,"",ROUNDUP(Y456/H456,0)*0.00902),"")</f>
        <v>4.5100000000000001E-2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33.450000000000003</v>
      </c>
      <c r="BN456" s="64">
        <f t="shared" si="57"/>
        <v>33.450000000000003</v>
      </c>
      <c r="BO456" s="64">
        <f t="shared" si="58"/>
        <v>3.787878787878788E-2</v>
      </c>
      <c r="BP456" s="64">
        <f t="shared" si="59"/>
        <v>3.787878787878788E-2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69</v>
      </c>
      <c r="X457" s="549">
        <v>180</v>
      </c>
      <c r="Y457" s="550">
        <f t="shared" si="55"/>
        <v>182.4</v>
      </c>
      <c r="Z457" s="36">
        <f>IFERROR(IF(Y457=0,"",ROUNDUP(Y457/H457,0)*0.00902),"")</f>
        <v>0.34276000000000001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250.87500000000003</v>
      </c>
      <c r="BN457" s="64">
        <f t="shared" si="57"/>
        <v>254.22000000000003</v>
      </c>
      <c r="BO457" s="64">
        <f t="shared" si="58"/>
        <v>0.28409090909090912</v>
      </c>
      <c r="BP457" s="64">
        <f t="shared" si="59"/>
        <v>0.2878787878787879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71</v>
      </c>
      <c r="Q458" s="558"/>
      <c r="R458" s="558"/>
      <c r="S458" s="558"/>
      <c r="T458" s="558"/>
      <c r="U458" s="558"/>
      <c r="V458" s="559"/>
      <c r="W458" s="37" t="s">
        <v>72</v>
      </c>
      <c r="X458" s="551">
        <f>IFERROR(X452/H452,"0")+IFERROR(X453/H453,"0")+IFERROR(X454/H454,"0")+IFERROR(X455/H455,"0")+IFERROR(X456/H456,"0")+IFERROR(X457/H457,"0")</f>
        <v>88.333333333333329</v>
      </c>
      <c r="Y458" s="551">
        <f>IFERROR(Y452/H452,"0")+IFERROR(Y453/H453,"0")+IFERROR(Y454/H454,"0")+IFERROR(Y455/H455,"0")+IFERROR(Y456/H456,"0")+IFERROR(Y457/H457,"0")</f>
        <v>90</v>
      </c>
      <c r="Z458" s="551">
        <f>IFERROR(IF(Z452="",0,Z452),"0")+IFERROR(IF(Z453="",0,Z453),"0")+IFERROR(IF(Z454="",0,Z454),"0")+IFERROR(IF(Z455="",0,Z455),"0")+IFERROR(IF(Z456="",0,Z456),"0")+IFERROR(IF(Z457="",0,Z457),"0")</f>
        <v>0.87648000000000015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71</v>
      </c>
      <c r="Q459" s="558"/>
      <c r="R459" s="558"/>
      <c r="S459" s="558"/>
      <c r="T459" s="558"/>
      <c r="U459" s="558"/>
      <c r="V459" s="559"/>
      <c r="W459" s="37" t="s">
        <v>69</v>
      </c>
      <c r="X459" s="551">
        <f>IFERROR(SUM(X452:X457),"0")</f>
        <v>434</v>
      </c>
      <c r="Y459" s="551">
        <f>IFERROR(SUM(Y452:Y457),"0")</f>
        <v>442.55999999999995</v>
      </c>
      <c r="Z459" s="37"/>
      <c r="AA459" s="552"/>
      <c r="AB459" s="552"/>
      <c r="AC459" s="552"/>
    </row>
    <row r="460" spans="1:68" ht="14.25" hidden="1" customHeight="1" x14ac:dyDescent="0.25">
      <c r="A460" s="553" t="s">
        <v>73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711</v>
      </c>
      <c r="B461" s="54" t="s">
        <v>712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714</v>
      </c>
      <c r="B462" s="54" t="s">
        <v>715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71</v>
      </c>
      <c r="Q464" s="558"/>
      <c r="R464" s="558"/>
      <c r="S464" s="558"/>
      <c r="T464" s="558"/>
      <c r="U464" s="558"/>
      <c r="V464" s="559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71</v>
      </c>
      <c r="Q465" s="558"/>
      <c r="R465" s="558"/>
      <c r="S465" s="558"/>
      <c r="T465" s="558"/>
      <c r="U465" s="558"/>
      <c r="V465" s="559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720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720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103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721</v>
      </c>
      <c r="B469" s="54" t="s">
        <v>722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724</v>
      </c>
      <c r="B470" s="54" t="s">
        <v>725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71</v>
      </c>
      <c r="Q473" s="558"/>
      <c r="R473" s="558"/>
      <c r="S473" s="558"/>
      <c r="T473" s="558"/>
      <c r="U473" s="558"/>
      <c r="V473" s="559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71</v>
      </c>
      <c r="Q474" s="558"/>
      <c r="R474" s="558"/>
      <c r="S474" s="558"/>
      <c r="T474" s="558"/>
      <c r="U474" s="558"/>
      <c r="V474" s="559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137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732</v>
      </c>
      <c r="B476" s="54" t="s">
        <v>733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737</v>
      </c>
      <c r="Q477" s="561"/>
      <c r="R477" s="561"/>
      <c r="S477" s="561"/>
      <c r="T477" s="562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739</v>
      </c>
      <c r="B478" s="54" t="s">
        <v>740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71</v>
      </c>
      <c r="Q479" s="558"/>
      <c r="R479" s="558"/>
      <c r="S479" s="558"/>
      <c r="T479" s="558"/>
      <c r="U479" s="558"/>
      <c r="V479" s="559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71</v>
      </c>
      <c r="Q480" s="558"/>
      <c r="R480" s="558"/>
      <c r="S480" s="558"/>
      <c r="T480" s="558"/>
      <c r="U480" s="558"/>
      <c r="V480" s="559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64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742</v>
      </c>
      <c r="B482" s="54" t="s">
        <v>743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745</v>
      </c>
      <c r="B483" s="54" t="s">
        <v>746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71</v>
      </c>
      <c r="Q484" s="558"/>
      <c r="R484" s="558"/>
      <c r="S484" s="558"/>
      <c r="T484" s="558"/>
      <c r="U484" s="558"/>
      <c r="V484" s="559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71</v>
      </c>
      <c r="Q485" s="558"/>
      <c r="R485" s="558"/>
      <c r="S485" s="558"/>
      <c r="T485" s="558"/>
      <c r="U485" s="558"/>
      <c r="V485" s="559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73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9">
        <v>900</v>
      </c>
      <c r="Y487" s="550">
        <f>IFERROR(IF(X487="",0,CEILING((X487/$H487),1)*$H487),"")</f>
        <v>900</v>
      </c>
      <c r="Z487" s="36">
        <f>IFERROR(IF(Y487=0,"",ROUNDUP(Y487/H487,0)*0.01898),"")</f>
        <v>1.8980000000000001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951.90000000000009</v>
      </c>
      <c r="BN487" s="64">
        <f>IFERROR(Y487*I487/H487,"0")</f>
        <v>951.90000000000009</v>
      </c>
      <c r="BO487" s="64">
        <f>IFERROR(1/J487*(X487/H487),"0")</f>
        <v>1.5625</v>
      </c>
      <c r="BP487" s="64">
        <f>IFERROR(1/J487*(Y487/H487),"0")</f>
        <v>1.5625</v>
      </c>
    </row>
    <row r="488" spans="1:68" ht="27" hidden="1" customHeight="1" x14ac:dyDescent="0.25">
      <c r="A488" s="54" t="s">
        <v>751</v>
      </c>
      <c r="B488" s="54" t="s">
        <v>752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71</v>
      </c>
      <c r="Q489" s="558"/>
      <c r="R489" s="558"/>
      <c r="S489" s="558"/>
      <c r="T489" s="558"/>
      <c r="U489" s="558"/>
      <c r="V489" s="559"/>
      <c r="W489" s="37" t="s">
        <v>72</v>
      </c>
      <c r="X489" s="551">
        <f>IFERROR(X487/H487,"0")+IFERROR(X488/H488,"0")</f>
        <v>100</v>
      </c>
      <c r="Y489" s="551">
        <f>IFERROR(Y487/H487,"0")+IFERROR(Y488/H488,"0")</f>
        <v>100</v>
      </c>
      <c r="Z489" s="551">
        <f>IFERROR(IF(Z487="",0,Z487),"0")+IFERROR(IF(Z488="",0,Z488),"0")</f>
        <v>1.8980000000000001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71</v>
      </c>
      <c r="Q490" s="558"/>
      <c r="R490" s="558"/>
      <c r="S490" s="558"/>
      <c r="T490" s="558"/>
      <c r="U490" s="558"/>
      <c r="V490" s="559"/>
      <c r="W490" s="37" t="s">
        <v>69</v>
      </c>
      <c r="X490" s="551">
        <f>IFERROR(SUM(X487:X488),"0")</f>
        <v>900</v>
      </c>
      <c r="Y490" s="551">
        <f>IFERROR(SUM(Y487:Y488),"0")</f>
        <v>900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167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753</v>
      </c>
      <c r="B492" s="54" t="s">
        <v>754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71</v>
      </c>
      <c r="Q494" s="558"/>
      <c r="R494" s="558"/>
      <c r="S494" s="558"/>
      <c r="T494" s="558"/>
      <c r="U494" s="558"/>
      <c r="V494" s="559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71</v>
      </c>
      <c r="Q495" s="558"/>
      <c r="R495" s="558"/>
      <c r="S495" s="558"/>
      <c r="T495" s="558"/>
      <c r="U495" s="558"/>
      <c r="V495" s="559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759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137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760</v>
      </c>
      <c r="B498" s="54" t="s">
        <v>761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87" t="s">
        <v>762</v>
      </c>
      <c r="Q498" s="561"/>
      <c r="R498" s="561"/>
      <c r="S498" s="561"/>
      <c r="T498" s="562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71</v>
      </c>
      <c r="Q499" s="558"/>
      <c r="R499" s="558"/>
      <c r="S499" s="558"/>
      <c r="T499" s="558"/>
      <c r="U499" s="558"/>
      <c r="V499" s="559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71</v>
      </c>
      <c r="Q500" s="558"/>
      <c r="R500" s="558"/>
      <c r="S500" s="558"/>
      <c r="T500" s="558"/>
      <c r="U500" s="558"/>
      <c r="V500" s="559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764</v>
      </c>
      <c r="Q501" s="596"/>
      <c r="R501" s="596"/>
      <c r="S501" s="596"/>
      <c r="T501" s="596"/>
      <c r="U501" s="596"/>
      <c r="V501" s="597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12981.5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13108.020000000002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765</v>
      </c>
      <c r="Q502" s="596"/>
      <c r="R502" s="596"/>
      <c r="S502" s="596"/>
      <c r="T502" s="596"/>
      <c r="U502" s="596"/>
      <c r="V502" s="597"/>
      <c r="W502" s="37" t="s">
        <v>69</v>
      </c>
      <c r="X502" s="551">
        <f>IFERROR(SUM(BM22:BM498),"0")</f>
        <v>13852.584005678229</v>
      </c>
      <c r="Y502" s="551">
        <f>IFERROR(SUM(BN22:BN498),"0")</f>
        <v>13987.917999999996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766</v>
      </c>
      <c r="Q503" s="596"/>
      <c r="R503" s="596"/>
      <c r="S503" s="596"/>
      <c r="T503" s="596"/>
      <c r="U503" s="596"/>
      <c r="V503" s="597"/>
      <c r="W503" s="37" t="s">
        <v>767</v>
      </c>
      <c r="X503" s="38">
        <f>ROUNDUP(SUM(BO22:BO498),0)</f>
        <v>22</v>
      </c>
      <c r="Y503" s="38">
        <f>ROUNDUP(SUM(BP22:BP498),0)</f>
        <v>23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768</v>
      </c>
      <c r="Q504" s="596"/>
      <c r="R504" s="596"/>
      <c r="S504" s="596"/>
      <c r="T504" s="596"/>
      <c r="U504" s="596"/>
      <c r="V504" s="597"/>
      <c r="W504" s="37" t="s">
        <v>69</v>
      </c>
      <c r="X504" s="551">
        <f>GrossWeightTotal+PalletQtyTotal*25</f>
        <v>14402.584005678229</v>
      </c>
      <c r="Y504" s="551">
        <f>GrossWeightTotalR+PalletQtyTotalR*25</f>
        <v>14562.917999999996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769</v>
      </c>
      <c r="Q505" s="596"/>
      <c r="R505" s="596"/>
      <c r="S505" s="596"/>
      <c r="T505" s="596"/>
      <c r="U505" s="596"/>
      <c r="V505" s="597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2257.255365430653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2279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770</v>
      </c>
      <c r="Q506" s="596"/>
      <c r="R506" s="596"/>
      <c r="S506" s="596"/>
      <c r="T506" s="596"/>
      <c r="U506" s="596"/>
      <c r="V506" s="597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25.16667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7" t="s">
        <v>101</v>
      </c>
      <c r="D508" s="682"/>
      <c r="E508" s="682"/>
      <c r="F508" s="682"/>
      <c r="G508" s="682"/>
      <c r="H508" s="683"/>
      <c r="I508" s="587" t="s">
        <v>251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541</v>
      </c>
      <c r="U508" s="683"/>
      <c r="V508" s="587" t="s">
        <v>597</v>
      </c>
      <c r="W508" s="682"/>
      <c r="X508" s="682"/>
      <c r="Y508" s="683"/>
      <c r="Z508" s="546" t="s">
        <v>653</v>
      </c>
      <c r="AA508" s="587" t="s">
        <v>720</v>
      </c>
      <c r="AB508" s="683"/>
      <c r="AC508" s="52"/>
      <c r="AF508" s="547"/>
    </row>
    <row r="509" spans="1:68" ht="14.25" customHeight="1" thickTop="1" x14ac:dyDescent="0.2">
      <c r="A509" s="599" t="s">
        <v>773</v>
      </c>
      <c r="B509" s="587" t="s">
        <v>63</v>
      </c>
      <c r="C509" s="587" t="s">
        <v>102</v>
      </c>
      <c r="D509" s="587" t="s">
        <v>119</v>
      </c>
      <c r="E509" s="587" t="s">
        <v>174</v>
      </c>
      <c r="F509" s="587" t="s">
        <v>194</v>
      </c>
      <c r="G509" s="587" t="s">
        <v>227</v>
      </c>
      <c r="H509" s="587" t="s">
        <v>101</v>
      </c>
      <c r="I509" s="587" t="s">
        <v>252</v>
      </c>
      <c r="J509" s="587" t="s">
        <v>292</v>
      </c>
      <c r="K509" s="587" t="s">
        <v>352</v>
      </c>
      <c r="L509" s="587" t="s">
        <v>398</v>
      </c>
      <c r="M509" s="587" t="s">
        <v>414</v>
      </c>
      <c r="N509" s="547"/>
      <c r="O509" s="587" t="s">
        <v>428</v>
      </c>
      <c r="P509" s="587" t="s">
        <v>438</v>
      </c>
      <c r="Q509" s="587" t="s">
        <v>445</v>
      </c>
      <c r="R509" s="587" t="s">
        <v>450</v>
      </c>
      <c r="S509" s="587" t="s">
        <v>531</v>
      </c>
      <c r="T509" s="587" t="s">
        <v>542</v>
      </c>
      <c r="U509" s="587" t="s">
        <v>577</v>
      </c>
      <c r="V509" s="587" t="s">
        <v>598</v>
      </c>
      <c r="W509" s="587" t="s">
        <v>630</v>
      </c>
      <c r="X509" s="587" t="s">
        <v>645</v>
      </c>
      <c r="Y509" s="587" t="s">
        <v>649</v>
      </c>
      <c r="Z509" s="587" t="s">
        <v>653</v>
      </c>
      <c r="AA509" s="587" t="s">
        <v>720</v>
      </c>
      <c r="AB509" s="587" t="s">
        <v>759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188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288.89999999999998</v>
      </c>
      <c r="E511" s="46">
        <f>IFERROR(Y87*1,"0")+IFERROR(Y88*1,"0")+IFERROR(Y89*1,"0")+IFERROR(Y93*1,"0")+IFERROR(Y94*1,"0")+IFERROR(Y95*1,"0")+IFERROR(Y96*1,"0")</f>
        <v>1188.9000000000001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741.6</v>
      </c>
      <c r="G511" s="46">
        <f>IFERROR(Y127*1,"0")+IFERROR(Y128*1,"0")+IFERROR(Y132*1,"0")+IFERROR(Y133*1,"0")+IFERROR(Y137*1,"0")+IFERROR(Y138*1,"0")</f>
        <v>106.80000000000001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372.54000000000008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770.09999999999991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107.89999999999999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949.3</v>
      </c>
      <c r="S511" s="46">
        <f>IFERROR(Y334*1,"0")+IFERROR(Y335*1,"0")+IFERROR(Y336*1,"0")</f>
        <v>350.7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5677</v>
      </c>
      <c r="U511" s="46">
        <f>IFERROR(Y367*1,"0")+IFERROR(Y368*1,"0")+IFERROR(Y369*1,"0")+IFERROR(Y373*1,"0")+IFERROR(Y377*1,"0")+IFERROR(Y378*1,"0")+IFERROR(Y382*1,"0")</f>
        <v>36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82.2</v>
      </c>
      <c r="W511" s="46">
        <f>IFERROR(Y407*1,"0")+IFERROR(Y411*1,"0")+IFERROR(Y412*1,"0")+IFERROR(Y413*1,"0")+IFERROR(Y414*1,"0")</f>
        <v>0</v>
      </c>
      <c r="X511" s="46">
        <f>IFERROR(Y419*1,"0")</f>
        <v>20.399999999999999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1327.6800000000003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900</v>
      </c>
      <c r="AB511" s="46">
        <f>IFERROR(Y498*1,"0")</f>
        <v>0</v>
      </c>
      <c r="AC511" s="52"/>
      <c r="AF511" s="547"/>
    </row>
  </sheetData>
  <sheetProtection algorithmName="SHA-512" hashValue="nzn+4TZH96kzAYRqO5PbStAP+efdyfleyVGWXnJf3ADUPSs1AWy+xDLo78iFNqxQpB0zevLmDcC+AfpNcX+9bg==" saltValue="Kfjvr2Poyx7zbUpDT2u8k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,00"/>
        <filter val="100,00"/>
        <filter val="105,00"/>
        <filter val="114,29"/>
        <filter val="116,67"/>
        <filter val="12 981,50"/>
        <filter val="12,50"/>
        <filter val="120,00"/>
        <filter val="13 852,58"/>
        <filter val="14 402,58"/>
        <filter val="14,00"/>
        <filter val="140,00"/>
        <filter val="147,88"/>
        <filter val="150,00"/>
        <filter val="16,67"/>
        <filter val="163,52"/>
        <filter val="166,67"/>
        <filter val="17,78"/>
        <filter val="179,26"/>
        <filter val="180,00"/>
        <filter val="2 257,26"/>
        <filter val="2 800,00"/>
        <filter val="2,22"/>
        <filter val="2,50"/>
        <filter val="20,00"/>
        <filter val="200,00"/>
        <filter val="21,00"/>
        <filter val="21,25"/>
        <filter val="210,00"/>
        <filter val="22"/>
        <filter val="22,22"/>
        <filter val="22,73"/>
        <filter val="225,00"/>
        <filter val="24,00"/>
        <filter val="245,00"/>
        <filter val="25,00"/>
        <filter val="26,50"/>
        <filter val="278,33"/>
        <filter val="28,00"/>
        <filter val="29,26"/>
        <filter val="30,00"/>
        <filter val="300,00"/>
        <filter val="315,00"/>
        <filter val="340,00"/>
        <filter val="35,00"/>
        <filter val="35,19"/>
        <filter val="350,00"/>
        <filter val="4 125,00"/>
        <filter val="40,00"/>
        <filter val="400,00"/>
        <filter val="421,00"/>
        <filter val="430,00"/>
        <filter val="434,00"/>
        <filter val="48,00"/>
        <filter val="490,00"/>
        <filter val="5,50"/>
        <filter val="50,00"/>
        <filter val="51,00"/>
        <filter val="51,85"/>
        <filter val="54,85"/>
        <filter val="60,00"/>
        <filter val="66,00"/>
        <filter val="66,67"/>
        <filter val="68,00"/>
        <filter val="70,00"/>
        <filter val="758,00"/>
        <filter val="765,00"/>
        <filter val="80,00"/>
        <filter val="800,00"/>
        <filter val="81,32"/>
        <filter val="865,00"/>
        <filter val="88,33"/>
        <filter val="9,26"/>
        <filter val="90,00"/>
        <filter val="900,00"/>
        <filter val="99,38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3 X89 X26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v6jrGRtW9r6+uqNjL8SsREBR25tWkABY0TwVxYbVHIa8dDcPqL1nUGHBPuCEWp/WTm937ahPTIGQCkXC89BYYQ==" saltValue="AUm5nZAk3uzTuQI3zWYH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2025-09-17T11:53:07Z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