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6E746E-827B-4A33-B794-9AEF36AB9D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Z450" i="1" s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Z331" i="1" s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65" i="1" l="1"/>
  <c r="Z459" i="1"/>
  <c r="Z480" i="1"/>
  <c r="Z318" i="1"/>
  <c r="Z312" i="1"/>
  <c r="Z263" i="1"/>
  <c r="Z212" i="1"/>
  <c r="Z189" i="1"/>
  <c r="Z174" i="1"/>
  <c r="Z134" i="1"/>
  <c r="Z78" i="1"/>
  <c r="Z64" i="1"/>
  <c r="Z355" i="1"/>
  <c r="Z325" i="1"/>
  <c r="Z139" i="1"/>
  <c r="Z444" i="1"/>
  <c r="Z246" i="1"/>
  <c r="Z294" i="1"/>
  <c r="Z380" i="1"/>
  <c r="Z350" i="1"/>
  <c r="Z217" i="1"/>
  <c r="Z118" i="1"/>
  <c r="Z58" i="1"/>
  <c r="Z371" i="1"/>
  <c r="Z474" i="1"/>
  <c r="Z399" i="1"/>
  <c r="Z230" i="1"/>
  <c r="Y504" i="1"/>
  <c r="Z304" i="1"/>
  <c r="Z105" i="1"/>
  <c r="Z90" i="1"/>
  <c r="Z416" i="1"/>
  <c r="Z255" i="1"/>
  <c r="Z200" i="1"/>
  <c r="Z16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<sst xmlns="http://schemas.openxmlformats.org/spreadsheetml/2006/main" count="2218" uniqueCount="794">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</sst>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45919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Пятница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0.41666666666666669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5800</v>
      </c>
      <c r="Y41" s="552">
        <f>IFERROR(IF(X41="",0,CEILING((X41/$H41),1)*$H41),"")</f>
        <v>5810.4000000000005</v>
      </c>
      <c r="Z41" s="36">
        <f>IFERROR(IF(Y41=0,"",ROUNDUP(Y41/H41,0)*0.01898),"")</f>
        <v>10.21124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6033.6111111111104</v>
      </c>
      <c r="BN41" s="64">
        <f>IFERROR(Y41*I41/H41,"0")</f>
        <v>6044.43</v>
      </c>
      <c r="BO41" s="64">
        <f>IFERROR(1/J41*(X41/H41),"0")</f>
        <v>8.3912037037037024</v>
      </c>
      <c r="BP41" s="64">
        <f>IFERROR(1/J41*(Y41/H41),"0")</f>
        <v>8.40625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537.03703703703695</v>
      </c>
      <c r="Y44" s="553">
        <f>IFERROR(Y41/H41,"0")+IFERROR(Y42/H42,"0")+IFERROR(Y43/H43,"0")</f>
        <v>538</v>
      </c>
      <c r="Z44" s="553">
        <f>IFERROR(IF(Z41="",0,Z41),"0")+IFERROR(IF(Z42="",0,Z42),"0")+IFERROR(IF(Z43="",0,Z43),"0")</f>
        <v>10.21124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5800</v>
      </c>
      <c r="Y45" s="553">
        <f>IFERROR(SUM(Y41:Y43),"0")</f>
        <v>5810.4000000000005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600</v>
      </c>
      <c r="Y52" s="552">
        <f t="shared" ref="Y52:Y57" si="6">IFERROR(IF(X52="",0,CEILING((X52/$H52),1)*$H52),"")</f>
        <v>604.79999999999995</v>
      </c>
      <c r="Z52" s="36">
        <f>IFERROR(IF(Y52=0,"",ROUNDUP(Y52/H52,0)*0.01898),"")</f>
        <v>1.0249200000000001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623.30357142857144</v>
      </c>
      <c r="BN52" s="64">
        <f t="shared" ref="BN52:BN57" si="8">IFERROR(Y52*I52/H52,"0")</f>
        <v>628.29</v>
      </c>
      <c r="BO52" s="64">
        <f t="shared" ref="BO52:BO57" si="9">IFERROR(1/J52*(X52/H52),"0")</f>
        <v>0.83705357142857151</v>
      </c>
      <c r="BP52" s="64">
        <f t="shared" ref="BP52:BP57" si="10">IFERROR(1/J52*(Y52/H52),"0")</f>
        <v>0.84375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2200</v>
      </c>
      <c r="Y53" s="552">
        <f t="shared" si="6"/>
        <v>2203.2000000000003</v>
      </c>
      <c r="Z53" s="36">
        <f>IFERROR(IF(Y53=0,"",ROUNDUP(Y53/H53,0)*0.01898),"")</f>
        <v>3.8719200000000003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2288.6111111111109</v>
      </c>
      <c r="BN53" s="64">
        <f t="shared" si="8"/>
        <v>2291.94</v>
      </c>
      <c r="BO53" s="64">
        <f t="shared" si="9"/>
        <v>3.1828703703703702</v>
      </c>
      <c r="BP53" s="64">
        <f t="shared" si="10"/>
        <v>3.1875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257.27513227513225</v>
      </c>
      <c r="Y58" s="553">
        <f>IFERROR(Y52/H52,"0")+IFERROR(Y53/H53,"0")+IFERROR(Y54/H54,"0")+IFERROR(Y55/H55,"0")+IFERROR(Y56/H56,"0")+IFERROR(Y57/H57,"0")</f>
        <v>258</v>
      </c>
      <c r="Z58" s="553">
        <f>IFERROR(IF(Z52="",0,Z52),"0")+IFERROR(IF(Z53="",0,Z53),"0")+IFERROR(IF(Z54="",0,Z54),"0")+IFERROR(IF(Z55="",0,Z55),"0")+IFERROR(IF(Z56="",0,Z56),"0")+IFERROR(IF(Z57="",0,Z57),"0")</f>
        <v>4.8968400000000001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2800</v>
      </c>
      <c r="Y59" s="553">
        <f>IFERROR(SUM(Y52:Y57),"0")</f>
        <v>2808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600</v>
      </c>
      <c r="Y61" s="552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55.55555555555555</v>
      </c>
      <c r="Y64" s="553">
        <f>IFERROR(Y61/H61,"0")+IFERROR(Y62/H62,"0")+IFERROR(Y63/H63,"0")</f>
        <v>56</v>
      </c>
      <c r="Z64" s="553">
        <f>IFERROR(IF(Z61="",0,Z61),"0")+IFERROR(IF(Z62="",0,Z62),"0")+IFERROR(IF(Z63="",0,Z63),"0")</f>
        <v>1.06288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600</v>
      </c>
      <c r="Y65" s="553">
        <f>IFERROR(SUM(Y61:Y63),"0")</f>
        <v>604.80000000000007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1700</v>
      </c>
      <c r="Y87" s="552">
        <f>IFERROR(IF(X87="",0,CEILING((X87/$H87),1)*$H87),"")</f>
        <v>1706.4</v>
      </c>
      <c r="Z87" s="36">
        <f>IFERROR(IF(Y87=0,"",ROUNDUP(Y87/H87,0)*0.01898),"")</f>
        <v>2.99884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1768.4722222222222</v>
      </c>
      <c r="BN87" s="64">
        <f>IFERROR(Y87*I87/H87,"0")</f>
        <v>1775.1299999999997</v>
      </c>
      <c r="BO87" s="64">
        <f>IFERROR(1/J87*(X87/H87),"0")</f>
        <v>2.4594907407407405</v>
      </c>
      <c r="BP87" s="64">
        <f>IFERROR(1/J87*(Y87/H87),"0")</f>
        <v>2.46875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157.40740740740739</v>
      </c>
      <c r="Y90" s="553">
        <f>IFERROR(Y87/H87,"0")+IFERROR(Y88/H88,"0")+IFERROR(Y89/H89,"0")</f>
        <v>158</v>
      </c>
      <c r="Z90" s="553">
        <f>IFERROR(IF(Z87="",0,Z87),"0")+IFERROR(IF(Z88="",0,Z88),"0")+IFERROR(IF(Z89="",0,Z89),"0")</f>
        <v>2.99884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1700</v>
      </c>
      <c r="Y91" s="553">
        <f>IFERROR(SUM(Y87:Y89),"0")</f>
        <v>1706.4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500</v>
      </c>
      <c r="Y93" s="552">
        <f>IFERROR(IF(X93="",0,CEILING((X93/$H93),1)*$H93),"")</f>
        <v>502.2</v>
      </c>
      <c r="Z93" s="36">
        <f>IFERROR(IF(Y93=0,"",ROUNDUP(Y93/H93,0)*0.01898),"")</f>
        <v>1.17676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532.03703703703707</v>
      </c>
      <c r="BN93" s="64">
        <f>IFERROR(Y93*I93/H93,"0")</f>
        <v>534.37800000000004</v>
      </c>
      <c r="BO93" s="64">
        <f>IFERROR(1/J93*(X93/H93),"0")</f>
        <v>0.96450617283950624</v>
      </c>
      <c r="BP93" s="64">
        <f>IFERROR(1/J93*(Y93/H93),"0")</f>
        <v>0.96875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61.728395061728399</v>
      </c>
      <c r="Y97" s="553">
        <f>IFERROR(Y93/H93,"0")+IFERROR(Y94/H94,"0")+IFERROR(Y95/H95,"0")+IFERROR(Y96/H96,"0")</f>
        <v>62</v>
      </c>
      <c r="Z97" s="553">
        <f>IFERROR(IF(Z93="",0,Z93),"0")+IFERROR(IF(Z94="",0,Z94),"0")+IFERROR(IF(Z95="",0,Z95),"0")+IFERROR(IF(Z96="",0,Z96),"0")</f>
        <v>1.17676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500</v>
      </c>
      <c r="Y98" s="553">
        <f>IFERROR(SUM(Y93:Y96),"0")</f>
        <v>502.2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1550</v>
      </c>
      <c r="Y101" s="552">
        <f>IFERROR(IF(X101="",0,CEILING((X101/$H101),1)*$H101),"")</f>
        <v>1555.2</v>
      </c>
      <c r="Z101" s="36">
        <f>IFERROR(IF(Y101=0,"",ROUNDUP(Y101/H101,0)*0.01898),"")</f>
        <v>2.73312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1612.4305555555554</v>
      </c>
      <c r="BN101" s="64">
        <f>IFERROR(Y101*I101/H101,"0")</f>
        <v>1617.8399999999997</v>
      </c>
      <c r="BO101" s="64">
        <f>IFERROR(1/J101*(X101/H101),"0")</f>
        <v>2.2424768518518516</v>
      </c>
      <c r="BP101" s="64">
        <f>IFERROR(1/J101*(Y101/H101),"0")</f>
        <v>2.25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143.5185185185185</v>
      </c>
      <c r="Y105" s="553">
        <f>IFERROR(Y101/H101,"0")+IFERROR(Y102/H102,"0")+IFERROR(Y103/H103,"0")+IFERROR(Y104/H104,"0")</f>
        <v>144</v>
      </c>
      <c r="Z105" s="553">
        <f>IFERROR(IF(Z101="",0,Z101),"0")+IFERROR(IF(Z102="",0,Z102),"0")+IFERROR(IF(Z103="",0,Z103),"0")+IFERROR(IF(Z104="",0,Z104),"0")</f>
        <v>2.73312</v>
      </c>
      <c r="AA105" s="554"/>
      <c r="AB105" s="554"/>
      <c r="AC105" s="55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1550</v>
      </c>
      <c r="Y106" s="553">
        <f>IFERROR(SUM(Y101:Y104),"0")</f>
        <v>1555.2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600</v>
      </c>
      <c r="Y114" s="552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74.074074074074076</v>
      </c>
      <c r="Y118" s="553">
        <f>IFERROR(Y114/H114,"0")+IFERROR(Y115/H115,"0")+IFERROR(Y116/H116,"0")+IFERROR(Y117/H117,"0")</f>
        <v>75</v>
      </c>
      <c r="Z118" s="553">
        <f>IFERROR(IF(Z114="",0,Z114),"0")+IFERROR(IF(Z115="",0,Z115),"0")+IFERROR(IF(Z116="",0,Z116),"0")+IFERROR(IF(Z117="",0,Z117),"0")</f>
        <v>1.4235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600</v>
      </c>
      <c r="Y119" s="553">
        <f>IFERROR(SUM(Y114:Y117),"0")</f>
        <v>607.5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200</v>
      </c>
      <c r="Y159" s="552">
        <f t="shared" ref="Y159:Y167" si="11">IFERROR(IF(X159="",0,CEILING((X159/$H159),1)*$H159),"")</f>
        <v>201.60000000000002</v>
      </c>
      <c r="Z159" s="36">
        <f>IFERROR(IF(Y159=0,"",ROUNDUP(Y159/H159,0)*0.00902),"")</f>
        <v>0.43296000000000001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212.85714285714286</v>
      </c>
      <c r="BN159" s="64">
        <f t="shared" ref="BN159:BN167" si="13">IFERROR(Y159*I159/H159,"0")</f>
        <v>214.56</v>
      </c>
      <c r="BO159" s="64">
        <f t="shared" ref="BO159:BO167" si="14">IFERROR(1/J159*(X159/H159),"0")</f>
        <v>0.36075036075036077</v>
      </c>
      <c r="BP159" s="64">
        <f t="shared" ref="BP159:BP167" si="15">IFERROR(1/J159*(Y159/H159),"0")</f>
        <v>0.36363636363636365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47.61904761904762</v>
      </c>
      <c r="Y168" s="553">
        <f>IFERROR(Y159/H159,"0")+IFERROR(Y160/H160,"0")+IFERROR(Y161/H161,"0")+IFERROR(Y162/H162,"0")+IFERROR(Y163/H163,"0")+IFERROR(Y164/H164,"0")+IFERROR(Y165/H165,"0")+IFERROR(Y166/H166,"0")+IFERROR(Y167/H167,"0")</f>
        <v>48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0.43296000000000001</v>
      </c>
      <c r="AA168" s="554"/>
      <c r="AB168" s="554"/>
      <c r="AC168" s="554"/>
    </row>
    <row r="169" spans="1:68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200</v>
      </c>
      <c r="Y169" s="553">
        <f>IFERROR(SUM(Y159:Y167),"0")</f>
        <v>201.60000000000002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200</v>
      </c>
      <c r="Y192" s="552">
        <f t="shared" ref="Y192:Y199" si="16">IFERROR(IF(X192="",0,CEILING((X192/$H192),1)*$H192),"")</f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207.77777777777777</v>
      </c>
      <c r="BN192" s="64">
        <f t="shared" ref="BN192:BN199" si="18">IFERROR(Y192*I192/H192,"0")</f>
        <v>213.18000000000004</v>
      </c>
      <c r="BO192" s="64">
        <f t="shared" ref="BO192:BO199" si="19">IFERROR(1/J192*(X192/H192),"0")</f>
        <v>0.28058361391694725</v>
      </c>
      <c r="BP192" s="64">
        <f t="shared" ref="BP192:BP199" si="20">IFERROR(1/J192*(Y192/H192),"0")</f>
        <v>0.2878787878787879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200</v>
      </c>
      <c r="Y193" s="552">
        <f t="shared" si="16"/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207.77777777777777</v>
      </c>
      <c r="BN193" s="64">
        <f t="shared" si="18"/>
        <v>213.18000000000004</v>
      </c>
      <c r="BO193" s="64">
        <f t="shared" si="19"/>
        <v>0.28058361391694725</v>
      </c>
      <c r="BP193" s="64">
        <f t="shared" si="20"/>
        <v>0.2878787878787879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200</v>
      </c>
      <c r="Y194" s="552">
        <f t="shared" si="16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207.77777777777777</v>
      </c>
      <c r="BN194" s="64">
        <f t="shared" si="18"/>
        <v>213.18000000000004</v>
      </c>
      <c r="BO194" s="64">
        <f t="shared" si="19"/>
        <v>0.28058361391694725</v>
      </c>
      <c r="BP194" s="64">
        <f t="shared" si="20"/>
        <v>0.2878787878787879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200</v>
      </c>
      <c r="Y195" s="552">
        <f t="shared" si="16"/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207.77777777777777</v>
      </c>
      <c r="BN195" s="64">
        <f t="shared" si="18"/>
        <v>213.18000000000004</v>
      </c>
      <c r="BO195" s="64">
        <f t="shared" si="19"/>
        <v>0.28058361391694725</v>
      </c>
      <c r="BP195" s="64">
        <f t="shared" si="20"/>
        <v>0.2878787878787879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148.14814814814815</v>
      </c>
      <c r="Y200" s="553">
        <f>IFERROR(Y192/H192,"0")+IFERROR(Y193/H193,"0")+IFERROR(Y194/H194,"0")+IFERROR(Y195/H195,"0")+IFERROR(Y196/H196,"0")+IFERROR(Y197/H197,"0")+IFERROR(Y198/H198,"0")+IFERROR(Y199/H199,"0")</f>
        <v>152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1.37104</v>
      </c>
      <c r="AA200" s="554"/>
      <c r="AB200" s="554"/>
      <c r="AC200" s="554"/>
    </row>
    <row r="201" spans="1:68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800</v>
      </c>
      <c r="Y201" s="553">
        <f>IFERROR(SUM(Y192:Y199),"0")</f>
        <v>820.80000000000007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100</v>
      </c>
      <c r="Y205" s="552">
        <f t="shared" si="21"/>
        <v>104.39999999999999</v>
      </c>
      <c r="Z205" s="36">
        <f>IFERROR(IF(Y205=0,"",ROUNDUP(Y205/H205,0)*0.01898),"")</f>
        <v>0.22776000000000002</v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105.96551724137932</v>
      </c>
      <c r="BN205" s="64">
        <f t="shared" si="23"/>
        <v>110.62799999999999</v>
      </c>
      <c r="BO205" s="64">
        <f t="shared" si="24"/>
        <v>0.1795977011494253</v>
      </c>
      <c r="BP205" s="64">
        <f t="shared" si="25"/>
        <v>0.1875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11.494252873563219</v>
      </c>
      <c r="Y212" s="553">
        <f>IFERROR(Y203/H203,"0")+IFERROR(Y204/H204,"0")+IFERROR(Y205/H205,"0")+IFERROR(Y206/H206,"0")+IFERROR(Y207/H207,"0")+IFERROR(Y208/H208,"0")+IFERROR(Y209/H209,"0")+IFERROR(Y210/H210,"0")+IFERROR(Y211/H211,"0")</f>
        <v>12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0.22776000000000002</v>
      </c>
      <c r="AA212" s="554"/>
      <c r="AB212" s="554"/>
      <c r="AC212" s="554"/>
    </row>
    <row r="213" spans="1:68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100</v>
      </c>
      <c r="Y213" s="553">
        <f>IFERROR(SUM(Y203:Y211),"0")</f>
        <v>104.39999999999999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200</v>
      </c>
      <c r="Y298" s="552">
        <f t="shared" si="38"/>
        <v>201.60000000000002</v>
      </c>
      <c r="Z298" s="36">
        <f>IFERROR(IF(Y298=0,"",ROUNDUP(Y298/H298,0)*0.00902),"")</f>
        <v>0.43296000000000001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212.85714285714286</v>
      </c>
      <c r="BN298" s="64">
        <f t="shared" si="40"/>
        <v>214.56</v>
      </c>
      <c r="BO298" s="64">
        <f t="shared" si="41"/>
        <v>0.36075036075036077</v>
      </c>
      <c r="BP298" s="64">
        <f t="shared" si="42"/>
        <v>0.36363636363636365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47.61904761904762</v>
      </c>
      <c r="Y304" s="553">
        <f>IFERROR(Y297/H297,"0")+IFERROR(Y298/H298,"0")+IFERROR(Y299/H299,"0")+IFERROR(Y300/H300,"0")+IFERROR(Y301/H301,"0")+IFERROR(Y302/H302,"0")+IFERROR(Y303/H303,"0")</f>
        <v>48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0.43296000000000001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200</v>
      </c>
      <c r="Y305" s="553">
        <f>IFERROR(SUM(Y297:Y303),"0")</f>
        <v>201.60000000000002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100</v>
      </c>
      <c r="Y316" s="55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12.820512820512821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100</v>
      </c>
      <c r="Y319" s="553">
        <f>IFERROR(SUM(Y315:Y317),"0")</f>
        <v>101.39999999999999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hidden="1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idden="1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0</v>
      </c>
      <c r="Y350" s="553">
        <f>IFERROR(Y343/H343,"0")+IFERROR(Y344/H344,"0")+IFERROR(Y345/H345,"0")+IFERROR(Y346/H346,"0")+IFERROR(Y347/H347,"0")+IFERROR(Y348/H348,"0")+IFERROR(Y349/H349,"0")</f>
        <v>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54"/>
      <c r="AB350" s="554"/>
      <c r="AC350" s="554"/>
    </row>
    <row r="351" spans="1:68" hidden="1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0</v>
      </c>
      <c r="Y351" s="553">
        <f>IFERROR(SUM(Y343:Y349),"0")</f>
        <v>0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hidden="1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hidden="1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250</v>
      </c>
      <c r="Y359" s="552">
        <f>IFERROR(IF(X359="",0,CEILING((X359/$H359),1)*$H359),"")</f>
        <v>252</v>
      </c>
      <c r="Z359" s="36">
        <f>IFERROR(IF(Y359=0,"",ROUNDUP(Y359/H359,0)*0.01898),"")</f>
        <v>0.53144000000000002</v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264.41666666666669</v>
      </c>
      <c r="BN359" s="64">
        <f>IFERROR(Y359*I359/H359,"0")</f>
        <v>266.53199999999998</v>
      </c>
      <c r="BO359" s="64">
        <f>IFERROR(1/J359*(X359/H359),"0")</f>
        <v>0.43402777777777779</v>
      </c>
      <c r="BP359" s="64">
        <f>IFERROR(1/J359*(Y359/H359),"0")</f>
        <v>0.4375</v>
      </c>
    </row>
    <row r="360" spans="1:68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27.777777777777779</v>
      </c>
      <c r="Y360" s="553">
        <f>IFERROR(Y358/H358,"0")+IFERROR(Y359/H359,"0")</f>
        <v>28</v>
      </c>
      <c r="Z360" s="553">
        <f>IFERROR(IF(Z358="",0,Z358),"0")+IFERROR(IF(Z359="",0,Z359),"0")</f>
        <v>0.53144000000000002</v>
      </c>
      <c r="AA360" s="554"/>
      <c r="AB360" s="554"/>
      <c r="AC360" s="554"/>
    </row>
    <row r="361" spans="1:68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250</v>
      </c>
      <c r="Y361" s="553">
        <f>IFERROR(SUM(Y358:Y359),"0")</f>
        <v>252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1800</v>
      </c>
      <c r="Y378" s="552">
        <f>IFERROR(IF(X378="",0,CEILING((X378/$H378),1)*$H378),"")</f>
        <v>1800</v>
      </c>
      <c r="Z378" s="36">
        <f>IFERROR(IF(Y378=0,"",ROUNDUP(Y378/H378,0)*0.01898),"")</f>
        <v>3.7960000000000003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1903.8000000000002</v>
      </c>
      <c r="BN378" s="64">
        <f>IFERROR(Y378*I378/H378,"0")</f>
        <v>1903.8000000000002</v>
      </c>
      <c r="BO378" s="64">
        <f>IFERROR(1/J378*(X378/H378),"0")</f>
        <v>3.125</v>
      </c>
      <c r="BP378" s="64">
        <f>IFERROR(1/J378*(Y378/H378),"0")</f>
        <v>3.125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200</v>
      </c>
      <c r="Y380" s="553">
        <f>IFERROR(Y378/H378,"0")+IFERROR(Y379/H379,"0")</f>
        <v>200</v>
      </c>
      <c r="Z380" s="553">
        <f>IFERROR(IF(Z378="",0,Z378),"0")+IFERROR(IF(Z379="",0,Z379),"0")</f>
        <v>3.7960000000000003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1800</v>
      </c>
      <c r="Y381" s="553">
        <f>IFERROR(SUM(Y378:Y379),"0")</f>
        <v>1800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300</v>
      </c>
      <c r="Y431" s="552">
        <f t="shared" ref="Y431:Y443" si="54">IFERROR(IF(X431="",0,CEILING((X431/$H431),1)*$H431),"")</f>
        <v>300.96000000000004</v>
      </c>
      <c r="Z431" s="36">
        <f t="shared" ref="Z431:Z437" si="55">IFERROR(IF(Y431=0,"",ROUNDUP(Y431/H431,0)*0.01196),"")</f>
        <v>0.68171999999999999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320.45454545454544</v>
      </c>
      <c r="BN431" s="64">
        <f t="shared" ref="BN431:BN443" si="57">IFERROR(Y431*I431/H431,"0")</f>
        <v>321.48</v>
      </c>
      <c r="BO431" s="64">
        <f t="shared" ref="BO431:BO443" si="58">IFERROR(1/J431*(X431/H431),"0")</f>
        <v>0.54632867132867136</v>
      </c>
      <c r="BP431" s="64">
        <f t="shared" ref="BP431:BP443" si="59">IFERROR(1/J431*(Y431/H431),"0")</f>
        <v>0.54807692307692313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57.000000000000007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0.68171999999999999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300</v>
      </c>
      <c r="Y445" s="553">
        <f>IFERROR(SUM(Y431:Y443),"0")</f>
        <v>300.96000000000004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150</v>
      </c>
      <c r="Y453" s="552">
        <f t="shared" ref="Y453:Y458" si="60">IFERROR(IF(X453="",0,CEILING((X453/$H453),1)*$H453),"")</f>
        <v>153.12</v>
      </c>
      <c r="Z453" s="36">
        <f>IFERROR(IF(Y453=0,"",ROUNDUP(Y453/H453,0)*0.01196),"")</f>
        <v>0.34683999999999998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160.22727272727272</v>
      </c>
      <c r="BN453" s="64">
        <f t="shared" ref="BN453:BN458" si="62">IFERROR(Y453*I453/H453,"0")</f>
        <v>163.56</v>
      </c>
      <c r="BO453" s="64">
        <f t="shared" ref="BO453:BO458" si="63">IFERROR(1/J453*(X453/H453),"0")</f>
        <v>0.27316433566433568</v>
      </c>
      <c r="BP453" s="64">
        <f t="shared" ref="BP453:BP458" si="64">IFERROR(1/J453*(Y453/H453),"0")</f>
        <v>0.27884615384615385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200</v>
      </c>
      <c r="Y454" s="552">
        <f t="shared" si="60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213.63636363636363</v>
      </c>
      <c r="BN454" s="64">
        <f t="shared" si="62"/>
        <v>214.32</v>
      </c>
      <c r="BO454" s="64">
        <f t="shared" si="63"/>
        <v>0.36421911421911418</v>
      </c>
      <c r="BP454" s="64">
        <f t="shared" si="64"/>
        <v>0.36538461538461542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300</v>
      </c>
      <c r="Y455" s="552">
        <f t="shared" si="60"/>
        <v>300.96000000000004</v>
      </c>
      <c r="Z455" s="36">
        <f>IFERROR(IF(Y455=0,"",ROUNDUP(Y455/H455,0)*0.01196),"")</f>
        <v>0.68171999999999999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320.45454545454544</v>
      </c>
      <c r="BN455" s="64">
        <f t="shared" si="62"/>
        <v>321.48</v>
      </c>
      <c r="BO455" s="64">
        <f t="shared" si="63"/>
        <v>0.54632867132867136</v>
      </c>
      <c r="BP455" s="64">
        <f t="shared" si="64"/>
        <v>0.54807692307692313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123.10606060606059</v>
      </c>
      <c r="Y459" s="553">
        <f>IFERROR(Y453/H453,"0")+IFERROR(Y454/H454,"0")+IFERROR(Y455/H455,"0")+IFERROR(Y456/H456,"0")+IFERROR(Y457/H457,"0")+IFERROR(Y458/H458,"0")</f>
        <v>124</v>
      </c>
      <c r="Z459" s="553">
        <f>IFERROR(IF(Z453="",0,Z453),"0")+IFERROR(IF(Z454="",0,Z454),"0")+IFERROR(IF(Z455="",0,Z455),"0")+IFERROR(IF(Z456="",0,Z456),"0")+IFERROR(IF(Z457="",0,Z457),"0")+IFERROR(IF(Z458="",0,Z458),"0")</f>
        <v>1.4830399999999999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650</v>
      </c>
      <c r="Y460" s="553">
        <f>IFERROR(SUM(Y453:Y458),"0")</f>
        <v>654.72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50</v>
      </c>
      <c r="Y472" s="552">
        <f>IFERROR(IF(X472="",0,CEILING((X472/$H472),1)*$H472),"")</f>
        <v>60</v>
      </c>
      <c r="Z472" s="36">
        <f>IFERROR(IF(Y472=0,"",ROUNDUP(Y472/H472,0)*0.01898),"")</f>
        <v>9.4899999999999998E-2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51.8125</v>
      </c>
      <c r="BN472" s="64">
        <f>IFERROR(Y472*I472/H472,"0")</f>
        <v>62.175000000000004</v>
      </c>
      <c r="BO472" s="64">
        <f>IFERROR(1/J472*(X472/H472),"0")</f>
        <v>6.5104166666666671E-2</v>
      </c>
      <c r="BP472" s="64">
        <f>IFERROR(1/J472*(Y472/H472),"0")</f>
        <v>7.8125E-2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4.166666666666667</v>
      </c>
      <c r="Y474" s="553">
        <f>IFERROR(Y470/H470,"0")+IFERROR(Y471/H471,"0")+IFERROR(Y472/H472,"0")+IFERROR(Y473/H473,"0")</f>
        <v>5</v>
      </c>
      <c r="Z474" s="553">
        <f>IFERROR(IF(Z470="",0,Z470),"0")+IFERROR(IF(Z471="",0,Z471),"0")+IFERROR(IF(Z472="",0,Z472),"0")+IFERROR(IF(Z473="",0,Z473),"0")</f>
        <v>9.4899999999999998E-2</v>
      </c>
      <c r="AA474" s="554"/>
      <c r="AB474" s="554"/>
      <c r="AC474" s="554"/>
    </row>
    <row r="475" spans="1:68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50</v>
      </c>
      <c r="Y475" s="553">
        <f>IFERROR(SUM(Y470:Y473),"0")</f>
        <v>60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18000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18091.980000000003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18824.878929292285</v>
      </c>
      <c r="Y503" s="553">
        <f>IFERROR(SUM(BN22:BN499),"0")</f>
        <v>18921.105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28</v>
      </c>
      <c r="Y504" s="38">
        <f>ROUNDUP(SUM(BP22:BP499),0)</f>
        <v>28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19524.878929292285</v>
      </c>
      <c r="Y505" s="553">
        <f>GrossWeightTotalR+PalletQtyTotalR*25</f>
        <v>19621.105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1966.1658158784596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1978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33.801740000000009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5810.4000000000005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3412.8</v>
      </c>
      <c r="E512" s="46">
        <f>IFERROR(Y87*1,"0")+IFERROR(Y88*1,"0")+IFERROR(Y89*1,"0")+IFERROR(Y93*1,"0")+IFERROR(Y94*1,"0")+IFERROR(Y95*1,"0")+IFERROR(Y96*1,"0")</f>
        <v>2208.6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2162.6999999999998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201.60000000000002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925.2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303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252</v>
      </c>
      <c r="U512" s="46">
        <f>IFERROR(Y368*1,"0")+IFERROR(Y369*1,"0")+IFERROR(Y370*1,"0")+IFERROR(Y374*1,"0")+IFERROR(Y378*1,"0")+IFERROR(Y379*1,"0")+IFERROR(Y383*1,"0")</f>
        <v>1800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955.68000000000006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50,00"/>
        <filter val="1 700,00"/>
        <filter val="1 800,00"/>
        <filter val="1 966,17"/>
        <filter val="100,00"/>
        <filter val="11,49"/>
        <filter val="12,82"/>
        <filter val="123,11"/>
        <filter val="143,52"/>
        <filter val="148,15"/>
        <filter val="150,00"/>
        <filter val="157,41"/>
        <filter val="18 000,00"/>
        <filter val="18 824,88"/>
        <filter val="19 524,88"/>
        <filter val="2 200,00"/>
        <filter val="2 800,00"/>
        <filter val="200,00"/>
        <filter val="250,00"/>
        <filter val="257,28"/>
        <filter val="27,78"/>
        <filter val="28"/>
        <filter val="300,00"/>
        <filter val="4,17"/>
        <filter val="47,62"/>
        <filter val="5 800,00"/>
        <filter val="50,00"/>
        <filter val="500,00"/>
        <filter val="537,04"/>
        <filter val="55,56"/>
        <filter val="56,82"/>
        <filter val="600,00"/>
        <filter val="61,73"/>
        <filter val="650,00"/>
        <filter val="74,07"/>
        <filter val="800,00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