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15A1B64-650F-4317-843F-8CD57CE44F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AB511" i="1" s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Y495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Y338" i="1" s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Y246" i="1" s="1"/>
  <c r="P241" i="1"/>
  <c r="X239" i="1"/>
  <c r="X238" i="1"/>
  <c r="BO237" i="1"/>
  <c r="BM237" i="1"/>
  <c r="Y237" i="1"/>
  <c r="Y239" i="1" s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18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17" i="1" l="1"/>
  <c r="BN117" i="1"/>
  <c r="Z117" i="1"/>
  <c r="BP161" i="1"/>
  <c r="BN161" i="1"/>
  <c r="Z161" i="1"/>
  <c r="BP192" i="1"/>
  <c r="BN192" i="1"/>
  <c r="Z192" i="1"/>
  <c r="BP216" i="1"/>
  <c r="BN216" i="1"/>
  <c r="Z216" i="1"/>
  <c r="P511" i="1"/>
  <c r="Y275" i="1"/>
  <c r="BP274" i="1"/>
  <c r="BN274" i="1"/>
  <c r="Z274" i="1"/>
  <c r="Z275" i="1" s="1"/>
  <c r="Y280" i="1"/>
  <c r="Y279" i="1"/>
  <c r="BP278" i="1"/>
  <c r="BN278" i="1"/>
  <c r="Z278" i="1"/>
  <c r="Z279" i="1" s="1"/>
  <c r="BP283" i="1"/>
  <c r="BN283" i="1"/>
  <c r="Z283" i="1"/>
  <c r="Z284" i="1" s="1"/>
  <c r="BP306" i="1"/>
  <c r="BN306" i="1"/>
  <c r="Z306" i="1"/>
  <c r="BP343" i="1"/>
  <c r="BN343" i="1"/>
  <c r="Z343" i="1"/>
  <c r="Y364" i="1"/>
  <c r="Y363" i="1"/>
  <c r="BP362" i="1"/>
  <c r="BN362" i="1"/>
  <c r="Z362" i="1"/>
  <c r="Z363" i="1" s="1"/>
  <c r="BP367" i="1"/>
  <c r="BN367" i="1"/>
  <c r="Z367" i="1"/>
  <c r="BP412" i="1"/>
  <c r="BN412" i="1"/>
  <c r="Z412" i="1"/>
  <c r="BP439" i="1"/>
  <c r="BN439" i="1"/>
  <c r="Z439" i="1"/>
  <c r="BP469" i="1"/>
  <c r="BN469" i="1"/>
  <c r="Z469" i="1"/>
  <c r="X502" i="1"/>
  <c r="X505" i="1"/>
  <c r="Z27" i="1"/>
  <c r="BN27" i="1"/>
  <c r="Z43" i="1"/>
  <c r="BN43" i="1"/>
  <c r="Z62" i="1"/>
  <c r="BN62" i="1"/>
  <c r="Z82" i="1"/>
  <c r="BN82" i="1"/>
  <c r="BP101" i="1"/>
  <c r="BN101" i="1"/>
  <c r="Z101" i="1"/>
  <c r="BP138" i="1"/>
  <c r="BN138" i="1"/>
  <c r="Z138" i="1"/>
  <c r="BP171" i="1"/>
  <c r="BN171" i="1"/>
  <c r="Z171" i="1"/>
  <c r="BP204" i="1"/>
  <c r="BN204" i="1"/>
  <c r="Z204" i="1"/>
  <c r="BP250" i="1"/>
  <c r="BN250" i="1"/>
  <c r="Z250" i="1"/>
  <c r="BP296" i="1"/>
  <c r="BN296" i="1"/>
  <c r="Z296" i="1"/>
  <c r="BP316" i="1"/>
  <c r="BN316" i="1"/>
  <c r="Z316" i="1"/>
  <c r="BP357" i="1"/>
  <c r="BN357" i="1"/>
  <c r="Z357" i="1"/>
  <c r="BP393" i="1"/>
  <c r="BN393" i="1"/>
  <c r="Z393" i="1"/>
  <c r="BP438" i="1"/>
  <c r="BN438" i="1"/>
  <c r="Z438" i="1"/>
  <c r="BP455" i="1"/>
  <c r="BN455" i="1"/>
  <c r="Z455" i="1"/>
  <c r="BP482" i="1"/>
  <c r="BN482" i="1"/>
  <c r="Z482" i="1"/>
  <c r="Y106" i="1"/>
  <c r="Y174" i="1"/>
  <c r="Y256" i="1"/>
  <c r="Y134" i="1"/>
  <c r="BP132" i="1"/>
  <c r="BN132" i="1"/>
  <c r="Z132" i="1"/>
  <c r="Y156" i="1"/>
  <c r="BP155" i="1"/>
  <c r="BN155" i="1"/>
  <c r="Z155" i="1"/>
  <c r="Z156" i="1" s="1"/>
  <c r="Y169" i="1"/>
  <c r="BP159" i="1"/>
  <c r="BN159" i="1"/>
  <c r="Z159" i="1"/>
  <c r="BP167" i="1"/>
  <c r="BN167" i="1"/>
  <c r="Z167" i="1"/>
  <c r="BP188" i="1"/>
  <c r="BN188" i="1"/>
  <c r="Z188" i="1"/>
  <c r="BP198" i="1"/>
  <c r="BN198" i="1"/>
  <c r="Z198" i="1"/>
  <c r="BP210" i="1"/>
  <c r="BN210" i="1"/>
  <c r="Z210" i="1"/>
  <c r="BP228" i="1"/>
  <c r="BN228" i="1"/>
  <c r="Z228" i="1"/>
  <c r="BP245" i="1"/>
  <c r="BN245" i="1"/>
  <c r="Z245" i="1"/>
  <c r="BP261" i="1"/>
  <c r="BN261" i="1"/>
  <c r="Z261" i="1"/>
  <c r="BP269" i="1"/>
  <c r="BN269" i="1"/>
  <c r="Z269" i="1"/>
  <c r="B511" i="1"/>
  <c r="X503" i="1"/>
  <c r="X504" i="1" s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Y59" i="1"/>
  <c r="Z56" i="1"/>
  <c r="BN56" i="1"/>
  <c r="Y65" i="1"/>
  <c r="Z68" i="1"/>
  <c r="BN68" i="1"/>
  <c r="Y79" i="1"/>
  <c r="Z76" i="1"/>
  <c r="BN76" i="1"/>
  <c r="Z87" i="1"/>
  <c r="BN87" i="1"/>
  <c r="Y90" i="1"/>
  <c r="Y97" i="1"/>
  <c r="Z96" i="1"/>
  <c r="BN96" i="1"/>
  <c r="Z103" i="1"/>
  <c r="BN103" i="1"/>
  <c r="Y112" i="1"/>
  <c r="Z115" i="1"/>
  <c r="BN115" i="1"/>
  <c r="Y123" i="1"/>
  <c r="BP121" i="1"/>
  <c r="BN121" i="1"/>
  <c r="Z121" i="1"/>
  <c r="Y144" i="1"/>
  <c r="BP143" i="1"/>
  <c r="BN143" i="1"/>
  <c r="Z143" i="1"/>
  <c r="Z144" i="1" s="1"/>
  <c r="Y151" i="1"/>
  <c r="BP147" i="1"/>
  <c r="BN147" i="1"/>
  <c r="Z147" i="1"/>
  <c r="BP163" i="1"/>
  <c r="BN163" i="1"/>
  <c r="Z163" i="1"/>
  <c r="BP173" i="1"/>
  <c r="BN173" i="1"/>
  <c r="Z173" i="1"/>
  <c r="Y201" i="1"/>
  <c r="BP194" i="1"/>
  <c r="BN194" i="1"/>
  <c r="Z194" i="1"/>
  <c r="BP206" i="1"/>
  <c r="BN206" i="1"/>
  <c r="Z206" i="1"/>
  <c r="BP221" i="1"/>
  <c r="BN221" i="1"/>
  <c r="Z221" i="1"/>
  <c r="BP229" i="1"/>
  <c r="BN229" i="1"/>
  <c r="Z229" i="1"/>
  <c r="BP252" i="1"/>
  <c r="BN252" i="1"/>
  <c r="Z252" i="1"/>
  <c r="BP253" i="1"/>
  <c r="BN253" i="1"/>
  <c r="Z253" i="1"/>
  <c r="BP262" i="1"/>
  <c r="BN262" i="1"/>
  <c r="Z262" i="1"/>
  <c r="BP288" i="1"/>
  <c r="BN288" i="1"/>
  <c r="Z288" i="1"/>
  <c r="BP298" i="1"/>
  <c r="BN298" i="1"/>
  <c r="Z298" i="1"/>
  <c r="BP308" i="1"/>
  <c r="BN308" i="1"/>
  <c r="Z308" i="1"/>
  <c r="BP322" i="1"/>
  <c r="BN322" i="1"/>
  <c r="Z322" i="1"/>
  <c r="BP345" i="1"/>
  <c r="BN345" i="1"/>
  <c r="Z345" i="1"/>
  <c r="BP369" i="1"/>
  <c r="BN369" i="1"/>
  <c r="Z369" i="1"/>
  <c r="Y375" i="1"/>
  <c r="Y374" i="1"/>
  <c r="BP373" i="1"/>
  <c r="BN373" i="1"/>
  <c r="Z373" i="1"/>
  <c r="Z374" i="1" s="1"/>
  <c r="BP377" i="1"/>
  <c r="BN377" i="1"/>
  <c r="Z377" i="1"/>
  <c r="BP395" i="1"/>
  <c r="BN395" i="1"/>
  <c r="Z395" i="1"/>
  <c r="BP414" i="1"/>
  <c r="BN414" i="1"/>
  <c r="Z414" i="1"/>
  <c r="BP441" i="1"/>
  <c r="BN441" i="1"/>
  <c r="Z441" i="1"/>
  <c r="BP457" i="1"/>
  <c r="BN457" i="1"/>
  <c r="Z457" i="1"/>
  <c r="BP471" i="1"/>
  <c r="BN471" i="1"/>
  <c r="Z471" i="1"/>
  <c r="BP488" i="1"/>
  <c r="BN488" i="1"/>
  <c r="Z488" i="1"/>
  <c r="Y124" i="1"/>
  <c r="G511" i="1"/>
  <c r="Y135" i="1"/>
  <c r="Y150" i="1"/>
  <c r="Y168" i="1"/>
  <c r="Y175" i="1"/>
  <c r="Y200" i="1"/>
  <c r="Y213" i="1"/>
  <c r="Y230" i="1"/>
  <c r="Q511" i="1"/>
  <c r="Y284" i="1"/>
  <c r="BP292" i="1"/>
  <c r="BN292" i="1"/>
  <c r="Z292" i="1"/>
  <c r="BP302" i="1"/>
  <c r="BN302" i="1"/>
  <c r="Z302" i="1"/>
  <c r="BP314" i="1"/>
  <c r="BN314" i="1"/>
  <c r="Z314" i="1"/>
  <c r="BP335" i="1"/>
  <c r="BN335" i="1"/>
  <c r="Z335" i="1"/>
  <c r="BP353" i="1"/>
  <c r="BN353" i="1"/>
  <c r="Z353" i="1"/>
  <c r="Y370" i="1"/>
  <c r="BP391" i="1"/>
  <c r="BN391" i="1"/>
  <c r="Z391" i="1"/>
  <c r="Y403" i="1"/>
  <c r="BP401" i="1"/>
  <c r="BN401" i="1"/>
  <c r="Z401" i="1"/>
  <c r="BP432" i="1"/>
  <c r="BN432" i="1"/>
  <c r="Z432" i="1"/>
  <c r="BP436" i="1"/>
  <c r="BN436" i="1"/>
  <c r="Z436" i="1"/>
  <c r="BP453" i="1"/>
  <c r="BN453" i="1"/>
  <c r="Z453" i="1"/>
  <c r="BP463" i="1"/>
  <c r="BN463" i="1"/>
  <c r="Z463" i="1"/>
  <c r="BP478" i="1"/>
  <c r="BN478" i="1"/>
  <c r="Z478" i="1"/>
  <c r="Y304" i="1"/>
  <c r="Y317" i="1"/>
  <c r="Y359" i="1"/>
  <c r="Y398" i="1"/>
  <c r="AA511" i="1"/>
  <c r="H9" i="1"/>
  <c r="A10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D511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4" i="1"/>
  <c r="Z67" i="1"/>
  <c r="BN67" i="1"/>
  <c r="BP67" i="1"/>
  <c r="Z69" i="1"/>
  <c r="BN69" i="1"/>
  <c r="Y70" i="1"/>
  <c r="Z73" i="1"/>
  <c r="BN73" i="1"/>
  <c r="BP73" i="1"/>
  <c r="Z75" i="1"/>
  <c r="BN75" i="1"/>
  <c r="Z77" i="1"/>
  <c r="BN77" i="1"/>
  <c r="Y78" i="1"/>
  <c r="Z81" i="1"/>
  <c r="Z83" i="1" s="1"/>
  <c r="BN81" i="1"/>
  <c r="BP81" i="1"/>
  <c r="Y84" i="1"/>
  <c r="E511" i="1"/>
  <c r="Z88" i="1"/>
  <c r="Z90" i="1" s="1"/>
  <c r="BN88" i="1"/>
  <c r="BP88" i="1"/>
  <c r="Y91" i="1"/>
  <c r="Z93" i="1"/>
  <c r="Z97" i="1" s="1"/>
  <c r="BN93" i="1"/>
  <c r="BP93" i="1"/>
  <c r="Z95" i="1"/>
  <c r="BN95" i="1"/>
  <c r="Y98" i="1"/>
  <c r="F511" i="1"/>
  <c r="Z102" i="1"/>
  <c r="BN102" i="1"/>
  <c r="BP102" i="1"/>
  <c r="Z104" i="1"/>
  <c r="BN104" i="1"/>
  <c r="Y105" i="1"/>
  <c r="Z108" i="1"/>
  <c r="BN108" i="1"/>
  <c r="BP108" i="1"/>
  <c r="Z110" i="1"/>
  <c r="BN110" i="1"/>
  <c r="Y111" i="1"/>
  <c r="Z114" i="1"/>
  <c r="BN114" i="1"/>
  <c r="BP114" i="1"/>
  <c r="Z116" i="1"/>
  <c r="BN116" i="1"/>
  <c r="Y119" i="1"/>
  <c r="Z122" i="1"/>
  <c r="Z123" i="1" s="1"/>
  <c r="BN122" i="1"/>
  <c r="BP122" i="1"/>
  <c r="Z127" i="1"/>
  <c r="Z129" i="1" s="1"/>
  <c r="BN127" i="1"/>
  <c r="BP127" i="1"/>
  <c r="Y130" i="1"/>
  <c r="Z133" i="1"/>
  <c r="Z134" i="1" s="1"/>
  <c r="BN133" i="1"/>
  <c r="BP133" i="1"/>
  <c r="Z137" i="1"/>
  <c r="BN137" i="1"/>
  <c r="BP137" i="1"/>
  <c r="Y140" i="1"/>
  <c r="H511" i="1"/>
  <c r="Y145" i="1"/>
  <c r="Z148" i="1"/>
  <c r="Z150" i="1" s="1"/>
  <c r="BN148" i="1"/>
  <c r="BP148" i="1"/>
  <c r="I511" i="1"/>
  <c r="Y157" i="1"/>
  <c r="Z160" i="1"/>
  <c r="Z168" i="1" s="1"/>
  <c r="BN160" i="1"/>
  <c r="BP160" i="1"/>
  <c r="Z162" i="1"/>
  <c r="BN162" i="1"/>
  <c r="Z164" i="1"/>
  <c r="BN164" i="1"/>
  <c r="Z166" i="1"/>
  <c r="BN166" i="1"/>
  <c r="Z172" i="1"/>
  <c r="Z174" i="1" s="1"/>
  <c r="BN172" i="1"/>
  <c r="BP172" i="1"/>
  <c r="J511" i="1"/>
  <c r="Z183" i="1"/>
  <c r="Z184" i="1" s="1"/>
  <c r="BN183" i="1"/>
  <c r="BP183" i="1"/>
  <c r="Y184" i="1"/>
  <c r="Z187" i="1"/>
  <c r="Z189" i="1" s="1"/>
  <c r="BN187" i="1"/>
  <c r="BP187" i="1"/>
  <c r="Y190" i="1"/>
  <c r="Z193" i="1"/>
  <c r="BN193" i="1"/>
  <c r="BP193" i="1"/>
  <c r="Z195" i="1"/>
  <c r="BN195" i="1"/>
  <c r="Z197" i="1"/>
  <c r="BN197" i="1"/>
  <c r="Z199" i="1"/>
  <c r="BN199" i="1"/>
  <c r="Z203" i="1"/>
  <c r="Z212" i="1" s="1"/>
  <c r="BN203" i="1"/>
  <c r="BP203" i="1"/>
  <c r="Z205" i="1"/>
  <c r="BN205" i="1"/>
  <c r="Z207" i="1"/>
  <c r="BN207" i="1"/>
  <c r="Z209" i="1"/>
  <c r="BN209" i="1"/>
  <c r="Z211" i="1"/>
  <c r="BN211" i="1"/>
  <c r="Y212" i="1"/>
  <c r="Z215" i="1"/>
  <c r="Z217" i="1" s="1"/>
  <c r="BN215" i="1"/>
  <c r="BP215" i="1"/>
  <c r="Y218" i="1"/>
  <c r="K511" i="1"/>
  <c r="Z222" i="1"/>
  <c r="BN222" i="1"/>
  <c r="BP222" i="1"/>
  <c r="Z224" i="1"/>
  <c r="BN224" i="1"/>
  <c r="Z225" i="1"/>
  <c r="BN225" i="1"/>
  <c r="Z227" i="1"/>
  <c r="BN227" i="1"/>
  <c r="Y231" i="1"/>
  <c r="Z237" i="1"/>
  <c r="Z238" i="1" s="1"/>
  <c r="BN237" i="1"/>
  <c r="BP237" i="1"/>
  <c r="Y238" i="1"/>
  <c r="Z241" i="1"/>
  <c r="BN241" i="1"/>
  <c r="BP241" i="1"/>
  <c r="Z242" i="1"/>
  <c r="BN242" i="1"/>
  <c r="Z244" i="1"/>
  <c r="BN244" i="1"/>
  <c r="Y247" i="1"/>
  <c r="L511" i="1"/>
  <c r="Y255" i="1"/>
  <c r="Z251" i="1"/>
  <c r="BN251" i="1"/>
  <c r="BP251" i="1"/>
  <c r="BP260" i="1"/>
  <c r="BN260" i="1"/>
  <c r="Z260" i="1"/>
  <c r="BP289" i="1"/>
  <c r="BN289" i="1"/>
  <c r="Z289" i="1"/>
  <c r="Y293" i="1"/>
  <c r="BP297" i="1"/>
  <c r="BN297" i="1"/>
  <c r="Z297" i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T511" i="1"/>
  <c r="Y349" i="1"/>
  <c r="BP342" i="1"/>
  <c r="BN342" i="1"/>
  <c r="Z342" i="1"/>
  <c r="BP346" i="1"/>
  <c r="BN346" i="1"/>
  <c r="Z346" i="1"/>
  <c r="BP358" i="1"/>
  <c r="BN358" i="1"/>
  <c r="Z358" i="1"/>
  <c r="Y360" i="1"/>
  <c r="BP368" i="1"/>
  <c r="BN368" i="1"/>
  <c r="Z368" i="1"/>
  <c r="Z370" i="1" s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W511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72" i="1"/>
  <c r="BN472" i="1"/>
  <c r="Z472" i="1"/>
  <c r="Y474" i="1"/>
  <c r="Y480" i="1"/>
  <c r="BP476" i="1"/>
  <c r="BN476" i="1"/>
  <c r="Z476" i="1"/>
  <c r="Y479" i="1"/>
  <c r="BP483" i="1"/>
  <c r="BN483" i="1"/>
  <c r="Z483" i="1"/>
  <c r="Z484" i="1" s="1"/>
  <c r="Y485" i="1"/>
  <c r="Y490" i="1"/>
  <c r="BP487" i="1"/>
  <c r="BN487" i="1"/>
  <c r="Z487" i="1"/>
  <c r="Z489" i="1" s="1"/>
  <c r="Y489" i="1"/>
  <c r="Y24" i="1"/>
  <c r="Y129" i="1"/>
  <c r="BP254" i="1"/>
  <c r="BN254" i="1"/>
  <c r="Z254" i="1"/>
  <c r="M511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Y303" i="1"/>
  <c r="BP307" i="1"/>
  <c r="BN307" i="1"/>
  <c r="Z307" i="1"/>
  <c r="Y311" i="1"/>
  <c r="BP315" i="1"/>
  <c r="BN315" i="1"/>
  <c r="Z315" i="1"/>
  <c r="Z317" i="1" s="1"/>
  <c r="BP321" i="1"/>
  <c r="BN321" i="1"/>
  <c r="Z321" i="1"/>
  <c r="BP329" i="1"/>
  <c r="BN329" i="1"/>
  <c r="Z329" i="1"/>
  <c r="Y331" i="1"/>
  <c r="S511" i="1"/>
  <c r="Y337" i="1"/>
  <c r="BP334" i="1"/>
  <c r="BN334" i="1"/>
  <c r="Z334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BP413" i="1"/>
  <c r="BN413" i="1"/>
  <c r="Z413" i="1"/>
  <c r="BP433" i="1"/>
  <c r="BN433" i="1"/>
  <c r="Z433" i="1"/>
  <c r="BP437" i="1"/>
  <c r="BN437" i="1"/>
  <c r="Z437" i="1"/>
  <c r="BP442" i="1"/>
  <c r="BN442" i="1"/>
  <c r="Z442" i="1"/>
  <c r="Y444" i="1"/>
  <c r="Y449" i="1"/>
  <c r="BP446" i="1"/>
  <c r="BN446" i="1"/>
  <c r="Z446" i="1"/>
  <c r="Y450" i="1"/>
  <c r="BP454" i="1"/>
  <c r="BN454" i="1"/>
  <c r="Z454" i="1"/>
  <c r="Y458" i="1"/>
  <c r="BP462" i="1"/>
  <c r="BN462" i="1"/>
  <c r="Z462" i="1"/>
  <c r="Z464" i="1" s="1"/>
  <c r="Y464" i="1"/>
  <c r="O511" i="1"/>
  <c r="Y271" i="1"/>
  <c r="Y276" i="1"/>
  <c r="Y285" i="1"/>
  <c r="R511" i="1"/>
  <c r="Y294" i="1"/>
  <c r="U511" i="1"/>
  <c r="Y371" i="1"/>
  <c r="Y421" i="1"/>
  <c r="Y426" i="1"/>
  <c r="Z511" i="1"/>
  <c r="Y443" i="1"/>
  <c r="BP435" i="1"/>
  <c r="BN435" i="1"/>
  <c r="Z435" i="1"/>
  <c r="BP440" i="1"/>
  <c r="BN440" i="1"/>
  <c r="Z440" i="1"/>
  <c r="BP448" i="1"/>
  <c r="BN448" i="1"/>
  <c r="Z448" i="1"/>
  <c r="Y459" i="1"/>
  <c r="BP452" i="1"/>
  <c r="BN452" i="1"/>
  <c r="Z452" i="1"/>
  <c r="BP456" i="1"/>
  <c r="BN456" i="1"/>
  <c r="Z456" i="1"/>
  <c r="Y465" i="1"/>
  <c r="BP470" i="1"/>
  <c r="BN470" i="1"/>
  <c r="Z470" i="1"/>
  <c r="BP477" i="1"/>
  <c r="BN477" i="1"/>
  <c r="Z477" i="1"/>
  <c r="Y484" i="1"/>
  <c r="Y473" i="1"/>
  <c r="Y494" i="1"/>
  <c r="Y500" i="1"/>
  <c r="Z492" i="1"/>
  <c r="Z494" i="1" s="1"/>
  <c r="BN492" i="1"/>
  <c r="BP492" i="1"/>
  <c r="Z498" i="1"/>
  <c r="Z499" i="1" s="1"/>
  <c r="BN498" i="1"/>
  <c r="BP498" i="1"/>
  <c r="Y499" i="1"/>
  <c r="Z473" i="1" l="1"/>
  <c r="Z359" i="1"/>
  <c r="Z139" i="1"/>
  <c r="Z458" i="1"/>
  <c r="Z337" i="1"/>
  <c r="Z311" i="1"/>
  <c r="Z303" i="1"/>
  <c r="Z263" i="1"/>
  <c r="Z293" i="1"/>
  <c r="Z255" i="1"/>
  <c r="Z230" i="1"/>
  <c r="Z200" i="1"/>
  <c r="Z105" i="1"/>
  <c r="Z58" i="1"/>
  <c r="Z449" i="1"/>
  <c r="Y501" i="1"/>
  <c r="Y503" i="1"/>
  <c r="Z398" i="1"/>
  <c r="Z479" i="1"/>
  <c r="Z443" i="1"/>
  <c r="Z415" i="1"/>
  <c r="Z349" i="1"/>
  <c r="Z330" i="1"/>
  <c r="Z324" i="1"/>
  <c r="Z246" i="1"/>
  <c r="Z118" i="1"/>
  <c r="Z111" i="1"/>
  <c r="Z78" i="1"/>
  <c r="Z70" i="1"/>
  <c r="Z64" i="1"/>
  <c r="Z32" i="1"/>
  <c r="Y505" i="1"/>
  <c r="Y502" i="1"/>
  <c r="Y504" i="1" s="1"/>
  <c r="Z506" i="1" l="1"/>
</calcChain>
</file>

<file path=xl/sharedStrings.xml><?xml version="1.0" encoding="utf-8"?>
<sst xmlns="http://schemas.openxmlformats.org/spreadsheetml/2006/main" count="2211" uniqueCount="807">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</sst>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93" sqref="AA93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4"/>
      <c r="F1" s="574"/>
      <c r="G1" s="12" t="s">
        <v>1</v>
      </c>
      <c r="H1" s="631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52" t="s">
        <v>8</v>
      </c>
      <c r="B5" s="596"/>
      <c r="C5" s="597"/>
      <c r="D5" s="637"/>
      <c r="E5" s="638"/>
      <c r="F5" s="842" t="s">
        <v>9</v>
      </c>
      <c r="G5" s="597"/>
      <c r="H5" s="637" t="s">
        <v>806</v>
      </c>
      <c r="I5" s="791"/>
      <c r="J5" s="791"/>
      <c r="K5" s="791"/>
      <c r="L5" s="791"/>
      <c r="M5" s="638"/>
      <c r="N5" s="58"/>
      <c r="P5" s="24" t="s">
        <v>10</v>
      </c>
      <c r="Q5" s="854">
        <v>45920</v>
      </c>
      <c r="R5" s="651"/>
      <c r="T5" s="655" t="s">
        <v>11</v>
      </c>
      <c r="U5" s="656"/>
      <c r="V5" s="658" t="s">
        <v>12</v>
      </c>
      <c r="W5" s="651"/>
      <c r="AB5" s="51"/>
      <c r="AC5" s="51"/>
      <c r="AD5" s="51"/>
      <c r="AE5" s="51"/>
    </row>
    <row r="6" spans="1:32" s="543" customFormat="1" ht="24" customHeight="1" x14ac:dyDescent="0.2">
      <c r="A6" s="652" t="s">
        <v>13</v>
      </c>
      <c r="B6" s="596"/>
      <c r="C6" s="597"/>
      <c r="D6" s="794" t="s">
        <v>783</v>
      </c>
      <c r="E6" s="795"/>
      <c r="F6" s="795"/>
      <c r="G6" s="795"/>
      <c r="H6" s="795"/>
      <c r="I6" s="795"/>
      <c r="J6" s="795"/>
      <c r="K6" s="795"/>
      <c r="L6" s="795"/>
      <c r="M6" s="651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Суббота</v>
      </c>
      <c r="R6" s="565"/>
      <c r="T6" s="719" t="s">
        <v>16</v>
      </c>
      <c r="U6" s="656"/>
      <c r="V6" s="866" t="s">
        <v>17</v>
      </c>
      <c r="W6" s="610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7" t="str">
        <f>IFERROR(VLOOKUP(DeliveryAddress,Table,3,0),1)</f>
        <v>5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54"/>
      <c r="U7" s="656"/>
      <c r="V7" s="867"/>
      <c r="W7" s="868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58"/>
      <c r="C8" s="559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53">
        <v>0.41666666666666669</v>
      </c>
      <c r="R8" s="619"/>
      <c r="T8" s="554"/>
      <c r="U8" s="656"/>
      <c r="V8" s="867"/>
      <c r="W8" s="868"/>
      <c r="AB8" s="51"/>
      <c r="AC8" s="51"/>
      <c r="AD8" s="51"/>
      <c r="AE8" s="51"/>
    </row>
    <row r="9" spans="1:32" s="543" customFormat="1" ht="39.950000000000003" customHeight="1" x14ac:dyDescent="0.2">
      <c r="A9" s="6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91"/>
      <c r="E9" s="556"/>
      <c r="F9" s="6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8"/>
      <c r="R9" s="649"/>
      <c r="T9" s="554"/>
      <c r="U9" s="656"/>
      <c r="V9" s="869"/>
      <c r="W9" s="870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91"/>
      <c r="E10" s="556"/>
      <c r="F10" s="6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9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20"/>
      <c r="R10" s="721"/>
      <c r="U10" s="24" t="s">
        <v>22</v>
      </c>
      <c r="V10" s="609" t="s">
        <v>23</v>
      </c>
      <c r="W10" s="610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0"/>
      <c r="R11" s="651"/>
      <c r="U11" s="24" t="s">
        <v>26</v>
      </c>
      <c r="V11" s="782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96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653"/>
      <c r="R12" s="619"/>
      <c r="S12" s="23"/>
      <c r="U12" s="24"/>
      <c r="V12" s="574"/>
      <c r="W12" s="554"/>
      <c r="AB12" s="51"/>
      <c r="AC12" s="51"/>
      <c r="AD12" s="51"/>
      <c r="AE12" s="51"/>
    </row>
    <row r="13" spans="1:32" s="543" customFormat="1" ht="23.25" customHeight="1" x14ac:dyDescent="0.2">
      <c r="A13" s="696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782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96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85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3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715" t="s">
        <v>37</v>
      </c>
      <c r="D17" s="601" t="s">
        <v>38</v>
      </c>
      <c r="E17" s="663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62"/>
      <c r="R17" s="662"/>
      <c r="S17" s="662"/>
      <c r="T17" s="663"/>
      <c r="U17" s="877" t="s">
        <v>50</v>
      </c>
      <c r="V17" s="597"/>
      <c r="W17" s="601" t="s">
        <v>51</v>
      </c>
      <c r="X17" s="601" t="s">
        <v>52</v>
      </c>
      <c r="Y17" s="875" t="s">
        <v>53</v>
      </c>
      <c r="Z17" s="786" t="s">
        <v>54</v>
      </c>
      <c r="AA17" s="767" t="s">
        <v>55</v>
      </c>
      <c r="AB17" s="767" t="s">
        <v>56</v>
      </c>
      <c r="AC17" s="767" t="s">
        <v>57</v>
      </c>
      <c r="AD17" s="767" t="s">
        <v>58</v>
      </c>
      <c r="AE17" s="837"/>
      <c r="AF17" s="838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64"/>
      <c r="E18" s="666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64"/>
      <c r="Q18" s="665"/>
      <c r="R18" s="665"/>
      <c r="S18" s="665"/>
      <c r="T18" s="666"/>
      <c r="U18" s="67" t="s">
        <v>60</v>
      </c>
      <c r="V18" s="67" t="s">
        <v>61</v>
      </c>
      <c r="W18" s="602"/>
      <c r="X18" s="602"/>
      <c r="Y18" s="876"/>
      <c r="Z18" s="787"/>
      <c r="AA18" s="768"/>
      <c r="AB18" s="768"/>
      <c r="AC18" s="768"/>
      <c r="AD18" s="839"/>
      <c r="AE18" s="840"/>
      <c r="AF18" s="841"/>
      <c r="AG18" s="66"/>
      <c r="BD18" s="65"/>
    </row>
    <row r="19" spans="1:68" ht="27.75" hidden="1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hidden="1" customHeight="1" x14ac:dyDescent="0.25">
      <c r="A20" s="571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69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69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69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69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69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69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hidden="1" customHeight="1" x14ac:dyDescent="0.25">
      <c r="A39" s="571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64">
        <v>4680115882539</v>
      </c>
      <c r="E42" s="565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64">
        <v>4607091385687</v>
      </c>
      <c r="E43" s="565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8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69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69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69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69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7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8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69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69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7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8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69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hidden="1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69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hidden="1" customHeight="1" x14ac:dyDescent="0.25">
      <c r="A66" s="553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69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69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53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7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69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69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53" t="s">
        <v>164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8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69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69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71" t="s">
        <v>171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53" t="s">
        <v>102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8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69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hidden="1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69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hidden="1" customHeight="1" x14ac:dyDescent="0.25">
      <c r="A92" s="553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01" t="s">
        <v>181</v>
      </c>
      <c r="Q93" s="561"/>
      <c r="R93" s="561"/>
      <c r="S93" s="561"/>
      <c r="T93" s="562"/>
      <c r="U93" s="34"/>
      <c r="V93" s="34"/>
      <c r="W93" s="35" t="s">
        <v>68</v>
      </c>
      <c r="X93" s="549">
        <v>94</v>
      </c>
      <c r="Y93" s="550">
        <f>IFERROR(IF(X93="",0,CEILING((X93/$H93),1)*$H93),"")</f>
        <v>97.199999999999989</v>
      </c>
      <c r="Z93" s="36">
        <f>IFERROR(IF(Y93=0,"",ROUNDUP(Y93/H93,0)*0.01898),"")</f>
        <v>0.22776000000000002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100.02296296296296</v>
      </c>
      <c r="BN93" s="64">
        <f>IFERROR(Y93*I93/H93,"0")</f>
        <v>103.42799999999998</v>
      </c>
      <c r="BO93" s="64">
        <f>IFERROR(1/J93*(X93/H93),"0")</f>
        <v>0.18132716049382716</v>
      </c>
      <c r="BP93" s="64">
        <f>IFERROR(1/J93*(Y93/H93),"0")</f>
        <v>0.1875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64">
        <v>4680115880894</v>
      </c>
      <c r="E96" s="565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8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69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51">
        <f>IFERROR(X93/H93,"0")+IFERROR(X94/H94,"0")+IFERROR(X95/H95,"0")+IFERROR(X96/H96,"0")</f>
        <v>11.604938271604938</v>
      </c>
      <c r="Y97" s="551">
        <f>IFERROR(Y93/H93,"0")+IFERROR(Y94/H94,"0")+IFERROR(Y95/H95,"0")+IFERROR(Y96/H96,"0")</f>
        <v>12</v>
      </c>
      <c r="Z97" s="551">
        <f>IFERROR(IF(Z93="",0,Z93),"0")+IFERROR(IF(Z94="",0,Z94),"0")+IFERROR(IF(Z95="",0,Z95),"0")+IFERROR(IF(Z96="",0,Z96),"0")</f>
        <v>0.22776000000000002</v>
      </c>
      <c r="AA97" s="552"/>
      <c r="AB97" s="552"/>
      <c r="AC97" s="552"/>
    </row>
    <row r="98" spans="1:68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69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51">
        <f>IFERROR(SUM(X93:X96),"0")</f>
        <v>94</v>
      </c>
      <c r="Y98" s="551">
        <f>IFERROR(SUM(Y93:Y96),"0")</f>
        <v>97.199999999999989</v>
      </c>
      <c r="Z98" s="37"/>
      <c r="AA98" s="552"/>
      <c r="AB98" s="552"/>
      <c r="AC98" s="552"/>
    </row>
    <row r="99" spans="1:68" ht="16.5" hidden="1" customHeight="1" x14ac:dyDescent="0.25">
      <c r="A99" s="571" t="s">
        <v>191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44"/>
      <c r="AB99" s="544"/>
      <c r="AC99" s="544"/>
    </row>
    <row r="100" spans="1:68" ht="14.25" hidden="1" customHeight="1" x14ac:dyDescent="0.25">
      <c r="A100" s="553" t="s">
        <v>102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5"/>
      <c r="AB100" s="545"/>
      <c r="AC100" s="545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64">
        <v>4680115882133</v>
      </c>
      <c r="E101" s="565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64">
        <v>4680115880269</v>
      </c>
      <c r="E102" s="565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64">
        <v>4680115880429</v>
      </c>
      <c r="E103" s="565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7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4">
        <v>4680115881457</v>
      </c>
      <c r="E104" s="565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8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69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hidden="1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69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hidden="1" customHeight="1" x14ac:dyDescent="0.25">
      <c r="A107" s="553" t="s">
        <v>134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45"/>
      <c r="AB107" s="545"/>
      <c r="AC107" s="545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64">
        <v>4680115881488</v>
      </c>
      <c r="E108" s="565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64">
        <v>4680115882775</v>
      </c>
      <c r="E109" s="565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8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64">
        <v>4680115880658</v>
      </c>
      <c r="E110" s="565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8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69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hidden="1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69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hidden="1" customHeight="1" x14ac:dyDescent="0.25">
      <c r="A113" s="553" t="s">
        <v>72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4">
        <v>4607091385168</v>
      </c>
      <c r="E114" s="565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68</v>
      </c>
      <c r="X114" s="549">
        <v>138</v>
      </c>
      <c r="Y114" s="550">
        <f>IFERROR(IF(X114="",0,CEILING((X114/$H114),1)*$H114),"")</f>
        <v>145.79999999999998</v>
      </c>
      <c r="Z114" s="36">
        <f>IFERROR(IF(Y114=0,"",ROUNDUP(Y114/H114,0)*0.01898),"")</f>
        <v>0.34164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146.74</v>
      </c>
      <c r="BN114" s="64">
        <f>IFERROR(Y114*I114/H114,"0")</f>
        <v>155.03399999999996</v>
      </c>
      <c r="BO114" s="64">
        <f>IFERROR(1/J114*(X114/H114),"0")</f>
        <v>0.26620370370370372</v>
      </c>
      <c r="BP114" s="64">
        <f>IFERROR(1/J114*(Y114/H114),"0")</f>
        <v>0.28125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64">
        <v>4607091383256</v>
      </c>
      <c r="E115" s="565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5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64">
        <v>4607091385748</v>
      </c>
      <c r="E116" s="565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64">
        <v>4680115884533</v>
      </c>
      <c r="E117" s="565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8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69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51">
        <f>IFERROR(X114/H114,"0")+IFERROR(X115/H115,"0")+IFERROR(X116/H116,"0")+IFERROR(X117/H117,"0")</f>
        <v>17.037037037037038</v>
      </c>
      <c r="Y118" s="551">
        <f>IFERROR(Y114/H114,"0")+IFERROR(Y115/H115,"0")+IFERROR(Y116/H116,"0")+IFERROR(Y117/H117,"0")</f>
        <v>18</v>
      </c>
      <c r="Z118" s="551">
        <f>IFERROR(IF(Z114="",0,Z114),"0")+IFERROR(IF(Z115="",0,Z115),"0")+IFERROR(IF(Z116="",0,Z116),"0")+IFERROR(IF(Z117="",0,Z117),"0")</f>
        <v>0.34164</v>
      </c>
      <c r="AA118" s="552"/>
      <c r="AB118" s="552"/>
      <c r="AC118" s="552"/>
    </row>
    <row r="119" spans="1:68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69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51">
        <f>IFERROR(SUM(X114:X117),"0")</f>
        <v>138</v>
      </c>
      <c r="Y119" s="551">
        <f>IFERROR(SUM(Y114:Y117),"0")</f>
        <v>145.79999999999998</v>
      </c>
      <c r="Z119" s="37"/>
      <c r="AA119" s="552"/>
      <c r="AB119" s="552"/>
      <c r="AC119" s="552"/>
    </row>
    <row r="120" spans="1:68" ht="14.25" hidden="1" customHeight="1" x14ac:dyDescent="0.25">
      <c r="A120" s="553" t="s">
        <v>164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45"/>
      <c r="AB120" s="545"/>
      <c r="AC120" s="545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64">
        <v>4680115882652</v>
      </c>
      <c r="E121" s="565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7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64">
        <v>4680115880238</v>
      </c>
      <c r="E122" s="565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8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69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hidden="1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69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hidden="1" customHeight="1" x14ac:dyDescent="0.25">
      <c r="A125" s="571" t="s">
        <v>224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44"/>
      <c r="AB125" s="544"/>
      <c r="AC125" s="544"/>
    </row>
    <row r="126" spans="1:68" ht="14.25" hidden="1" customHeight="1" x14ac:dyDescent="0.25">
      <c r="A126" s="553" t="s">
        <v>102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5"/>
      <c r="AB126" s="545"/>
      <c r="AC126" s="545"/>
    </row>
    <row r="127" spans="1:68" ht="27" hidden="1" customHeight="1" x14ac:dyDescent="0.25">
      <c r="A127" s="54" t="s">
        <v>225</v>
      </c>
      <c r="B127" s="54" t="s">
        <v>226</v>
      </c>
      <c r="C127" s="31">
        <v>4301011562</v>
      </c>
      <c r="D127" s="564">
        <v>4680115882577</v>
      </c>
      <c r="E127" s="565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1"/>
      <c r="R127" s="561"/>
      <c r="S127" s="561"/>
      <c r="T127" s="562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4301011564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1"/>
      <c r="R128" s="561"/>
      <c r="S128" s="561"/>
      <c r="T128" s="562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8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69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hidden="1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69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hidden="1" customHeight="1" x14ac:dyDescent="0.25">
      <c r="A131" s="553" t="s">
        <v>63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45"/>
      <c r="AB131" s="545"/>
      <c r="AC131" s="545"/>
    </row>
    <row r="132" spans="1:68" ht="27" hidden="1" customHeight="1" x14ac:dyDescent="0.25">
      <c r="A132" s="54" t="s">
        <v>229</v>
      </c>
      <c r="B132" s="54" t="s">
        <v>230</v>
      </c>
      <c r="C132" s="31">
        <v>4301031235</v>
      </c>
      <c r="D132" s="564">
        <v>4680115883444</v>
      </c>
      <c r="E132" s="565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4301031234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8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69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hidden="1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69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hidden="1" customHeight="1" x14ac:dyDescent="0.25">
      <c r="A136" s="553" t="s">
        <v>72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45"/>
      <c r="AB136" s="545"/>
      <c r="AC136" s="545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64">
        <v>4680115882584</v>
      </c>
      <c r="E137" s="565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6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8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69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hidden="1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69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hidden="1" customHeight="1" x14ac:dyDescent="0.25">
      <c r="A141" s="571" t="s">
        <v>100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44"/>
      <c r="AB141" s="544"/>
      <c r="AC141" s="544"/>
    </row>
    <row r="142" spans="1:68" ht="14.25" hidden="1" customHeight="1" x14ac:dyDescent="0.25">
      <c r="A142" s="553" t="s">
        <v>102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5"/>
      <c r="AB142" s="545"/>
      <c r="AC142" s="545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64">
        <v>4607091384604</v>
      </c>
      <c r="E143" s="565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8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69"/>
      <c r="P144" s="557" t="s">
        <v>70</v>
      </c>
      <c r="Q144" s="558"/>
      <c r="R144" s="558"/>
      <c r="S144" s="558"/>
      <c r="T144" s="558"/>
      <c r="U144" s="558"/>
      <c r="V144" s="559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hidden="1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69"/>
      <c r="P145" s="557" t="s">
        <v>70</v>
      </c>
      <c r="Q145" s="558"/>
      <c r="R145" s="558"/>
      <c r="S145" s="558"/>
      <c r="T145" s="558"/>
      <c r="U145" s="558"/>
      <c r="V145" s="559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hidden="1" customHeight="1" x14ac:dyDescent="0.25">
      <c r="A146" s="553" t="s">
        <v>63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45"/>
      <c r="AB146" s="545"/>
      <c r="AC146" s="545"/>
    </row>
    <row r="147" spans="1:68" ht="16.5" hidden="1" customHeight="1" x14ac:dyDescent="0.25">
      <c r="A147" s="54" t="s">
        <v>239</v>
      </c>
      <c r="B147" s="54" t="s">
        <v>240</v>
      </c>
      <c r="C147" s="31">
        <v>4301030895</v>
      </c>
      <c r="D147" s="564">
        <v>4607091387667</v>
      </c>
      <c r="E147" s="565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1"/>
      <c r="R147" s="561"/>
      <c r="S147" s="561"/>
      <c r="T147" s="562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242</v>
      </c>
      <c r="B148" s="54" t="s">
        <v>243</v>
      </c>
      <c r="C148" s="31">
        <v>4301030961</v>
      </c>
      <c r="D148" s="564">
        <v>4607091387636</v>
      </c>
      <c r="E148" s="565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245</v>
      </c>
      <c r="B149" s="54" t="s">
        <v>246</v>
      </c>
      <c r="C149" s="31">
        <v>4301030963</v>
      </c>
      <c r="D149" s="564">
        <v>4607091382426</v>
      </c>
      <c r="E149" s="565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8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69"/>
      <c r="P150" s="557" t="s">
        <v>70</v>
      </c>
      <c r="Q150" s="558"/>
      <c r="R150" s="558"/>
      <c r="S150" s="558"/>
      <c r="T150" s="558"/>
      <c r="U150" s="558"/>
      <c r="V150" s="559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hidden="1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69"/>
      <c r="P151" s="557" t="s">
        <v>70</v>
      </c>
      <c r="Q151" s="558"/>
      <c r="R151" s="558"/>
      <c r="S151" s="558"/>
      <c r="T151" s="558"/>
      <c r="U151" s="558"/>
      <c r="V151" s="559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hidden="1" customHeight="1" x14ac:dyDescent="0.2">
      <c r="A152" s="614" t="s">
        <v>248</v>
      </c>
      <c r="B152" s="615"/>
      <c r="C152" s="615"/>
      <c r="D152" s="615"/>
      <c r="E152" s="615"/>
      <c r="F152" s="615"/>
      <c r="G152" s="615"/>
      <c r="H152" s="615"/>
      <c r="I152" s="615"/>
      <c r="J152" s="615"/>
      <c r="K152" s="615"/>
      <c r="L152" s="615"/>
      <c r="M152" s="615"/>
      <c r="N152" s="615"/>
      <c r="O152" s="615"/>
      <c r="P152" s="615"/>
      <c r="Q152" s="615"/>
      <c r="R152" s="615"/>
      <c r="S152" s="615"/>
      <c r="T152" s="615"/>
      <c r="U152" s="615"/>
      <c r="V152" s="615"/>
      <c r="W152" s="615"/>
      <c r="X152" s="615"/>
      <c r="Y152" s="615"/>
      <c r="Z152" s="615"/>
      <c r="AA152" s="48"/>
      <c r="AB152" s="48"/>
      <c r="AC152" s="48"/>
    </row>
    <row r="153" spans="1:68" ht="16.5" hidden="1" customHeight="1" x14ac:dyDescent="0.25">
      <c r="A153" s="571" t="s">
        <v>249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4"/>
      <c r="Y153" s="554"/>
      <c r="Z153" s="554"/>
      <c r="AA153" s="544"/>
      <c r="AB153" s="544"/>
      <c r="AC153" s="544"/>
    </row>
    <row r="154" spans="1:68" ht="14.25" hidden="1" customHeight="1" x14ac:dyDescent="0.25">
      <c r="A154" s="553" t="s">
        <v>134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5"/>
      <c r="AB154" s="545"/>
      <c r="AC154" s="545"/>
    </row>
    <row r="155" spans="1:68" ht="27" hidden="1" customHeight="1" x14ac:dyDescent="0.25">
      <c r="A155" s="54" t="s">
        <v>250</v>
      </c>
      <c r="B155" s="54" t="s">
        <v>251</v>
      </c>
      <c r="C155" s="31">
        <v>4301020323</v>
      </c>
      <c r="D155" s="564">
        <v>4680115886223</v>
      </c>
      <c r="E155" s="565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1"/>
      <c r="R155" s="561"/>
      <c r="S155" s="561"/>
      <c r="T155" s="562"/>
      <c r="U155" s="34"/>
      <c r="V155" s="34"/>
      <c r="W155" s="35" t="s">
        <v>68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8"/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69"/>
      <c r="P156" s="557" t="s">
        <v>70</v>
      </c>
      <c r="Q156" s="558"/>
      <c r="R156" s="558"/>
      <c r="S156" s="558"/>
      <c r="T156" s="558"/>
      <c r="U156" s="558"/>
      <c r="V156" s="559"/>
      <c r="W156" s="37" t="s">
        <v>71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hidden="1" x14ac:dyDescent="0.2">
      <c r="A157" s="554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69"/>
      <c r="P157" s="557" t="s">
        <v>70</v>
      </c>
      <c r="Q157" s="558"/>
      <c r="R157" s="558"/>
      <c r="S157" s="558"/>
      <c r="T157" s="558"/>
      <c r="U157" s="558"/>
      <c r="V157" s="559"/>
      <c r="W157" s="37" t="s">
        <v>68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hidden="1" customHeight="1" x14ac:dyDescent="0.25">
      <c r="A158" s="553" t="s">
        <v>63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45"/>
      <c r="AB158" s="545"/>
      <c r="AC158" s="545"/>
    </row>
    <row r="159" spans="1:68" ht="27" hidden="1" customHeight="1" x14ac:dyDescent="0.25">
      <c r="A159" s="54" t="s">
        <v>253</v>
      </c>
      <c r="B159" s="54" t="s">
        <v>254</v>
      </c>
      <c r="C159" s="31">
        <v>4301031191</v>
      </c>
      <c r="D159" s="564">
        <v>4680115880993</v>
      </c>
      <c r="E159" s="565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1"/>
      <c r="R159" s="561"/>
      <c r="S159" s="561"/>
      <c r="T159" s="562"/>
      <c r="U159" s="34"/>
      <c r="V159" s="34"/>
      <c r="W159" s="35" t="s">
        <v>68</v>
      </c>
      <c r="X159" s="549">
        <v>0</v>
      </c>
      <c r="Y159" s="550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4301031204</v>
      </c>
      <c r="D160" s="564">
        <v>4680115881761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1"/>
      <c r="R160" s="561"/>
      <c r="S160" s="561"/>
      <c r="T160" s="562"/>
      <c r="U160" s="34"/>
      <c r="V160" s="34"/>
      <c r="W160" s="35" t="s">
        <v>68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4301031201</v>
      </c>
      <c r="D161" s="564">
        <v>4680115881563</v>
      </c>
      <c r="E161" s="565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262</v>
      </c>
      <c r="B162" s="54" t="s">
        <v>263</v>
      </c>
      <c r="C162" s="31">
        <v>4301031199</v>
      </c>
      <c r="D162" s="564">
        <v>4680115880986</v>
      </c>
      <c r="E162" s="565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264</v>
      </c>
      <c r="B163" s="54" t="s">
        <v>265</v>
      </c>
      <c r="C163" s="31">
        <v>4301031205</v>
      </c>
      <c r="D163" s="564">
        <v>4680115881785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4301031399</v>
      </c>
      <c r="D164" s="564">
        <v>4680115886537</v>
      </c>
      <c r="E164" s="565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269</v>
      </c>
      <c r="B165" s="54" t="s">
        <v>270</v>
      </c>
      <c r="C165" s="31">
        <v>4301031202</v>
      </c>
      <c r="D165" s="564">
        <v>4680115881679</v>
      </c>
      <c r="E165" s="565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4301031158</v>
      </c>
      <c r="D166" s="564">
        <v>4680115880191</v>
      </c>
      <c r="E166" s="565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4301031245</v>
      </c>
      <c r="D167" s="564">
        <v>4680115883963</v>
      </c>
      <c r="E167" s="565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idden="1" x14ac:dyDescent="0.2">
      <c r="A168" s="568"/>
      <c r="B168" s="554"/>
      <c r="C168" s="554"/>
      <c r="D168" s="554"/>
      <c r="E168" s="554"/>
      <c r="F168" s="554"/>
      <c r="G168" s="554"/>
      <c r="H168" s="554"/>
      <c r="I168" s="554"/>
      <c r="J168" s="554"/>
      <c r="K168" s="554"/>
      <c r="L168" s="554"/>
      <c r="M168" s="554"/>
      <c r="N168" s="554"/>
      <c r="O168" s="569"/>
      <c r="P168" s="557" t="s">
        <v>70</v>
      </c>
      <c r="Q168" s="558"/>
      <c r="R168" s="558"/>
      <c r="S168" s="558"/>
      <c r="T168" s="558"/>
      <c r="U168" s="558"/>
      <c r="V168" s="559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0</v>
      </c>
      <c r="Y168" s="551">
        <f>IFERROR(Y159/H159,"0")+IFERROR(Y160/H160,"0")+IFERROR(Y161/H161,"0")+IFERROR(Y162/H162,"0")+IFERROR(Y163/H163,"0")+IFERROR(Y164/H164,"0")+IFERROR(Y165/H165,"0")+IFERROR(Y166/H166,"0")+IFERROR(Y167/H167,"0")</f>
        <v>0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2"/>
      <c r="AB168" s="552"/>
      <c r="AC168" s="552"/>
    </row>
    <row r="169" spans="1:68" hidden="1" x14ac:dyDescent="0.2">
      <c r="A169" s="554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69"/>
      <c r="P169" s="557" t="s">
        <v>70</v>
      </c>
      <c r="Q169" s="558"/>
      <c r="R169" s="558"/>
      <c r="S169" s="558"/>
      <c r="T169" s="558"/>
      <c r="U169" s="558"/>
      <c r="V169" s="559"/>
      <c r="W169" s="37" t="s">
        <v>68</v>
      </c>
      <c r="X169" s="551">
        <f>IFERROR(SUM(X159:X167),"0")</f>
        <v>0</v>
      </c>
      <c r="Y169" s="551">
        <f>IFERROR(SUM(Y159:Y167),"0")</f>
        <v>0</v>
      </c>
      <c r="Z169" s="37"/>
      <c r="AA169" s="552"/>
      <c r="AB169" s="552"/>
      <c r="AC169" s="552"/>
    </row>
    <row r="170" spans="1:68" ht="14.25" hidden="1" customHeight="1" x14ac:dyDescent="0.25">
      <c r="A170" s="553" t="s">
        <v>94</v>
      </c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4"/>
      <c r="P170" s="554"/>
      <c r="Q170" s="554"/>
      <c r="R170" s="554"/>
      <c r="S170" s="554"/>
      <c r="T170" s="554"/>
      <c r="U170" s="554"/>
      <c r="V170" s="554"/>
      <c r="W170" s="554"/>
      <c r="X170" s="554"/>
      <c r="Y170" s="554"/>
      <c r="Z170" s="554"/>
      <c r="AA170" s="545"/>
      <c r="AB170" s="545"/>
      <c r="AC170" s="545"/>
    </row>
    <row r="171" spans="1:68" ht="27" hidden="1" customHeight="1" x14ac:dyDescent="0.25">
      <c r="A171" s="54" t="s">
        <v>276</v>
      </c>
      <c r="B171" s="54" t="s">
        <v>277</v>
      </c>
      <c r="C171" s="31">
        <v>4301032053</v>
      </c>
      <c r="D171" s="564">
        <v>4680115886780</v>
      </c>
      <c r="E171" s="565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6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1"/>
      <c r="R171" s="561"/>
      <c r="S171" s="561"/>
      <c r="T171" s="562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4301032051</v>
      </c>
      <c r="D172" s="564">
        <v>4680115886742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284</v>
      </c>
      <c r="B173" s="54" t="s">
        <v>285</v>
      </c>
      <c r="C173" s="31">
        <v>4301032052</v>
      </c>
      <c r="D173" s="564">
        <v>4680115886766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8"/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69"/>
      <c r="P174" s="557" t="s">
        <v>70</v>
      </c>
      <c r="Q174" s="558"/>
      <c r="R174" s="558"/>
      <c r="S174" s="558"/>
      <c r="T174" s="558"/>
      <c r="U174" s="558"/>
      <c r="V174" s="559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hidden="1" x14ac:dyDescent="0.2">
      <c r="A175" s="554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69"/>
      <c r="P175" s="557" t="s">
        <v>70</v>
      </c>
      <c r="Q175" s="558"/>
      <c r="R175" s="558"/>
      <c r="S175" s="558"/>
      <c r="T175" s="558"/>
      <c r="U175" s="558"/>
      <c r="V175" s="559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hidden="1" customHeight="1" x14ac:dyDescent="0.25">
      <c r="A176" s="553" t="s">
        <v>286</v>
      </c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4"/>
      <c r="P176" s="554"/>
      <c r="Q176" s="554"/>
      <c r="R176" s="554"/>
      <c r="S176" s="554"/>
      <c r="T176" s="554"/>
      <c r="U176" s="554"/>
      <c r="V176" s="554"/>
      <c r="W176" s="554"/>
      <c r="X176" s="554"/>
      <c r="Y176" s="554"/>
      <c r="Z176" s="554"/>
      <c r="AA176" s="545"/>
      <c r="AB176" s="545"/>
      <c r="AC176" s="545"/>
    </row>
    <row r="177" spans="1:68" ht="27" hidden="1" customHeight="1" x14ac:dyDescent="0.25">
      <c r="A177" s="54" t="s">
        <v>287</v>
      </c>
      <c r="B177" s="54" t="s">
        <v>288</v>
      </c>
      <c r="C177" s="31">
        <v>4301170013</v>
      </c>
      <c r="D177" s="564">
        <v>4680115886797</v>
      </c>
      <c r="E177" s="565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1"/>
      <c r="R177" s="561"/>
      <c r="S177" s="561"/>
      <c r="T177" s="562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8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69"/>
      <c r="P178" s="557" t="s">
        <v>70</v>
      </c>
      <c r="Q178" s="558"/>
      <c r="R178" s="558"/>
      <c r="S178" s="558"/>
      <c r="T178" s="558"/>
      <c r="U178" s="558"/>
      <c r="V178" s="559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hidden="1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69"/>
      <c r="P179" s="557" t="s">
        <v>70</v>
      </c>
      <c r="Q179" s="558"/>
      <c r="R179" s="558"/>
      <c r="S179" s="558"/>
      <c r="T179" s="558"/>
      <c r="U179" s="558"/>
      <c r="V179" s="559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hidden="1" customHeight="1" x14ac:dyDescent="0.25">
      <c r="A180" s="571" t="s">
        <v>289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44"/>
      <c r="AB180" s="544"/>
      <c r="AC180" s="544"/>
    </row>
    <row r="181" spans="1:68" ht="14.25" hidden="1" customHeight="1" x14ac:dyDescent="0.25">
      <c r="A181" s="553" t="s">
        <v>102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5"/>
      <c r="AB181" s="545"/>
      <c r="AC181" s="545"/>
    </row>
    <row r="182" spans="1:68" ht="16.5" hidden="1" customHeight="1" x14ac:dyDescent="0.25">
      <c r="A182" s="54" t="s">
        <v>290</v>
      </c>
      <c r="B182" s="54" t="s">
        <v>291</v>
      </c>
      <c r="C182" s="31">
        <v>4301011450</v>
      </c>
      <c r="D182" s="564">
        <v>4680115881402</v>
      </c>
      <c r="E182" s="565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1"/>
      <c r="R182" s="561"/>
      <c r="S182" s="561"/>
      <c r="T182" s="562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293</v>
      </c>
      <c r="B183" s="54" t="s">
        <v>294</v>
      </c>
      <c r="C183" s="31">
        <v>4301011768</v>
      </c>
      <c r="D183" s="564">
        <v>4680115881396</v>
      </c>
      <c r="E183" s="565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1"/>
      <c r="R183" s="561"/>
      <c r="S183" s="561"/>
      <c r="T183" s="562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8"/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69"/>
      <c r="P184" s="557" t="s">
        <v>70</v>
      </c>
      <c r="Q184" s="558"/>
      <c r="R184" s="558"/>
      <c r="S184" s="558"/>
      <c r="T184" s="558"/>
      <c r="U184" s="558"/>
      <c r="V184" s="559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hidden="1" x14ac:dyDescent="0.2">
      <c r="A185" s="554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69"/>
      <c r="P185" s="557" t="s">
        <v>70</v>
      </c>
      <c r="Q185" s="558"/>
      <c r="R185" s="558"/>
      <c r="S185" s="558"/>
      <c r="T185" s="558"/>
      <c r="U185" s="558"/>
      <c r="V185" s="559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hidden="1" customHeight="1" x14ac:dyDescent="0.25">
      <c r="A186" s="553" t="s">
        <v>134</v>
      </c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4"/>
      <c r="P186" s="554"/>
      <c r="Q186" s="554"/>
      <c r="R186" s="554"/>
      <c r="S186" s="554"/>
      <c r="T186" s="554"/>
      <c r="U186" s="554"/>
      <c r="V186" s="554"/>
      <c r="W186" s="554"/>
      <c r="X186" s="554"/>
      <c r="Y186" s="554"/>
      <c r="Z186" s="554"/>
      <c r="AA186" s="545"/>
      <c r="AB186" s="545"/>
      <c r="AC186" s="545"/>
    </row>
    <row r="187" spans="1:68" ht="16.5" hidden="1" customHeight="1" x14ac:dyDescent="0.25">
      <c r="A187" s="54" t="s">
        <v>295</v>
      </c>
      <c r="B187" s="54" t="s">
        <v>296</v>
      </c>
      <c r="C187" s="31">
        <v>4301020262</v>
      </c>
      <c r="D187" s="564">
        <v>4680115882935</v>
      </c>
      <c r="E187" s="565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6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1"/>
      <c r="R187" s="561"/>
      <c r="S187" s="561"/>
      <c r="T187" s="562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298</v>
      </c>
      <c r="B188" s="54" t="s">
        <v>299</v>
      </c>
      <c r="C188" s="31">
        <v>4301020220</v>
      </c>
      <c r="D188" s="564">
        <v>4680115880764</v>
      </c>
      <c r="E188" s="565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1"/>
      <c r="R188" s="561"/>
      <c r="S188" s="561"/>
      <c r="T188" s="562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8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69"/>
      <c r="P189" s="557" t="s">
        <v>70</v>
      </c>
      <c r="Q189" s="558"/>
      <c r="R189" s="558"/>
      <c r="S189" s="558"/>
      <c r="T189" s="558"/>
      <c r="U189" s="558"/>
      <c r="V189" s="559"/>
      <c r="W189" s="37" t="s">
        <v>71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hidden="1" x14ac:dyDescent="0.2">
      <c r="A190" s="554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69"/>
      <c r="P190" s="557" t="s">
        <v>70</v>
      </c>
      <c r="Q190" s="558"/>
      <c r="R190" s="558"/>
      <c r="S190" s="558"/>
      <c r="T190" s="558"/>
      <c r="U190" s="558"/>
      <c r="V190" s="559"/>
      <c r="W190" s="37" t="s">
        <v>68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hidden="1" customHeight="1" x14ac:dyDescent="0.25">
      <c r="A191" s="553" t="s">
        <v>63</v>
      </c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4"/>
      <c r="P191" s="554"/>
      <c r="Q191" s="554"/>
      <c r="R191" s="554"/>
      <c r="S191" s="554"/>
      <c r="T191" s="554"/>
      <c r="U191" s="554"/>
      <c r="V191" s="554"/>
      <c r="W191" s="554"/>
      <c r="X191" s="554"/>
      <c r="Y191" s="554"/>
      <c r="Z191" s="554"/>
      <c r="AA191" s="545"/>
      <c r="AB191" s="545"/>
      <c r="AC191" s="545"/>
    </row>
    <row r="192" spans="1:68" ht="27" hidden="1" customHeight="1" x14ac:dyDescent="0.25">
      <c r="A192" s="54" t="s">
        <v>300</v>
      </c>
      <c r="B192" s="54" t="s">
        <v>301</v>
      </c>
      <c r="C192" s="31">
        <v>4301031224</v>
      </c>
      <c r="D192" s="564">
        <v>4680115882683</v>
      </c>
      <c r="E192" s="565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1"/>
      <c r="R192" s="561"/>
      <c r="S192" s="561"/>
      <c r="T192" s="562"/>
      <c r="U192" s="34"/>
      <c r="V192" s="34"/>
      <c r="W192" s="35" t="s">
        <v>68</v>
      </c>
      <c r="X192" s="549">
        <v>0</v>
      </c>
      <c r="Y192" s="550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303</v>
      </c>
      <c r="B193" s="54" t="s">
        <v>304</v>
      </c>
      <c r="C193" s="31">
        <v>4301031230</v>
      </c>
      <c r="D193" s="564">
        <v>4680115882690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68</v>
      </c>
      <c r="X193" s="549">
        <v>0</v>
      </c>
      <c r="Y193" s="550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4301031220</v>
      </c>
      <c r="D194" s="564">
        <v>4680115882669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4301031221</v>
      </c>
      <c r="D195" s="564">
        <v>4680115882676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312</v>
      </c>
      <c r="B196" s="54" t="s">
        <v>313</v>
      </c>
      <c r="C196" s="31">
        <v>4301031223</v>
      </c>
      <c r="D196" s="564">
        <v>4680115884014</v>
      </c>
      <c r="E196" s="565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4301031222</v>
      </c>
      <c r="D197" s="564">
        <v>4680115884007</v>
      </c>
      <c r="E197" s="565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4301031229</v>
      </c>
      <c r="D198" s="564">
        <v>4680115884038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4301031225</v>
      </c>
      <c r="D199" s="564">
        <v>4680115884021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idden="1" x14ac:dyDescent="0.2">
      <c r="A200" s="568"/>
      <c r="B200" s="554"/>
      <c r="C200" s="554"/>
      <c r="D200" s="554"/>
      <c r="E200" s="554"/>
      <c r="F200" s="554"/>
      <c r="G200" s="554"/>
      <c r="H200" s="554"/>
      <c r="I200" s="554"/>
      <c r="J200" s="554"/>
      <c r="K200" s="554"/>
      <c r="L200" s="554"/>
      <c r="M200" s="554"/>
      <c r="N200" s="554"/>
      <c r="O200" s="569"/>
      <c r="P200" s="557" t="s">
        <v>70</v>
      </c>
      <c r="Q200" s="558"/>
      <c r="R200" s="558"/>
      <c r="S200" s="558"/>
      <c r="T200" s="558"/>
      <c r="U200" s="558"/>
      <c r="V200" s="559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0</v>
      </c>
      <c r="Y200" s="551">
        <f>IFERROR(Y192/H192,"0")+IFERROR(Y193/H193,"0")+IFERROR(Y194/H194,"0")+IFERROR(Y195/H195,"0")+IFERROR(Y196/H196,"0")+IFERROR(Y197/H197,"0")+IFERROR(Y198/H198,"0")+IFERROR(Y199/H199,"0")</f>
        <v>0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2"/>
      <c r="AB200" s="552"/>
      <c r="AC200" s="552"/>
    </row>
    <row r="201" spans="1:68" hidden="1" x14ac:dyDescent="0.2">
      <c r="A201" s="554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69"/>
      <c r="P201" s="557" t="s">
        <v>70</v>
      </c>
      <c r="Q201" s="558"/>
      <c r="R201" s="558"/>
      <c r="S201" s="558"/>
      <c r="T201" s="558"/>
      <c r="U201" s="558"/>
      <c r="V201" s="559"/>
      <c r="W201" s="37" t="s">
        <v>68</v>
      </c>
      <c r="X201" s="551">
        <f>IFERROR(SUM(X192:X199),"0")</f>
        <v>0</v>
      </c>
      <c r="Y201" s="551">
        <f>IFERROR(SUM(Y192:Y199),"0")</f>
        <v>0</v>
      </c>
      <c r="Z201" s="37"/>
      <c r="AA201" s="552"/>
      <c r="AB201" s="552"/>
      <c r="AC201" s="552"/>
    </row>
    <row r="202" spans="1:68" ht="14.25" hidden="1" customHeight="1" x14ac:dyDescent="0.25">
      <c r="A202" s="553" t="s">
        <v>72</v>
      </c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4"/>
      <c r="P202" s="554"/>
      <c r="Q202" s="554"/>
      <c r="R202" s="554"/>
      <c r="S202" s="554"/>
      <c r="T202" s="554"/>
      <c r="U202" s="554"/>
      <c r="V202" s="554"/>
      <c r="W202" s="554"/>
      <c r="X202" s="554"/>
      <c r="Y202" s="554"/>
      <c r="Z202" s="554"/>
      <c r="AA202" s="545"/>
      <c r="AB202" s="545"/>
      <c r="AC202" s="545"/>
    </row>
    <row r="203" spans="1:68" ht="27" hidden="1" customHeight="1" x14ac:dyDescent="0.25">
      <c r="A203" s="54" t="s">
        <v>320</v>
      </c>
      <c r="B203" s="54" t="s">
        <v>321</v>
      </c>
      <c r="C203" s="31">
        <v>4301051408</v>
      </c>
      <c r="D203" s="564">
        <v>4680115881594</v>
      </c>
      <c r="E203" s="565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6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1"/>
      <c r="R203" s="561"/>
      <c r="S203" s="561"/>
      <c r="T203" s="562"/>
      <c r="U203" s="34"/>
      <c r="V203" s="34"/>
      <c r="W203" s="35" t="s">
        <v>68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323</v>
      </c>
      <c r="B204" s="54" t="s">
        <v>324</v>
      </c>
      <c r="C204" s="31">
        <v>4301051411</v>
      </c>
      <c r="D204" s="564">
        <v>4680115881617</v>
      </c>
      <c r="E204" s="565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1"/>
      <c r="R204" s="561"/>
      <c r="S204" s="561"/>
      <c r="T204" s="562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326</v>
      </c>
      <c r="B205" s="54" t="s">
        <v>327</v>
      </c>
      <c r="C205" s="31">
        <v>4301051656</v>
      </c>
      <c r="D205" s="564">
        <v>4680115880573</v>
      </c>
      <c r="E205" s="565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6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1"/>
      <c r="R205" s="561"/>
      <c r="S205" s="561"/>
      <c r="T205" s="562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hidden="1" customHeight="1" x14ac:dyDescent="0.25">
      <c r="A206" s="54" t="s">
        <v>329</v>
      </c>
      <c r="B206" s="54" t="s">
        <v>330</v>
      </c>
      <c r="C206" s="31">
        <v>4301051407</v>
      </c>
      <c r="D206" s="564">
        <v>4680115882195</v>
      </c>
      <c r="E206" s="565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4301051752</v>
      </c>
      <c r="D207" s="564">
        <v>4680115882607</v>
      </c>
      <c r="E207" s="565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4301051666</v>
      </c>
      <c r="D208" s="564">
        <v>4680115880092</v>
      </c>
      <c r="E208" s="565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54</v>
      </c>
      <c r="Y208" s="550">
        <f t="shared" si="21"/>
        <v>55.199999999999996</v>
      </c>
      <c r="Z208" s="36">
        <f t="shared" si="26"/>
        <v>0.14973</v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59.67</v>
      </c>
      <c r="BN208" s="64">
        <f t="shared" si="23"/>
        <v>60.996000000000002</v>
      </c>
      <c r="BO208" s="64">
        <f t="shared" si="24"/>
        <v>0.12362637362637363</v>
      </c>
      <c r="BP208" s="64">
        <f t="shared" si="25"/>
        <v>0.1263736263736264</v>
      </c>
    </row>
    <row r="209" spans="1:68" ht="27" customHeight="1" x14ac:dyDescent="0.25">
      <c r="A209" s="54" t="s">
        <v>336</v>
      </c>
      <c r="B209" s="54" t="s">
        <v>337</v>
      </c>
      <c r="C209" s="31">
        <v>4301051668</v>
      </c>
      <c r="D209" s="564">
        <v>4680115880221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70</v>
      </c>
      <c r="Y209" s="550">
        <f t="shared" si="21"/>
        <v>72</v>
      </c>
      <c r="Z209" s="36">
        <f t="shared" si="26"/>
        <v>0.1953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77.350000000000009</v>
      </c>
      <c r="BN209" s="64">
        <f t="shared" si="23"/>
        <v>79.560000000000016</v>
      </c>
      <c r="BO209" s="64">
        <f t="shared" si="24"/>
        <v>0.16025641025641027</v>
      </c>
      <c r="BP209" s="64">
        <f t="shared" si="25"/>
        <v>0.16483516483516486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4301051945</v>
      </c>
      <c r="D210" s="564">
        <v>4680115880504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4301051410</v>
      </c>
      <c r="D211" s="564">
        <v>4680115882164</v>
      </c>
      <c r="E211" s="565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68"/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69"/>
      <c r="P212" s="557" t="s">
        <v>70</v>
      </c>
      <c r="Q212" s="558"/>
      <c r="R212" s="558"/>
      <c r="S212" s="558"/>
      <c r="T212" s="558"/>
      <c r="U212" s="558"/>
      <c r="V212" s="559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51.666666666666671</v>
      </c>
      <c r="Y212" s="551">
        <f>IFERROR(Y203/H203,"0")+IFERROR(Y204/H204,"0")+IFERROR(Y205/H205,"0")+IFERROR(Y206/H206,"0")+IFERROR(Y207/H207,"0")+IFERROR(Y208/H208,"0")+IFERROR(Y209/H209,"0")+IFERROR(Y210/H210,"0")+IFERROR(Y211/H211,"0")</f>
        <v>53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0.34503</v>
      </c>
      <c r="AA212" s="552"/>
      <c r="AB212" s="552"/>
      <c r="AC212" s="552"/>
    </row>
    <row r="213" spans="1:68" x14ac:dyDescent="0.2">
      <c r="A213" s="554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69"/>
      <c r="P213" s="557" t="s">
        <v>70</v>
      </c>
      <c r="Q213" s="558"/>
      <c r="R213" s="558"/>
      <c r="S213" s="558"/>
      <c r="T213" s="558"/>
      <c r="U213" s="558"/>
      <c r="V213" s="559"/>
      <c r="W213" s="37" t="s">
        <v>68</v>
      </c>
      <c r="X213" s="551">
        <f>IFERROR(SUM(X203:X211),"0")</f>
        <v>124</v>
      </c>
      <c r="Y213" s="551">
        <f>IFERROR(SUM(Y203:Y211),"0")</f>
        <v>127.19999999999999</v>
      </c>
      <c r="Z213" s="37"/>
      <c r="AA213" s="552"/>
      <c r="AB213" s="552"/>
      <c r="AC213" s="552"/>
    </row>
    <row r="214" spans="1:68" ht="14.25" hidden="1" customHeight="1" x14ac:dyDescent="0.25">
      <c r="A214" s="553" t="s">
        <v>164</v>
      </c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4"/>
      <c r="P214" s="554"/>
      <c r="Q214" s="554"/>
      <c r="R214" s="554"/>
      <c r="S214" s="554"/>
      <c r="T214" s="554"/>
      <c r="U214" s="554"/>
      <c r="V214" s="554"/>
      <c r="W214" s="554"/>
      <c r="X214" s="554"/>
      <c r="Y214" s="554"/>
      <c r="Z214" s="554"/>
      <c r="AA214" s="545"/>
      <c r="AB214" s="545"/>
      <c r="AC214" s="545"/>
    </row>
    <row r="215" spans="1:68" ht="27" hidden="1" customHeight="1" x14ac:dyDescent="0.25">
      <c r="A215" s="54" t="s">
        <v>343</v>
      </c>
      <c r="B215" s="54" t="s">
        <v>344</v>
      </c>
      <c r="C215" s="31">
        <v>4301060463</v>
      </c>
      <c r="D215" s="564">
        <v>4680115880818</v>
      </c>
      <c r="E215" s="565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5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1"/>
      <c r="R215" s="561"/>
      <c r="S215" s="561"/>
      <c r="T215" s="562"/>
      <c r="U215" s="34"/>
      <c r="V215" s="34"/>
      <c r="W215" s="35" t="s">
        <v>68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346</v>
      </c>
      <c r="B216" s="54" t="s">
        <v>347</v>
      </c>
      <c r="C216" s="31">
        <v>4301060389</v>
      </c>
      <c r="D216" s="564">
        <v>4680115880801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6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8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69"/>
      <c r="P217" s="557" t="s">
        <v>70</v>
      </c>
      <c r="Q217" s="558"/>
      <c r="R217" s="558"/>
      <c r="S217" s="558"/>
      <c r="T217" s="558"/>
      <c r="U217" s="558"/>
      <c r="V217" s="559"/>
      <c r="W217" s="37" t="s">
        <v>71</v>
      </c>
      <c r="X217" s="551">
        <f>IFERROR(X215/H215,"0")+IFERROR(X216/H216,"0")</f>
        <v>0</v>
      </c>
      <c r="Y217" s="551">
        <f>IFERROR(Y215/H215,"0")+IFERROR(Y216/H216,"0")</f>
        <v>0</v>
      </c>
      <c r="Z217" s="551">
        <f>IFERROR(IF(Z215="",0,Z215),"0")+IFERROR(IF(Z216="",0,Z216),"0")</f>
        <v>0</v>
      </c>
      <c r="AA217" s="552"/>
      <c r="AB217" s="552"/>
      <c r="AC217" s="552"/>
    </row>
    <row r="218" spans="1:68" hidden="1" x14ac:dyDescent="0.2">
      <c r="A218" s="554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69"/>
      <c r="P218" s="557" t="s">
        <v>70</v>
      </c>
      <c r="Q218" s="558"/>
      <c r="R218" s="558"/>
      <c r="S218" s="558"/>
      <c r="T218" s="558"/>
      <c r="U218" s="558"/>
      <c r="V218" s="559"/>
      <c r="W218" s="37" t="s">
        <v>68</v>
      </c>
      <c r="X218" s="551">
        <f>IFERROR(SUM(X215:X216),"0")</f>
        <v>0</v>
      </c>
      <c r="Y218" s="551">
        <f>IFERROR(SUM(Y215:Y216),"0")</f>
        <v>0</v>
      </c>
      <c r="Z218" s="37"/>
      <c r="AA218" s="552"/>
      <c r="AB218" s="552"/>
      <c r="AC218" s="552"/>
    </row>
    <row r="219" spans="1:68" ht="16.5" hidden="1" customHeight="1" x14ac:dyDescent="0.25">
      <c r="A219" s="571" t="s">
        <v>349</v>
      </c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4"/>
      <c r="P219" s="554"/>
      <c r="Q219" s="554"/>
      <c r="R219" s="554"/>
      <c r="S219" s="554"/>
      <c r="T219" s="554"/>
      <c r="U219" s="554"/>
      <c r="V219" s="554"/>
      <c r="W219" s="554"/>
      <c r="X219" s="554"/>
      <c r="Y219" s="554"/>
      <c r="Z219" s="554"/>
      <c r="AA219" s="544"/>
      <c r="AB219" s="544"/>
      <c r="AC219" s="544"/>
    </row>
    <row r="220" spans="1:68" ht="14.25" hidden="1" customHeight="1" x14ac:dyDescent="0.25">
      <c r="A220" s="553" t="s">
        <v>102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5"/>
      <c r="AB220" s="545"/>
      <c r="AC220" s="545"/>
    </row>
    <row r="221" spans="1:68" ht="27" hidden="1" customHeight="1" x14ac:dyDescent="0.25">
      <c r="A221" s="54" t="s">
        <v>350</v>
      </c>
      <c r="B221" s="54" t="s">
        <v>351</v>
      </c>
      <c r="C221" s="31">
        <v>4301011826</v>
      </c>
      <c r="D221" s="564">
        <v>4680115884137</v>
      </c>
      <c r="E221" s="565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1"/>
      <c r="R221" s="561"/>
      <c r="S221" s="561"/>
      <c r="T221" s="562"/>
      <c r="U221" s="34"/>
      <c r="V221" s="34"/>
      <c r="W221" s="35" t="s">
        <v>68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4301011724</v>
      </c>
      <c r="D222" s="564">
        <v>4680115884236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4301011721</v>
      </c>
      <c r="D223" s="564">
        <v>4680115884175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359</v>
      </c>
      <c r="B224" s="54" t="s">
        <v>360</v>
      </c>
      <c r="C224" s="31">
        <v>4301011824</v>
      </c>
      <c r="D224" s="564">
        <v>4680115884144</v>
      </c>
      <c r="E224" s="565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359</v>
      </c>
      <c r="B225" s="54" t="s">
        <v>361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93" t="s">
        <v>362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4301012149</v>
      </c>
      <c r="D226" s="564">
        <v>4680115886551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4301011726</v>
      </c>
      <c r="D227" s="564">
        <v>4680115884182</v>
      </c>
      <c r="E227" s="565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4301011722</v>
      </c>
      <c r="D228" s="564">
        <v>4680115884205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368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7" t="s">
        <v>372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8"/>
      <c r="B230" s="554"/>
      <c r="C230" s="554"/>
      <c r="D230" s="554"/>
      <c r="E230" s="554"/>
      <c r="F230" s="554"/>
      <c r="G230" s="554"/>
      <c r="H230" s="554"/>
      <c r="I230" s="554"/>
      <c r="J230" s="554"/>
      <c r="K230" s="554"/>
      <c r="L230" s="554"/>
      <c r="M230" s="554"/>
      <c r="N230" s="554"/>
      <c r="O230" s="569"/>
      <c r="P230" s="557" t="s">
        <v>70</v>
      </c>
      <c r="Q230" s="558"/>
      <c r="R230" s="558"/>
      <c r="S230" s="558"/>
      <c r="T230" s="558"/>
      <c r="U230" s="558"/>
      <c r="V230" s="559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0</v>
      </c>
      <c r="Y230" s="551">
        <f>IFERROR(Y221/H221,"0")+IFERROR(Y222/H222,"0")+IFERROR(Y223/H223,"0")+IFERROR(Y224/H224,"0")+IFERROR(Y225/H225,"0")+IFERROR(Y226/H226,"0")+IFERROR(Y227/H227,"0")+IFERROR(Y228/H228,"0")+IFERROR(Y229/H229,"0")</f>
        <v>0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2"/>
      <c r="AB230" s="552"/>
      <c r="AC230" s="552"/>
    </row>
    <row r="231" spans="1:68" hidden="1" x14ac:dyDescent="0.2">
      <c r="A231" s="554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69"/>
      <c r="P231" s="557" t="s">
        <v>70</v>
      </c>
      <c r="Q231" s="558"/>
      <c r="R231" s="558"/>
      <c r="S231" s="558"/>
      <c r="T231" s="558"/>
      <c r="U231" s="558"/>
      <c r="V231" s="559"/>
      <c r="W231" s="37" t="s">
        <v>68</v>
      </c>
      <c r="X231" s="551">
        <f>IFERROR(SUM(X221:X229),"0")</f>
        <v>0</v>
      </c>
      <c r="Y231" s="551">
        <f>IFERROR(SUM(Y221:Y229),"0")</f>
        <v>0</v>
      </c>
      <c r="Z231" s="37"/>
      <c r="AA231" s="552"/>
      <c r="AB231" s="552"/>
      <c r="AC231" s="552"/>
    </row>
    <row r="232" spans="1:68" ht="14.25" hidden="1" customHeight="1" x14ac:dyDescent="0.25">
      <c r="A232" s="553" t="s">
        <v>134</v>
      </c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4"/>
      <c r="P232" s="554"/>
      <c r="Q232" s="554"/>
      <c r="R232" s="554"/>
      <c r="S232" s="554"/>
      <c r="T232" s="554"/>
      <c r="U232" s="554"/>
      <c r="V232" s="554"/>
      <c r="W232" s="554"/>
      <c r="X232" s="554"/>
      <c r="Y232" s="554"/>
      <c r="Z232" s="554"/>
      <c r="AA232" s="545"/>
      <c r="AB232" s="545"/>
      <c r="AC232" s="545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64">
        <v>4680115885981</v>
      </c>
      <c r="E233" s="565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4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1"/>
      <c r="R233" s="561"/>
      <c r="S233" s="561"/>
      <c r="T233" s="562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8"/>
      <c r="B234" s="554"/>
      <c r="C234" s="554"/>
      <c r="D234" s="554"/>
      <c r="E234" s="554"/>
      <c r="F234" s="554"/>
      <c r="G234" s="554"/>
      <c r="H234" s="554"/>
      <c r="I234" s="554"/>
      <c r="J234" s="554"/>
      <c r="K234" s="554"/>
      <c r="L234" s="554"/>
      <c r="M234" s="554"/>
      <c r="N234" s="554"/>
      <c r="O234" s="569"/>
      <c r="P234" s="557" t="s">
        <v>70</v>
      </c>
      <c r="Q234" s="558"/>
      <c r="R234" s="558"/>
      <c r="S234" s="558"/>
      <c r="T234" s="558"/>
      <c r="U234" s="558"/>
      <c r="V234" s="559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hidden="1" x14ac:dyDescent="0.2">
      <c r="A235" s="554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69"/>
      <c r="P235" s="557" t="s">
        <v>70</v>
      </c>
      <c r="Q235" s="558"/>
      <c r="R235" s="558"/>
      <c r="S235" s="558"/>
      <c r="T235" s="558"/>
      <c r="U235" s="558"/>
      <c r="V235" s="559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hidden="1" customHeight="1" x14ac:dyDescent="0.25">
      <c r="A236" s="553" t="s">
        <v>376</v>
      </c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4"/>
      <c r="P236" s="554"/>
      <c r="Q236" s="554"/>
      <c r="R236" s="554"/>
      <c r="S236" s="554"/>
      <c r="T236" s="554"/>
      <c r="U236" s="554"/>
      <c r="V236" s="554"/>
      <c r="W236" s="554"/>
      <c r="X236" s="554"/>
      <c r="Y236" s="554"/>
      <c r="Z236" s="554"/>
      <c r="AA236" s="545"/>
      <c r="AB236" s="545"/>
      <c r="AC236" s="545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64">
        <v>4680115886803</v>
      </c>
      <c r="E237" s="565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8" t="s">
        <v>379</v>
      </c>
      <c r="Q237" s="561"/>
      <c r="R237" s="561"/>
      <c r="S237" s="561"/>
      <c r="T237" s="562"/>
      <c r="U237" s="34"/>
      <c r="V237" s="34"/>
      <c r="W237" s="35" t="s">
        <v>68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8"/>
      <c r="B238" s="554"/>
      <c r="C238" s="554"/>
      <c r="D238" s="554"/>
      <c r="E238" s="554"/>
      <c r="F238" s="554"/>
      <c r="G238" s="554"/>
      <c r="H238" s="554"/>
      <c r="I238" s="554"/>
      <c r="J238" s="554"/>
      <c r="K238" s="554"/>
      <c r="L238" s="554"/>
      <c r="M238" s="554"/>
      <c r="N238" s="554"/>
      <c r="O238" s="569"/>
      <c r="P238" s="557" t="s">
        <v>70</v>
      </c>
      <c r="Q238" s="558"/>
      <c r="R238" s="558"/>
      <c r="S238" s="558"/>
      <c r="T238" s="558"/>
      <c r="U238" s="558"/>
      <c r="V238" s="559"/>
      <c r="W238" s="37" t="s">
        <v>71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hidden="1" x14ac:dyDescent="0.2">
      <c r="A239" s="554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69"/>
      <c r="P239" s="557" t="s">
        <v>70</v>
      </c>
      <c r="Q239" s="558"/>
      <c r="R239" s="558"/>
      <c r="S239" s="558"/>
      <c r="T239" s="558"/>
      <c r="U239" s="558"/>
      <c r="V239" s="559"/>
      <c r="W239" s="37" t="s">
        <v>68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hidden="1" customHeight="1" x14ac:dyDescent="0.25">
      <c r="A240" s="553" t="s">
        <v>381</v>
      </c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4"/>
      <c r="P240" s="554"/>
      <c r="Q240" s="554"/>
      <c r="R240" s="554"/>
      <c r="S240" s="554"/>
      <c r="T240" s="554"/>
      <c r="U240" s="554"/>
      <c r="V240" s="554"/>
      <c r="W240" s="554"/>
      <c r="X240" s="554"/>
      <c r="Y240" s="554"/>
      <c r="Z240" s="554"/>
      <c r="AA240" s="545"/>
      <c r="AB240" s="545"/>
      <c r="AC240" s="545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64">
        <v>4680115886704</v>
      </c>
      <c r="E241" s="565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1"/>
      <c r="R241" s="561"/>
      <c r="S241" s="561"/>
      <c r="T241" s="562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64">
        <v>4680115886681</v>
      </c>
      <c r="E242" s="565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5" t="s">
        <v>387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64">
        <v>4680115886735</v>
      </c>
      <c r="E243" s="565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64">
        <v>4680115886728</v>
      </c>
      <c r="E244" s="565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8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1"/>
      <c r="R244" s="561"/>
      <c r="S244" s="561"/>
      <c r="T244" s="562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69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69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69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69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9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9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69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69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18</v>
      </c>
      <c r="Y268" s="550">
        <f>IFERROR(IF(X268="",0,CEILING((X268/$H268),1)*$H268),"")</f>
        <v>19.2</v>
      </c>
      <c r="Z268" s="36">
        <f>IFERROR(IF(Y268=0,"",ROUNDUP(Y268/H268,0)*0.00651),"")</f>
        <v>5.2080000000000001E-2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19.890000000000004</v>
      </c>
      <c r="BN268" s="64">
        <f>IFERROR(Y268*I268/H268,"0")</f>
        <v>21.216000000000001</v>
      </c>
      <c r="BO268" s="64">
        <f>IFERROR(1/J268*(X268/H268),"0")</f>
        <v>4.1208791208791215E-2</v>
      </c>
      <c r="BP268" s="64">
        <f>IFERROR(1/J268*(Y268/H268),"0")</f>
        <v>4.3956043956043959E-2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22</v>
      </c>
      <c r="Y269" s="550">
        <f>IFERROR(IF(X269="",0,CEILING((X269/$H269),1)*$H269),"")</f>
        <v>24</v>
      </c>
      <c r="Z269" s="36">
        <f>IFERROR(IF(Y269=0,"",ROUNDUP(Y269/H269,0)*0.00651),"")</f>
        <v>6.5100000000000005E-2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23.650000000000002</v>
      </c>
      <c r="BN269" s="64">
        <f>IFERROR(Y269*I269/H269,"0")</f>
        <v>25.8</v>
      </c>
      <c r="BO269" s="64">
        <f>IFERROR(1/J269*(X269/H269),"0")</f>
        <v>5.0366300366300375E-2</v>
      </c>
      <c r="BP269" s="64">
        <f>IFERROR(1/J269*(Y269/H269),"0")</f>
        <v>5.4945054945054951E-2</v>
      </c>
    </row>
    <row r="270" spans="1:68" x14ac:dyDescent="0.2">
      <c r="A270" s="568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69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16.666666666666668</v>
      </c>
      <c r="Y270" s="551">
        <f>IFERROR(Y267/H267,"0")+IFERROR(Y268/H268,"0")+IFERROR(Y269/H269,"0")</f>
        <v>18</v>
      </c>
      <c r="Z270" s="551">
        <f>IFERROR(IF(Z267="",0,Z267),"0")+IFERROR(IF(Z268="",0,Z268),"0")+IFERROR(IF(Z269="",0,Z269),"0")</f>
        <v>0.11718000000000001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69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40</v>
      </c>
      <c r="Y271" s="551">
        <f>IFERROR(SUM(Y267:Y269),"0")</f>
        <v>43.2</v>
      </c>
      <c r="Z271" s="37"/>
      <c r="AA271" s="552"/>
      <c r="AB271" s="552"/>
      <c r="AC271" s="552"/>
    </row>
    <row r="272" spans="1:68" ht="16.5" hidden="1" customHeight="1" x14ac:dyDescent="0.25">
      <c r="A272" s="571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85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69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69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69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69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69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69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69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69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8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69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69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69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69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164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96</v>
      </c>
      <c r="Y315" s="550">
        <f>IFERROR(IF(X315="",0,CEILING((X315/$H315),1)*$H315),"")</f>
        <v>101.39999999999999</v>
      </c>
      <c r="Z315" s="36">
        <f>IFERROR(IF(Y315=0,"",ROUNDUP(Y315/H315,0)*0.01898),"")</f>
        <v>0.24674000000000001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102.38769230769232</v>
      </c>
      <c r="BN315" s="64">
        <f>IFERROR(Y315*I315/H315,"0")</f>
        <v>108.14700000000001</v>
      </c>
      <c r="BO315" s="64">
        <f>IFERROR(1/J315*(X315/H315),"0")</f>
        <v>0.19230769230769232</v>
      </c>
      <c r="BP315" s="64">
        <f>IFERROR(1/J315*(Y315/H315),"0")</f>
        <v>0.203125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8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69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12.307692307692308</v>
      </c>
      <c r="Y317" s="551">
        <f>IFERROR(Y314/H314,"0")+IFERROR(Y315/H315,"0")+IFERROR(Y316/H316,"0")</f>
        <v>13</v>
      </c>
      <c r="Z317" s="551">
        <f>IFERROR(IF(Z314="",0,Z314),"0")+IFERROR(IF(Z315="",0,Z315),"0")+IFERROR(IF(Z316="",0,Z316),"0")</f>
        <v>0.24674000000000001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69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96</v>
      </c>
      <c r="Y318" s="551">
        <f>IFERROR(SUM(Y314:Y316),"0")</f>
        <v>101.39999999999999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9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7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8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69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69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69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69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7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8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69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69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614" t="s">
        <v>536</v>
      </c>
      <c r="B339" s="615"/>
      <c r="C339" s="615"/>
      <c r="D339" s="615"/>
      <c r="E339" s="615"/>
      <c r="F339" s="615"/>
      <c r="G339" s="615"/>
      <c r="H339" s="615"/>
      <c r="I339" s="615"/>
      <c r="J339" s="615"/>
      <c r="K339" s="615"/>
      <c r="L339" s="615"/>
      <c r="M339" s="615"/>
      <c r="N339" s="615"/>
      <c r="O339" s="615"/>
      <c r="P339" s="615"/>
      <c r="Q339" s="615"/>
      <c r="R339" s="615"/>
      <c r="S339" s="615"/>
      <c r="T339" s="615"/>
      <c r="U339" s="615"/>
      <c r="V339" s="615"/>
      <c r="W339" s="615"/>
      <c r="X339" s="615"/>
      <c r="Y339" s="615"/>
      <c r="Z339" s="615"/>
      <c r="AA339" s="48"/>
      <c r="AB339" s="48"/>
      <c r="AC339" s="48"/>
    </row>
    <row r="340" spans="1:68" ht="16.5" hidden="1" customHeight="1" x14ac:dyDescent="0.25">
      <c r="A340" s="571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150</v>
      </c>
      <c r="Y342" s="550">
        <f t="shared" ref="Y342:Y348" si="38">IFERROR(IF(X342="",0,CEILING((X342/$H342),1)*$H342),"")</f>
        <v>150</v>
      </c>
      <c r="Z342" s="36">
        <f>IFERROR(IF(Y342=0,"",ROUNDUP(Y342/H342,0)*0.02175),"")</f>
        <v>0.21749999999999997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154.80000000000001</v>
      </c>
      <c r="BN342" s="64">
        <f t="shared" ref="BN342:BN348" si="40">IFERROR(Y342*I342/H342,"0")</f>
        <v>154.80000000000001</v>
      </c>
      <c r="BO342" s="64">
        <f t="shared" ref="BO342:BO348" si="41">IFERROR(1/J342*(X342/H342),"0")</f>
        <v>0.20833333333333331</v>
      </c>
      <c r="BP342" s="64">
        <f t="shared" ref="BP342:BP348" si="42">IFERROR(1/J342*(Y342/H342),"0")</f>
        <v>0.20833333333333331</v>
      </c>
    </row>
    <row r="343" spans="1:68" ht="27" hidden="1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37.5" hidden="1" customHeight="1" x14ac:dyDescent="0.25">
      <c r="A344" s="54" t="s">
        <v>544</v>
      </c>
      <c r="B344" s="54" t="s">
        <v>545</v>
      </c>
      <c r="C344" s="31">
        <v>4301011867</v>
      </c>
      <c r="D344" s="564">
        <v>4680115884830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7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64">
        <v>4607091383997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8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121</v>
      </c>
      <c r="Y345" s="550">
        <f t="shared" si="38"/>
        <v>135</v>
      </c>
      <c r="Z345" s="36">
        <f>IFERROR(IF(Y345=0,"",ROUNDUP(Y345/H345,0)*0.02175),"")</f>
        <v>0.19574999999999998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124.87200000000001</v>
      </c>
      <c r="BN345" s="64">
        <f t="shared" si="40"/>
        <v>139.32000000000002</v>
      </c>
      <c r="BO345" s="64">
        <f t="shared" si="41"/>
        <v>0.16805555555555554</v>
      </c>
      <c r="BP345" s="64">
        <f t="shared" si="42"/>
        <v>0.1875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69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18.066666666666666</v>
      </c>
      <c r="Y349" s="551">
        <f>IFERROR(Y342/H342,"0")+IFERROR(Y343/H343,"0")+IFERROR(Y344/H344,"0")+IFERROR(Y345/H345,"0")+IFERROR(Y346/H346,"0")+IFERROR(Y347/H347,"0")+IFERROR(Y348/H348,"0")</f>
        <v>19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0.41324999999999995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69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271</v>
      </c>
      <c r="Y350" s="551">
        <f>IFERROR(SUM(Y342:Y348),"0")</f>
        <v>285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168</v>
      </c>
      <c r="Y352" s="550">
        <f>IFERROR(IF(X352="",0,CEILING((X352/$H352),1)*$H352),"")</f>
        <v>180</v>
      </c>
      <c r="Z352" s="36">
        <f>IFERROR(IF(Y352=0,"",ROUNDUP(Y352/H352,0)*0.02175),"")</f>
        <v>0.26100000000000001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173.376</v>
      </c>
      <c r="BN352" s="64">
        <f>IFERROR(Y352*I352/H352,"0")</f>
        <v>185.76000000000002</v>
      </c>
      <c r="BO352" s="64">
        <f>IFERROR(1/J352*(X352/H352),"0")</f>
        <v>0.23333333333333331</v>
      </c>
      <c r="BP352" s="64">
        <f>IFERROR(1/J352*(Y352/H352),"0")</f>
        <v>0.25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69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11.2</v>
      </c>
      <c r="Y354" s="551">
        <f>IFERROR(Y352/H352,"0")+IFERROR(Y353/H353,"0")</f>
        <v>12</v>
      </c>
      <c r="Z354" s="551">
        <f>IFERROR(IF(Z352="",0,Z352),"0")+IFERROR(IF(Z353="",0,Z353),"0")</f>
        <v>0.26100000000000001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69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168</v>
      </c>
      <c r="Y355" s="551">
        <f>IFERROR(SUM(Y352:Y353),"0")</f>
        <v>180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7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2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69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69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164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6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8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69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69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571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8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69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69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69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69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8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69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69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164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69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69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14" t="s">
        <v>592</v>
      </c>
      <c r="B385" s="615"/>
      <c r="C385" s="615"/>
      <c r="D385" s="615"/>
      <c r="E385" s="615"/>
      <c r="F385" s="615"/>
      <c r="G385" s="615"/>
      <c r="H385" s="615"/>
      <c r="I385" s="615"/>
      <c r="J385" s="615"/>
      <c r="K385" s="615"/>
      <c r="L385" s="615"/>
      <c r="M385" s="615"/>
      <c r="N385" s="615"/>
      <c r="O385" s="615"/>
      <c r="P385" s="615"/>
      <c r="Q385" s="615"/>
      <c r="R385" s="615"/>
      <c r="S385" s="615"/>
      <c r="T385" s="615"/>
      <c r="U385" s="615"/>
      <c r="V385" s="615"/>
      <c r="W385" s="615"/>
      <c r="X385" s="615"/>
      <c r="Y385" s="615"/>
      <c r="Z385" s="615"/>
      <c r="AA385" s="48"/>
      <c r="AB385" s="48"/>
      <c r="AC385" s="48"/>
    </row>
    <row r="386" spans="1:68" ht="16.5" hidden="1" customHeight="1" x14ac:dyDescent="0.25">
      <c r="A386" s="571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68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69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69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69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69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69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69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8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69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69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71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8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69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69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69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69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14" t="s">
        <v>648</v>
      </c>
      <c r="B427" s="615"/>
      <c r="C427" s="615"/>
      <c r="D427" s="615"/>
      <c r="E427" s="615"/>
      <c r="F427" s="615"/>
      <c r="G427" s="615"/>
      <c r="H427" s="615"/>
      <c r="I427" s="615"/>
      <c r="J427" s="615"/>
      <c r="K427" s="615"/>
      <c r="L427" s="615"/>
      <c r="M427" s="615"/>
      <c r="N427" s="615"/>
      <c r="O427" s="615"/>
      <c r="P427" s="615"/>
      <c r="Q427" s="615"/>
      <c r="R427" s="615"/>
      <c r="S427" s="615"/>
      <c r="T427" s="615"/>
      <c r="U427" s="615"/>
      <c r="V427" s="615"/>
      <c r="W427" s="615"/>
      <c r="X427" s="615"/>
      <c r="Y427" s="615"/>
      <c r="Z427" s="615"/>
      <c r="AA427" s="48"/>
      <c r="AB427" s="48"/>
      <c r="AC427" s="48"/>
    </row>
    <row r="428" spans="1:68" ht="16.5" hidden="1" customHeight="1" x14ac:dyDescent="0.25">
      <c r="A428" s="571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8" t="s">
        <v>660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398</v>
      </c>
      <c r="Y435" s="550">
        <f t="shared" si="49"/>
        <v>401.28000000000003</v>
      </c>
      <c r="Z435" s="36">
        <f t="shared" si="50"/>
        <v>0.90895999999999999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425.13636363636357</v>
      </c>
      <c r="BN435" s="64">
        <f t="shared" si="52"/>
        <v>428.64</v>
      </c>
      <c r="BO435" s="64">
        <f t="shared" si="53"/>
        <v>0.72479603729603725</v>
      </c>
      <c r="BP435" s="64">
        <f t="shared" si="54"/>
        <v>0.73076923076923084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7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8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69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75.378787878787875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76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0.90895999999999999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69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398</v>
      </c>
      <c r="Y444" s="551">
        <f>IFERROR(SUM(Y430:Y442),"0")</f>
        <v>401.28000000000003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119</v>
      </c>
      <c r="Y446" s="550">
        <f>IFERROR(IF(X446="",0,CEILING((X446/$H446),1)*$H446),"")</f>
        <v>121.44000000000001</v>
      </c>
      <c r="Z446" s="36">
        <f>IFERROR(IF(Y446=0,"",ROUNDUP(Y446/H446,0)*0.01196),"")</f>
        <v>0.27507999999999999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127.11363636363635</v>
      </c>
      <c r="BN446" s="64">
        <f>IFERROR(Y446*I446/H446,"0")</f>
        <v>129.72</v>
      </c>
      <c r="BO446" s="64">
        <f>IFERROR(1/J446*(X446/H446),"0")</f>
        <v>0.21671037296037296</v>
      </c>
      <c r="BP446" s="64">
        <f>IFERROR(1/J446*(Y446/H446),"0")</f>
        <v>0.22115384615384617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69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22.537878787878785</v>
      </c>
      <c r="Y449" s="551">
        <f>IFERROR(Y446/H446,"0")+IFERROR(Y447/H447,"0")+IFERROR(Y448/H448,"0")</f>
        <v>23</v>
      </c>
      <c r="Z449" s="551">
        <f>IFERROR(IF(Z446="",0,Z446),"0")+IFERROR(IF(Z447="",0,Z447),"0")+IFERROR(IF(Z448="",0,Z448),"0")</f>
        <v>0.27507999999999999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69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119</v>
      </c>
      <c r="Y450" s="551">
        <f>IFERROR(SUM(Y446:Y448),"0")</f>
        <v>121.44000000000001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65</v>
      </c>
      <c r="Y452" s="550">
        <f t="shared" ref="Y452:Y457" si="55">IFERROR(IF(X452="",0,CEILING((X452/$H452),1)*$H452),"")</f>
        <v>68.64</v>
      </c>
      <c r="Z452" s="36">
        <f>IFERROR(IF(Y452=0,"",ROUNDUP(Y452/H452,0)*0.01196),"")</f>
        <v>0.15548000000000001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69.431818181818173</v>
      </c>
      <c r="BN452" s="64">
        <f t="shared" ref="BN452:BN457" si="57">IFERROR(Y452*I452/H452,"0")</f>
        <v>73.319999999999993</v>
      </c>
      <c r="BO452" s="64">
        <f t="shared" ref="BO452:BO457" si="58">IFERROR(1/J452*(X452/H452),"0")</f>
        <v>0.11837121212121213</v>
      </c>
      <c r="BP452" s="64">
        <f t="shared" ref="BP452:BP457" si="59">IFERROR(1/J452*(Y452/H452),"0")</f>
        <v>0.125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61</v>
      </c>
      <c r="Y453" s="550">
        <f t="shared" si="55"/>
        <v>63.36</v>
      </c>
      <c r="Z453" s="36">
        <f>IFERROR(IF(Y453=0,"",ROUNDUP(Y453/H453,0)*0.01196),"")</f>
        <v>0.14352000000000001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65.159090909090892</v>
      </c>
      <c r="BN453" s="64">
        <f t="shared" si="57"/>
        <v>67.679999999999993</v>
      </c>
      <c r="BO453" s="64">
        <f t="shared" si="58"/>
        <v>0.11108682983682984</v>
      </c>
      <c r="BP453" s="64">
        <f t="shared" si="59"/>
        <v>0.11538461538461539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99</v>
      </c>
      <c r="Y454" s="550">
        <f t="shared" si="55"/>
        <v>100.32000000000001</v>
      </c>
      <c r="Z454" s="36">
        <f>IFERROR(IF(Y454=0,"",ROUNDUP(Y454/H454,0)*0.01196),"")</f>
        <v>0.22724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105.75</v>
      </c>
      <c r="BN454" s="64">
        <f t="shared" si="57"/>
        <v>107.16</v>
      </c>
      <c r="BO454" s="64">
        <f t="shared" si="58"/>
        <v>0.18028846153846154</v>
      </c>
      <c r="BP454" s="64">
        <f t="shared" si="59"/>
        <v>0.18269230769230771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8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69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42.61363636363636</v>
      </c>
      <c r="Y458" s="551">
        <f>IFERROR(Y452/H452,"0")+IFERROR(Y453/H453,"0")+IFERROR(Y454/H454,"0")+IFERROR(Y455/H455,"0")+IFERROR(Y456/H456,"0")+IFERROR(Y457/H457,"0")</f>
        <v>44</v>
      </c>
      <c r="Z458" s="551">
        <f>IFERROR(IF(Z452="",0,Z452),"0")+IFERROR(IF(Z453="",0,Z453),"0")+IFERROR(IF(Z454="",0,Z454),"0")+IFERROR(IF(Z455="",0,Z455),"0")+IFERROR(IF(Z456="",0,Z456),"0")+IFERROR(IF(Z457="",0,Z457),"0")</f>
        <v>0.52624000000000004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69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225</v>
      </c>
      <c r="Y459" s="551">
        <f>IFERROR(SUM(Y452:Y457),"0")</f>
        <v>232.32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69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69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14" t="s">
        <v>715</v>
      </c>
      <c r="B466" s="615"/>
      <c r="C466" s="615"/>
      <c r="D466" s="615"/>
      <c r="E466" s="615"/>
      <c r="F466" s="615"/>
      <c r="G466" s="615"/>
      <c r="H466" s="615"/>
      <c r="I466" s="615"/>
      <c r="J466" s="615"/>
      <c r="K466" s="615"/>
      <c r="L466" s="615"/>
      <c r="M466" s="615"/>
      <c r="N466" s="615"/>
      <c r="O466" s="615"/>
      <c r="P466" s="615"/>
      <c r="Q466" s="615"/>
      <c r="R466" s="615"/>
      <c r="S466" s="615"/>
      <c r="T466" s="615"/>
      <c r="U466" s="615"/>
      <c r="V466" s="615"/>
      <c r="W466" s="615"/>
      <c r="X466" s="615"/>
      <c r="Y466" s="615"/>
      <c r="Z466" s="615"/>
      <c r="AA466" s="48"/>
      <c r="AB466" s="48"/>
      <c r="AC466" s="48"/>
    </row>
    <row r="467" spans="1:68" ht="16.5" hidden="1" customHeight="1" x14ac:dyDescent="0.25">
      <c r="A467" s="571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69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69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7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69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69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69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69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69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69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164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1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69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69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87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69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69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656"/>
      <c r="P501" s="595" t="s">
        <v>759</v>
      </c>
      <c r="Q501" s="596"/>
      <c r="R501" s="596"/>
      <c r="S501" s="596"/>
      <c r="T501" s="596"/>
      <c r="U501" s="596"/>
      <c r="V501" s="597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1673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1734.84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656"/>
      <c r="P502" s="595" t="s">
        <v>760</v>
      </c>
      <c r="Q502" s="596"/>
      <c r="R502" s="596"/>
      <c r="S502" s="596"/>
      <c r="T502" s="596"/>
      <c r="U502" s="596"/>
      <c r="V502" s="597"/>
      <c r="W502" s="37" t="s">
        <v>68</v>
      </c>
      <c r="X502" s="551">
        <f>IFERROR(SUM(BM22:BM498),"0")</f>
        <v>1775.3495643615643</v>
      </c>
      <c r="Y502" s="551">
        <f>IFERROR(SUM(BN22:BN498),"0")</f>
        <v>1840.5810000000001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656"/>
      <c r="P503" s="595" t="s">
        <v>761</v>
      </c>
      <c r="Q503" s="596"/>
      <c r="R503" s="596"/>
      <c r="S503" s="596"/>
      <c r="T503" s="596"/>
      <c r="U503" s="596"/>
      <c r="V503" s="597"/>
      <c r="W503" s="37" t="s">
        <v>762</v>
      </c>
      <c r="X503" s="38">
        <f>ROUNDUP(SUM(BO22:BO498),0)</f>
        <v>3</v>
      </c>
      <c r="Y503" s="38">
        <f>ROUNDUP(SUM(BP22:BP498),0)</f>
        <v>4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656"/>
      <c r="P504" s="595" t="s">
        <v>763</v>
      </c>
      <c r="Q504" s="596"/>
      <c r="R504" s="596"/>
      <c r="S504" s="596"/>
      <c r="T504" s="596"/>
      <c r="U504" s="596"/>
      <c r="V504" s="597"/>
      <c r="W504" s="37" t="s">
        <v>68</v>
      </c>
      <c r="X504" s="551">
        <f>GrossWeightTotal+PalletQtyTotal*25</f>
        <v>1850.3495643615643</v>
      </c>
      <c r="Y504" s="551">
        <f>GrossWeightTotalR+PalletQtyTotalR*25</f>
        <v>1940.5810000000001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656"/>
      <c r="P505" s="595" t="s">
        <v>764</v>
      </c>
      <c r="Q505" s="596"/>
      <c r="R505" s="596"/>
      <c r="S505" s="596"/>
      <c r="T505" s="596"/>
      <c r="U505" s="596"/>
      <c r="V505" s="597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279.07997064663732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288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656"/>
      <c r="P506" s="595" t="s">
        <v>765</v>
      </c>
      <c r="Q506" s="596"/>
      <c r="R506" s="596"/>
      <c r="S506" s="596"/>
      <c r="T506" s="596"/>
      <c r="U506" s="596"/>
      <c r="V506" s="597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3.6628799999999999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7" t="s">
        <v>100</v>
      </c>
      <c r="D508" s="682"/>
      <c r="E508" s="682"/>
      <c r="F508" s="682"/>
      <c r="G508" s="682"/>
      <c r="H508" s="683"/>
      <c r="I508" s="587" t="s">
        <v>248</v>
      </c>
      <c r="J508" s="682"/>
      <c r="K508" s="682"/>
      <c r="L508" s="682"/>
      <c r="M508" s="682"/>
      <c r="N508" s="682"/>
      <c r="O508" s="682"/>
      <c r="P508" s="682"/>
      <c r="Q508" s="682"/>
      <c r="R508" s="682"/>
      <c r="S508" s="683"/>
      <c r="T508" s="587" t="s">
        <v>536</v>
      </c>
      <c r="U508" s="683"/>
      <c r="V508" s="587" t="s">
        <v>592</v>
      </c>
      <c r="W508" s="682"/>
      <c r="X508" s="682"/>
      <c r="Y508" s="683"/>
      <c r="Z508" s="546" t="s">
        <v>648</v>
      </c>
      <c r="AA508" s="587" t="s">
        <v>715</v>
      </c>
      <c r="AB508" s="683"/>
      <c r="AC508" s="52"/>
      <c r="AF508" s="547"/>
    </row>
    <row r="509" spans="1:68" ht="14.25" customHeight="1" thickTop="1" x14ac:dyDescent="0.2">
      <c r="A509" s="599" t="s">
        <v>768</v>
      </c>
      <c r="B509" s="587" t="s">
        <v>62</v>
      </c>
      <c r="C509" s="587" t="s">
        <v>101</v>
      </c>
      <c r="D509" s="587" t="s">
        <v>116</v>
      </c>
      <c r="E509" s="587" t="s">
        <v>171</v>
      </c>
      <c r="F509" s="587" t="s">
        <v>191</v>
      </c>
      <c r="G509" s="587" t="s">
        <v>224</v>
      </c>
      <c r="H509" s="587" t="s">
        <v>100</v>
      </c>
      <c r="I509" s="587" t="s">
        <v>249</v>
      </c>
      <c r="J509" s="587" t="s">
        <v>289</v>
      </c>
      <c r="K509" s="587" t="s">
        <v>349</v>
      </c>
      <c r="L509" s="587" t="s">
        <v>395</v>
      </c>
      <c r="M509" s="587" t="s">
        <v>411</v>
      </c>
      <c r="N509" s="547"/>
      <c r="O509" s="587" t="s">
        <v>425</v>
      </c>
      <c r="P509" s="587" t="s">
        <v>435</v>
      </c>
      <c r="Q509" s="587" t="s">
        <v>442</v>
      </c>
      <c r="R509" s="587" t="s">
        <v>447</v>
      </c>
      <c r="S509" s="587" t="s">
        <v>526</v>
      </c>
      <c r="T509" s="587" t="s">
        <v>537</v>
      </c>
      <c r="U509" s="587" t="s">
        <v>572</v>
      </c>
      <c r="V509" s="587" t="s">
        <v>593</v>
      </c>
      <c r="W509" s="587" t="s">
        <v>625</v>
      </c>
      <c r="X509" s="587" t="s">
        <v>640</v>
      </c>
      <c r="Y509" s="587" t="s">
        <v>644</v>
      </c>
      <c r="Z509" s="587" t="s">
        <v>648</v>
      </c>
      <c r="AA509" s="587" t="s">
        <v>715</v>
      </c>
      <c r="AB509" s="587" t="s">
        <v>754</v>
      </c>
      <c r="AC509" s="52"/>
      <c r="AF509" s="547"/>
    </row>
    <row r="510" spans="1:68" ht="13.5" customHeight="1" thickBot="1" x14ac:dyDescent="0.25">
      <c r="A510" s="600"/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47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88"/>
      <c r="AB510" s="588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46">
        <f>IFERROR(Y87*1,"0")+IFERROR(Y88*1,"0")+IFERROR(Y89*1,"0")+IFERROR(Y93*1,"0")+IFERROR(Y94*1,"0")+IFERROR(Y95*1,"0")+IFERROR(Y96*1,"0")</f>
        <v>97.199999999999989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145.79999999999998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127.19999999999999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43.2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101.39999999999999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465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755.04000000000008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73,00"/>
        <filter val="1 775,35"/>
        <filter val="1 850,35"/>
        <filter val="11,20"/>
        <filter val="11,60"/>
        <filter val="119,00"/>
        <filter val="12,31"/>
        <filter val="121,00"/>
        <filter val="124,00"/>
        <filter val="138,00"/>
        <filter val="150,00"/>
        <filter val="16,67"/>
        <filter val="168,00"/>
        <filter val="17,04"/>
        <filter val="18,00"/>
        <filter val="18,07"/>
        <filter val="22,00"/>
        <filter val="22,54"/>
        <filter val="225,00"/>
        <filter val="271,00"/>
        <filter val="279,08"/>
        <filter val="3"/>
        <filter val="398,00"/>
        <filter val="40,00"/>
        <filter val="42,61"/>
        <filter val="51,67"/>
        <filter val="54,00"/>
        <filter val="61,00"/>
        <filter val="65,00"/>
        <filter val="70,00"/>
        <filter val="75,38"/>
        <filter val="94,00"/>
        <filter val="96,00"/>
        <filter val="99,00"/>
      </filters>
    </filterColumn>
    <filterColumn colId="29" showButton="0"/>
    <filterColumn colId="30" showButton="0"/>
  </autoFilter>
  <mergeCells count="894"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A20:Z20"/>
    <mergeCell ref="A125:Z125"/>
    <mergeCell ref="A107:Z107"/>
    <mergeCell ref="A51:Z51"/>
    <mergeCell ref="A83:O84"/>
    <mergeCell ref="V6:W9"/>
    <mergeCell ref="P109:T109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D471:E471"/>
    <mergeCell ref="A481:Z481"/>
    <mergeCell ref="D199:E199"/>
    <mergeCell ref="P234:V234"/>
    <mergeCell ref="D435:E435"/>
    <mergeCell ref="P274:T274"/>
    <mergeCell ref="D413:E413"/>
    <mergeCell ref="P345:T345"/>
    <mergeCell ref="P222:T222"/>
    <mergeCell ref="P193:T193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P61:T61"/>
    <mergeCell ref="A105:O106"/>
    <mergeCell ref="A9:C9"/>
    <mergeCell ref="P70:V70"/>
    <mergeCell ref="P32:V32"/>
    <mergeCell ref="P134:V134"/>
    <mergeCell ref="P97:V97"/>
    <mergeCell ref="Q13:R13"/>
    <mergeCell ref="P57:T57"/>
    <mergeCell ref="P75:T75"/>
    <mergeCell ref="J9:M9"/>
    <mergeCell ref="A90:O91"/>
    <mergeCell ref="A38:Z38"/>
    <mergeCell ref="A40:Z40"/>
    <mergeCell ref="H17:H18"/>
    <mergeCell ref="A13:M13"/>
    <mergeCell ref="A15:M15"/>
    <mergeCell ref="D29:E29"/>
    <mergeCell ref="P110:T110"/>
    <mergeCell ref="Y17:Y18"/>
    <mergeCell ref="U17:V17"/>
    <mergeCell ref="D57:E57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22:T22"/>
    <mergeCell ref="P320:T320"/>
    <mergeCell ref="P314:T314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P395:T395"/>
    <mergeCell ref="A340:Z340"/>
    <mergeCell ref="D267:E267"/>
    <mergeCell ref="P96:T96"/>
    <mergeCell ref="P261:T261"/>
    <mergeCell ref="A146:Z146"/>
    <mergeCell ref="A417:Z417"/>
    <mergeCell ref="P79:V79"/>
    <mergeCell ref="D61:E61"/>
    <mergeCell ref="P115:T115"/>
    <mergeCell ref="A427:Z427"/>
    <mergeCell ref="D389:E389"/>
    <mergeCell ref="P121:T121"/>
    <mergeCell ref="P357:T357"/>
    <mergeCell ref="P344:T344"/>
    <mergeCell ref="P87:T87"/>
    <mergeCell ref="P380:V380"/>
    <mergeCell ref="P137:T137"/>
    <mergeCell ref="P197:T197"/>
    <mergeCell ref="A354:O355"/>
    <mergeCell ref="D348:E348"/>
    <mergeCell ref="A220:Z220"/>
    <mergeCell ref="A168:O169"/>
    <mergeCell ref="D223:E223"/>
    <mergeCell ref="D254:E254"/>
    <mergeCell ref="P231:V231"/>
    <mergeCell ref="P371:V371"/>
    <mergeCell ref="D252:E252"/>
    <mergeCell ref="A249:Z249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P484:V484"/>
    <mergeCell ref="A359:O360"/>
    <mergeCell ref="D346:E346"/>
    <mergeCell ref="P229:T229"/>
    <mergeCell ref="P204:T204"/>
    <mergeCell ref="A418:Z418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3:T43"/>
    <mergeCell ref="D328:E328"/>
    <mergeCell ref="P65:V65"/>
    <mergeCell ref="P263:V263"/>
    <mergeCell ref="A126:Z126"/>
    <mergeCell ref="D251:E251"/>
    <mergeCell ref="P358:T358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P493:T493"/>
    <mergeCell ref="A17:A18"/>
    <mergeCell ref="P431:T431"/>
    <mergeCell ref="D103:E103"/>
    <mergeCell ref="C17:C18"/>
    <mergeCell ref="K17:K18"/>
    <mergeCell ref="D401:E401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68:T68"/>
    <mergeCell ref="P353:T353"/>
    <mergeCell ref="A265:Z265"/>
    <mergeCell ref="P132:T132"/>
    <mergeCell ref="A420:O421"/>
    <mergeCell ref="P317:V317"/>
    <mergeCell ref="P59:V59"/>
    <mergeCell ref="A313:Z313"/>
    <mergeCell ref="D122:E122"/>
    <mergeCell ref="A376:Z376"/>
    <mergeCell ref="D224:E224"/>
    <mergeCell ref="P103:T103"/>
    <mergeCell ref="A398:O399"/>
    <mergeCell ref="P124:V124"/>
    <mergeCell ref="D74:E74"/>
    <mergeCell ref="D335:E335"/>
    <mergeCell ref="D68:E68"/>
    <mergeCell ref="P89:T89"/>
    <mergeCell ref="P77:T77"/>
    <mergeCell ref="D283:E283"/>
    <mergeCell ref="A356:Z356"/>
    <mergeCell ref="D204:E204"/>
    <mergeCell ref="P388:T388"/>
    <mergeCell ref="A263:O264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P53:T53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360:V360"/>
    <mergeCell ref="A217:O218"/>
    <mergeCell ref="P151:V151"/>
    <mergeCell ref="A258:Z258"/>
    <mergeCell ref="A425:O426"/>
    <mergeCell ref="D167:E167"/>
    <mergeCell ref="P289:T289"/>
    <mergeCell ref="D161:E161"/>
    <mergeCell ref="P238:V238"/>
    <mergeCell ref="P449:V449"/>
    <mergeCell ref="D452:E452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D498:E498"/>
    <mergeCell ref="P482:T482"/>
    <mergeCell ref="A475:Z475"/>
    <mergeCell ref="D210:E210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509:W510"/>
    <mergeCell ref="V509:V510"/>
    <mergeCell ref="A509:A510"/>
    <mergeCell ref="C509:C510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464:V464"/>
    <mergeCell ref="P315:T315"/>
    <mergeCell ref="P302:T302"/>
    <mergeCell ref="D472:E472"/>
    <mergeCell ref="P455:T455"/>
    <mergeCell ref="B509:B510"/>
    <mergeCell ref="P504:V504"/>
    <mergeCell ref="P230:V230"/>
    <mergeCell ref="D509:D510"/>
    <mergeCell ref="A234:O235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168:V168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D205:E205"/>
    <mergeCell ref="A379:O380"/>
    <mergeCell ref="A330:O331"/>
    <mergeCell ref="A365:Z365"/>
    <mergeCell ref="P28:T28"/>
    <mergeCell ref="P104:T104"/>
    <mergeCell ref="P37:V37"/>
    <mergeCell ref="W17:W18"/>
    <mergeCell ref="P90:V90"/>
    <mergeCell ref="A86:Z86"/>
    <mergeCell ref="P217:V217"/>
    <mergeCell ref="P47:T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2025-09-17T12:00:46Z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