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4F4008-2F54-48B8-8A51-AEF9FAE16F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X169" i="1"/>
  <c r="X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A10" i="1" s="1"/>
  <c r="D7" i="1"/>
  <c r="Q6" i="1"/>
  <c r="P2" i="1"/>
  <c r="Z31" i="1" l="1"/>
  <c r="BN31" i="1"/>
  <c r="Z54" i="1"/>
  <c r="BN54" i="1"/>
  <c r="Z74" i="1"/>
  <c r="BN74" i="1"/>
  <c r="Z89" i="1"/>
  <c r="BN89" i="1"/>
  <c r="Z96" i="1"/>
  <c r="BN96" i="1"/>
  <c r="Z115" i="1"/>
  <c r="BN115" i="1"/>
  <c r="Z132" i="1"/>
  <c r="BN132" i="1"/>
  <c r="Z161" i="1"/>
  <c r="BN161" i="1"/>
  <c r="Z171" i="1"/>
  <c r="BN171" i="1"/>
  <c r="Z194" i="1"/>
  <c r="BN194" i="1"/>
  <c r="Z206" i="1"/>
  <c r="BN206" i="1"/>
  <c r="Z221" i="1"/>
  <c r="BN221" i="1"/>
  <c r="Z228" i="1"/>
  <c r="BN228" i="1"/>
  <c r="Z229" i="1"/>
  <c r="BN229" i="1"/>
  <c r="Z252" i="1"/>
  <c r="BN252" i="1"/>
  <c r="Z291" i="1"/>
  <c r="BN291" i="1"/>
  <c r="Z307" i="1"/>
  <c r="BN307" i="1"/>
  <c r="Z329" i="1"/>
  <c r="BN329" i="1"/>
  <c r="Z342" i="1"/>
  <c r="BN342" i="1"/>
  <c r="Z352" i="1"/>
  <c r="BN352" i="1"/>
  <c r="Z369" i="1"/>
  <c r="BN369" i="1"/>
  <c r="Z393" i="1"/>
  <c r="BN393" i="1"/>
  <c r="Z412" i="1"/>
  <c r="BN412" i="1"/>
  <c r="Z448" i="1"/>
  <c r="BN448" i="1"/>
  <c r="Z462" i="1"/>
  <c r="BN462" i="1"/>
  <c r="Z493" i="1"/>
  <c r="BN493" i="1"/>
  <c r="Y90" i="1"/>
  <c r="Y144" i="1"/>
  <c r="BP143" i="1"/>
  <c r="BN143" i="1"/>
  <c r="Y156" i="1"/>
  <c r="BP155" i="1"/>
  <c r="BN155" i="1"/>
  <c r="Z155" i="1"/>
  <c r="Z156" i="1" s="1"/>
  <c r="Y169" i="1"/>
  <c r="BP159" i="1"/>
  <c r="BN159" i="1"/>
  <c r="Z159" i="1"/>
  <c r="BP167" i="1"/>
  <c r="BN167" i="1"/>
  <c r="Z167" i="1"/>
  <c r="Y200" i="1"/>
  <c r="BP192" i="1"/>
  <c r="BN192" i="1"/>
  <c r="Z192" i="1"/>
  <c r="BP204" i="1"/>
  <c r="BN204" i="1"/>
  <c r="Z204" i="1"/>
  <c r="BP216" i="1"/>
  <c r="BN216" i="1"/>
  <c r="Z216" i="1"/>
  <c r="BP226" i="1"/>
  <c r="BN226" i="1"/>
  <c r="Z226" i="1"/>
  <c r="BP250" i="1"/>
  <c r="BN250" i="1"/>
  <c r="Z250" i="1"/>
  <c r="BP289" i="1"/>
  <c r="BN289" i="1"/>
  <c r="Z289" i="1"/>
  <c r="BP301" i="1"/>
  <c r="BN301" i="1"/>
  <c r="Z301" i="1"/>
  <c r="BP320" i="1"/>
  <c r="BN320" i="1"/>
  <c r="Z320" i="1"/>
  <c r="Y331" i="1"/>
  <c r="BP327" i="1"/>
  <c r="BN327" i="1"/>
  <c r="Z327" i="1"/>
  <c r="Y330" i="1"/>
  <c r="B511" i="1"/>
  <c r="X503" i="1"/>
  <c r="X504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8" i="1"/>
  <c r="BN68" i="1"/>
  <c r="Y78" i="1"/>
  <c r="Z76" i="1"/>
  <c r="BN76" i="1"/>
  <c r="Z87" i="1"/>
  <c r="BN87" i="1"/>
  <c r="Z94" i="1"/>
  <c r="BN94" i="1"/>
  <c r="Z101" i="1"/>
  <c r="BN101" i="1"/>
  <c r="Y106" i="1"/>
  <c r="Z109" i="1"/>
  <c r="BN109" i="1"/>
  <c r="Z117" i="1"/>
  <c r="BN117" i="1"/>
  <c r="Z128" i="1"/>
  <c r="BN128" i="1"/>
  <c r="Y134" i="1"/>
  <c r="Z138" i="1"/>
  <c r="BN138" i="1"/>
  <c r="Z143" i="1"/>
  <c r="Z144" i="1" s="1"/>
  <c r="BP147" i="1"/>
  <c r="BN147" i="1"/>
  <c r="Z147" i="1"/>
  <c r="BP163" i="1"/>
  <c r="BN163" i="1"/>
  <c r="Z163" i="1"/>
  <c r="BP173" i="1"/>
  <c r="BN173" i="1"/>
  <c r="Z173" i="1"/>
  <c r="Y179" i="1"/>
  <c r="Y178" i="1"/>
  <c r="BP177" i="1"/>
  <c r="BN177" i="1"/>
  <c r="Z177" i="1"/>
  <c r="Z178" i="1" s="1"/>
  <c r="BP182" i="1"/>
  <c r="BN182" i="1"/>
  <c r="Z182" i="1"/>
  <c r="BP196" i="1"/>
  <c r="BN196" i="1"/>
  <c r="Z196" i="1"/>
  <c r="BP208" i="1"/>
  <c r="BN208" i="1"/>
  <c r="Z208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54" i="1"/>
  <c r="BN254" i="1"/>
  <c r="Z254" i="1"/>
  <c r="BP297" i="1"/>
  <c r="BN297" i="1"/>
  <c r="Z297" i="1"/>
  <c r="BP309" i="1"/>
  <c r="BN309" i="1"/>
  <c r="Z309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150" i="1"/>
  <c r="Y175" i="1"/>
  <c r="Y174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W51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Y324" i="1"/>
  <c r="F9" i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BP88" i="1"/>
  <c r="BN88" i="1"/>
  <c r="Z88" i="1"/>
  <c r="Z90" i="1" s="1"/>
  <c r="BP95" i="1"/>
  <c r="BN95" i="1"/>
  <c r="Z95" i="1"/>
  <c r="F511" i="1"/>
  <c r="BP104" i="1"/>
  <c r="BN104" i="1"/>
  <c r="Z104" i="1"/>
  <c r="Y111" i="1"/>
  <c r="BP108" i="1"/>
  <c r="BN108" i="1"/>
  <c r="Z108" i="1"/>
  <c r="BP116" i="1"/>
  <c r="BN116" i="1"/>
  <c r="Z116" i="1"/>
  <c r="Y123" i="1"/>
  <c r="BP133" i="1"/>
  <c r="BN133" i="1"/>
  <c r="Z133" i="1"/>
  <c r="Z134" i="1" s="1"/>
  <c r="Y135" i="1"/>
  <c r="Y140" i="1"/>
  <c r="BP137" i="1"/>
  <c r="BN137" i="1"/>
  <c r="Z137" i="1"/>
  <c r="Z139" i="1" s="1"/>
  <c r="Y151" i="1"/>
  <c r="BP160" i="1"/>
  <c r="BN160" i="1"/>
  <c r="Z160" i="1"/>
  <c r="BP164" i="1"/>
  <c r="BN164" i="1"/>
  <c r="Z164" i="1"/>
  <c r="Y168" i="1"/>
  <c r="BP172" i="1"/>
  <c r="BN172" i="1"/>
  <c r="Z172" i="1"/>
  <c r="Z174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H9" i="1"/>
  <c r="Y24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BP162" i="1"/>
  <c r="BN162" i="1"/>
  <c r="Z162" i="1"/>
  <c r="Z168" i="1" s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E511" i="1"/>
  <c r="Y91" i="1"/>
  <c r="Y105" i="1"/>
  <c r="H511" i="1"/>
  <c r="Y145" i="1"/>
  <c r="I511" i="1"/>
  <c r="Y157" i="1"/>
  <c r="J511" i="1"/>
  <c r="Y184" i="1"/>
  <c r="BP222" i="1"/>
  <c r="BN222" i="1"/>
  <c r="Z222" i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BP322" i="1"/>
  <c r="BN322" i="1"/>
  <c r="Z322" i="1"/>
  <c r="Z324" i="1" s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BP358" i="1"/>
  <c r="BN358" i="1"/>
  <c r="Z358" i="1"/>
  <c r="Y360" i="1"/>
  <c r="BP368" i="1"/>
  <c r="BN368" i="1"/>
  <c r="Z368" i="1"/>
  <c r="Y370" i="1"/>
  <c r="AB511" i="1"/>
  <c r="Y499" i="1"/>
  <c r="BP498" i="1"/>
  <c r="BN498" i="1"/>
  <c r="Z498" i="1"/>
  <c r="Z499" i="1" s="1"/>
  <c r="Y500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64" i="1" l="1"/>
  <c r="Z458" i="1"/>
  <c r="Z479" i="1"/>
  <c r="Z370" i="1"/>
  <c r="Z359" i="1"/>
  <c r="Z449" i="1"/>
  <c r="Z403" i="1"/>
  <c r="Z150" i="1"/>
  <c r="Z443" i="1"/>
  <c r="Z379" i="1"/>
  <c r="Z349" i="1"/>
  <c r="Z230" i="1"/>
  <c r="Z263" i="1"/>
  <c r="Z217" i="1"/>
  <c r="Z58" i="1"/>
  <c r="Z415" i="1"/>
  <c r="Y501" i="1"/>
  <c r="Z200" i="1"/>
  <c r="Z111" i="1"/>
  <c r="Y503" i="1"/>
  <c r="Z473" i="1"/>
  <c r="Z398" i="1"/>
  <c r="Z311" i="1"/>
  <c r="Z246" i="1"/>
  <c r="Z303" i="1"/>
  <c r="Z293" i="1"/>
  <c r="Z212" i="1"/>
  <c r="Z78" i="1"/>
  <c r="Z70" i="1"/>
  <c r="Z64" i="1"/>
  <c r="Z32" i="1"/>
  <c r="Y505" i="1"/>
  <c r="Y502" i="1"/>
  <c r="Y504" i="1" l="1"/>
  <c r="Z506" i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<sst xmlns="http://schemas.openxmlformats.org/spreadsheetml/2006/main" count="2211" uniqueCount="807">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</sst>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806</v>
      </c>
      <c r="I5" s="791"/>
      <c r="J5" s="791"/>
      <c r="K5" s="791"/>
      <c r="L5" s="791"/>
      <c r="M5" s="638"/>
      <c r="N5" s="58"/>
      <c r="P5" s="24" t="s">
        <v>10</v>
      </c>
      <c r="Q5" s="854">
        <v>45920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783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5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53">
        <v>0.41666666666666669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20"/>
      <c r="R10" s="721"/>
      <c r="U10" s="24" t="s">
        <v>22</v>
      </c>
      <c r="V10" s="609" t="s">
        <v>23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782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715" t="s">
        <v>37</v>
      </c>
      <c r="D17" s="601" t="s">
        <v>38</v>
      </c>
      <c r="E17" s="663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62"/>
      <c r="R17" s="662"/>
      <c r="S17" s="662"/>
      <c r="T17" s="663"/>
      <c r="U17" s="877" t="s">
        <v>50</v>
      </c>
      <c r="V17" s="597"/>
      <c r="W17" s="601" t="s">
        <v>51</v>
      </c>
      <c r="X17" s="601" t="s">
        <v>52</v>
      </c>
      <c r="Y17" s="875" t="s">
        <v>53</v>
      </c>
      <c r="Z17" s="786" t="s">
        <v>54</v>
      </c>
      <c r="AA17" s="767" t="s">
        <v>55</v>
      </c>
      <c r="AB17" s="767" t="s">
        <v>56</v>
      </c>
      <c r="AC17" s="767" t="s">
        <v>57</v>
      </c>
      <c r="AD17" s="767" t="s">
        <v>58</v>
      </c>
      <c r="AE17" s="837"/>
      <c r="AF17" s="8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60</v>
      </c>
      <c r="V18" s="67" t="s">
        <v>61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485</v>
      </c>
      <c r="Y41" s="550">
        <f>IFERROR(IF(X41="",0,CEILING((X41/$H41),1)*$H41),"")</f>
        <v>486.00000000000006</v>
      </c>
      <c r="Z41" s="36">
        <f>IFERROR(IF(Y41=0,"",ROUNDUP(Y41/H41,0)*0.01898),"")</f>
        <v>0.85409999999999997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504.53472222222211</v>
      </c>
      <c r="BN41" s="64">
        <f>IFERROR(Y41*I41/H41,"0")</f>
        <v>505.57499999999999</v>
      </c>
      <c r="BO41" s="64">
        <f>IFERROR(1/J41*(X41/H41),"0")</f>
        <v>0.7016782407407407</v>
      </c>
      <c r="BP41" s="64">
        <f>IFERROR(1/J41*(Y41/H41),"0")</f>
        <v>0.703125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44.907407407407405</v>
      </c>
      <c r="Y44" s="551">
        <f>IFERROR(Y41/H41,"0")+IFERROR(Y42/H42,"0")+IFERROR(Y43/H43,"0")</f>
        <v>45</v>
      </c>
      <c r="Z44" s="551">
        <f>IFERROR(IF(Z41="",0,Z41),"0")+IFERROR(IF(Z42="",0,Z42),"0")+IFERROR(IF(Z43="",0,Z43),"0")</f>
        <v>0.85409999999999997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485</v>
      </c>
      <c r="Y45" s="551">
        <f>IFERROR(SUM(Y41:Y43),"0")</f>
        <v>486.00000000000006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276</v>
      </c>
      <c r="Y53" s="550">
        <f t="shared" si="6"/>
        <v>280.8</v>
      </c>
      <c r="Z53" s="36">
        <f>IFERROR(IF(Y53=0,"",ROUNDUP(Y53/H53,0)*0.01898),"")</f>
        <v>0.49348000000000003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287.11666666666662</v>
      </c>
      <c r="BN53" s="64">
        <f t="shared" si="8"/>
        <v>292.10999999999996</v>
      </c>
      <c r="BO53" s="64">
        <f t="shared" si="9"/>
        <v>0.39930555555555552</v>
      </c>
      <c r="BP53" s="64">
        <f t="shared" si="10"/>
        <v>0.40625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114</v>
      </c>
      <c r="Y55" s="550">
        <f t="shared" si="6"/>
        <v>116</v>
      </c>
      <c r="Z55" s="36">
        <f>IFERROR(IF(Y55=0,"",ROUNDUP(Y55/H55,0)*0.00902),"")</f>
        <v>0.26158000000000003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119.985</v>
      </c>
      <c r="BN55" s="64">
        <f t="shared" si="8"/>
        <v>122.09</v>
      </c>
      <c r="BO55" s="64">
        <f t="shared" si="9"/>
        <v>0.21590909090909091</v>
      </c>
      <c r="BP55" s="64">
        <f t="shared" si="10"/>
        <v>0.2196969696969697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54.055555555555557</v>
      </c>
      <c r="Y58" s="551">
        <f>IFERROR(Y52/H52,"0")+IFERROR(Y53/H53,"0")+IFERROR(Y54/H54,"0")+IFERROR(Y55/H55,"0")+IFERROR(Y56/H56,"0")+IFERROR(Y57/H57,"0")</f>
        <v>55</v>
      </c>
      <c r="Z58" s="551">
        <f>IFERROR(IF(Z52="",0,Z52),"0")+IFERROR(IF(Z53="",0,Z53),"0")+IFERROR(IF(Z54="",0,Z54),"0")+IFERROR(IF(Z55="",0,Z55),"0")+IFERROR(IF(Z56="",0,Z56),"0")+IFERROR(IF(Z57="",0,Z57),"0")</f>
        <v>0.75506000000000006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390</v>
      </c>
      <c r="Y59" s="551">
        <f>IFERROR(SUM(Y52:Y57),"0")</f>
        <v>396.8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38</v>
      </c>
      <c r="Y61" s="550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39.530555555555551</v>
      </c>
      <c r="BN61" s="64">
        <f>IFERROR(Y61*I61/H61,"0")</f>
        <v>44.94</v>
      </c>
      <c r="BO61" s="64">
        <f>IFERROR(1/J61*(X61/H61),"0")</f>
        <v>5.4976851851851846E-2</v>
      </c>
      <c r="BP61" s="64">
        <f>IFERROR(1/J61*(Y61/H61),"0")</f>
        <v>6.25E-2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51">
        <f>IFERROR(X61/H61,"0")+IFERROR(X62/H62,"0")+IFERROR(X63/H63,"0")</f>
        <v>3.5185185185185182</v>
      </c>
      <c r="Y64" s="551">
        <f>IFERROR(Y61/H61,"0")+IFERROR(Y62/H62,"0")+IFERROR(Y63/H63,"0")</f>
        <v>4</v>
      </c>
      <c r="Z64" s="551">
        <f>IFERROR(IF(Z61="",0,Z61),"0")+IFERROR(IF(Z62="",0,Z62),"0")+IFERROR(IF(Z63="",0,Z63),"0")</f>
        <v>7.5920000000000001E-2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51">
        <f>IFERROR(SUM(X61:X63),"0")</f>
        <v>38</v>
      </c>
      <c r="Y65" s="551">
        <f>IFERROR(SUM(Y61:Y63),"0")</f>
        <v>43.2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437</v>
      </c>
      <c r="Y87" s="550">
        <f>IFERROR(IF(X87="",0,CEILING((X87/$H87),1)*$H87),"")</f>
        <v>442.8</v>
      </c>
      <c r="Z87" s="36">
        <f>IFERROR(IF(Y87=0,"",ROUNDUP(Y87/H87,0)*0.01898),"")</f>
        <v>0.77817999999999998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454.60138888888883</v>
      </c>
      <c r="BN87" s="64">
        <f>IFERROR(Y87*I87/H87,"0")</f>
        <v>460.63499999999999</v>
      </c>
      <c r="BO87" s="64">
        <f>IFERROR(1/J87*(X87/H87),"0")</f>
        <v>0.63223379629629628</v>
      </c>
      <c r="BP87" s="64">
        <f>IFERROR(1/J87*(Y87/H87),"0")</f>
        <v>0.640625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51">
        <f>IFERROR(X87/H87,"0")+IFERROR(X88/H88,"0")+IFERROR(X89/H89,"0")</f>
        <v>40.462962962962962</v>
      </c>
      <c r="Y90" s="551">
        <f>IFERROR(Y87/H87,"0")+IFERROR(Y88/H88,"0")+IFERROR(Y89/H89,"0")</f>
        <v>41</v>
      </c>
      <c r="Z90" s="551">
        <f>IFERROR(IF(Z87="",0,Z87),"0")+IFERROR(IF(Z88="",0,Z88),"0")+IFERROR(IF(Z89="",0,Z89),"0")</f>
        <v>0.77817999999999998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51">
        <f>IFERROR(SUM(X87:X89),"0")</f>
        <v>437</v>
      </c>
      <c r="Y91" s="551">
        <f>IFERROR(SUM(Y87:Y89),"0")</f>
        <v>442.8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1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91</v>
      </c>
      <c r="Y93" s="550">
        <f>IFERROR(IF(X93="",0,CEILING((X93/$H93),1)*$H93),"")</f>
        <v>97.199999999999989</v>
      </c>
      <c r="Z93" s="36">
        <f>IFERROR(IF(Y93=0,"",ROUNDUP(Y93/H93,0)*0.01898),"")</f>
        <v>0.22776000000000002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96.830740740740737</v>
      </c>
      <c r="BN93" s="64">
        <f>IFERROR(Y93*I93/H93,"0")</f>
        <v>103.42799999999998</v>
      </c>
      <c r="BO93" s="64">
        <f>IFERROR(1/J93*(X93/H93),"0")</f>
        <v>0.17554012345679013</v>
      </c>
      <c r="BP93" s="64">
        <f>IFERROR(1/J93*(Y93/H93),"0")</f>
        <v>0.1875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49</v>
      </c>
      <c r="Y95" s="550">
        <f>IFERROR(IF(X95="",0,CEILING((X95/$H95),1)*$H95),"")</f>
        <v>51.300000000000004</v>
      </c>
      <c r="Z95" s="36">
        <f>IFERROR(IF(Y95=0,"",ROUNDUP(Y95/H95,0)*0.00651),"")</f>
        <v>0.12369000000000001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53.573333333333331</v>
      </c>
      <c r="BN95" s="64">
        <f>IFERROR(Y95*I95/H95,"0")</f>
        <v>56.088000000000001</v>
      </c>
      <c r="BO95" s="64">
        <f>IFERROR(1/J95*(X95/H95),"0")</f>
        <v>9.9715099715099703E-2</v>
      </c>
      <c r="BP95" s="64">
        <f>IFERROR(1/J95*(Y95/H95),"0")</f>
        <v>0.1043956043956044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51">
        <f>IFERROR(X93/H93,"0")+IFERROR(X94/H94,"0")+IFERROR(X95/H95,"0")+IFERROR(X96/H96,"0")</f>
        <v>29.382716049382715</v>
      </c>
      <c r="Y97" s="551">
        <f>IFERROR(Y93/H93,"0")+IFERROR(Y94/H94,"0")+IFERROR(Y95/H95,"0")+IFERROR(Y96/H96,"0")</f>
        <v>31</v>
      </c>
      <c r="Z97" s="551">
        <f>IFERROR(IF(Z93="",0,Z93),"0")+IFERROR(IF(Z94="",0,Z94),"0")+IFERROR(IF(Z95="",0,Z95),"0")+IFERROR(IF(Z96="",0,Z96),"0")</f>
        <v>0.35145000000000004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51">
        <f>IFERROR(SUM(X93:X96),"0")</f>
        <v>140</v>
      </c>
      <c r="Y98" s="551">
        <f>IFERROR(SUM(Y93:Y96),"0")</f>
        <v>148.5</v>
      </c>
      <c r="Z98" s="37"/>
      <c r="AA98" s="552"/>
      <c r="AB98" s="552"/>
      <c r="AC98" s="552"/>
    </row>
    <row r="99" spans="1:68" ht="16.5" hidden="1" customHeight="1" x14ac:dyDescent="0.25">
      <c r="A99" s="571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9">
        <v>558</v>
      </c>
      <c r="Y101" s="550">
        <f>IFERROR(IF(X101="",0,CEILING((X101/$H101),1)*$H101),"")</f>
        <v>561.6</v>
      </c>
      <c r="Z101" s="36">
        <f>IFERROR(IF(Y101=0,"",ROUNDUP(Y101/H101,0)*0.01898),"")</f>
        <v>0.98696000000000006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580.47500000000002</v>
      </c>
      <c r="BN101" s="64">
        <f>IFERROR(Y101*I101/H101,"0")</f>
        <v>584.21999999999991</v>
      </c>
      <c r="BO101" s="64">
        <f>IFERROR(1/J101*(X101/H101),"0")</f>
        <v>0.80729166666666663</v>
      </c>
      <c r="BP101" s="64">
        <f>IFERROR(1/J101*(Y101/H101),"0")</f>
        <v>0.8125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135</v>
      </c>
      <c r="Y103" s="550">
        <f>IFERROR(IF(X103="",0,CEILING((X103/$H103),1)*$H103),"")</f>
        <v>135</v>
      </c>
      <c r="Z103" s="36">
        <f>IFERROR(IF(Y103=0,"",ROUNDUP(Y103/H103,0)*0.00902),"")</f>
        <v>0.27060000000000001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141.30000000000001</v>
      </c>
      <c r="BN103" s="64">
        <f>IFERROR(Y103*I103/H103,"0")</f>
        <v>141.30000000000001</v>
      </c>
      <c r="BO103" s="64">
        <f>IFERROR(1/J103*(X103/H103),"0")</f>
        <v>0.22727272727272729</v>
      </c>
      <c r="BP103" s="64">
        <f>IFERROR(1/J103*(Y103/H103),"0")</f>
        <v>0.22727272727272729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51">
        <f>IFERROR(X101/H101,"0")+IFERROR(X102/H102,"0")+IFERROR(X103/H103,"0")+IFERROR(X104/H104,"0")</f>
        <v>81.666666666666657</v>
      </c>
      <c r="Y105" s="551">
        <f>IFERROR(Y101/H101,"0")+IFERROR(Y102/H102,"0")+IFERROR(Y103/H103,"0")+IFERROR(Y104/H104,"0")</f>
        <v>82</v>
      </c>
      <c r="Z105" s="551">
        <f>IFERROR(IF(Z101="",0,Z101),"0")+IFERROR(IF(Z102="",0,Z102),"0")+IFERROR(IF(Z103="",0,Z103),"0")+IFERROR(IF(Z104="",0,Z104),"0")</f>
        <v>1.25756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51">
        <f>IFERROR(SUM(X101:X104),"0")</f>
        <v>693</v>
      </c>
      <c r="Y106" s="551">
        <f>IFERROR(SUM(Y101:Y104),"0")</f>
        <v>696.6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9">
        <v>133</v>
      </c>
      <c r="Y108" s="550">
        <f>IFERROR(IF(X108="",0,CEILING((X108/$H108),1)*$H108),"")</f>
        <v>140.4</v>
      </c>
      <c r="Z108" s="36">
        <f>IFERROR(IF(Y108=0,"",ROUNDUP(Y108/H108,0)*0.01898),"")</f>
        <v>0.24674000000000001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138.35694444444442</v>
      </c>
      <c r="BN108" s="64">
        <f>IFERROR(Y108*I108/H108,"0")</f>
        <v>146.05499999999998</v>
      </c>
      <c r="BO108" s="64">
        <f>IFERROR(1/J108*(X108/H108),"0")</f>
        <v>0.19241898148148148</v>
      </c>
      <c r="BP108" s="64">
        <f>IFERROR(1/J108*(Y108/H108),"0")</f>
        <v>0.203125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12</v>
      </c>
      <c r="Y110" s="550">
        <f>IFERROR(IF(X110="",0,CEILING((X110/$H110),1)*$H110),"")</f>
        <v>12</v>
      </c>
      <c r="Z110" s="36">
        <f>IFERROR(IF(Y110=0,"",ROUNDUP(Y110/H110,0)*0.00651),"")</f>
        <v>3.2550000000000003E-2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12.9</v>
      </c>
      <c r="BN110" s="64">
        <f>IFERROR(Y110*I110/H110,"0")</f>
        <v>12.9</v>
      </c>
      <c r="BO110" s="64">
        <f>IFERROR(1/J110*(X110/H110),"0")</f>
        <v>2.7472527472527476E-2</v>
      </c>
      <c r="BP110" s="64">
        <f>IFERROR(1/J110*(Y110/H110),"0")</f>
        <v>2.7472527472527476E-2</v>
      </c>
    </row>
    <row r="111" spans="1:68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51">
        <f>IFERROR(X108/H108,"0")+IFERROR(X109/H109,"0")+IFERROR(X110/H110,"0")</f>
        <v>17.314814814814817</v>
      </c>
      <c r="Y111" s="551">
        <f>IFERROR(Y108/H108,"0")+IFERROR(Y109/H109,"0")+IFERROR(Y110/H110,"0")</f>
        <v>18</v>
      </c>
      <c r="Z111" s="551">
        <f>IFERROR(IF(Z108="",0,Z108),"0")+IFERROR(IF(Z109="",0,Z109),"0")+IFERROR(IF(Z110="",0,Z110),"0")</f>
        <v>0.27929000000000004</v>
      </c>
      <c r="AA111" s="552"/>
      <c r="AB111" s="552"/>
      <c r="AC111" s="552"/>
    </row>
    <row r="112" spans="1:68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51">
        <f>IFERROR(SUM(X108:X110),"0")</f>
        <v>145</v>
      </c>
      <c r="Y112" s="551">
        <f>IFERROR(SUM(Y108:Y110),"0")</f>
        <v>152.4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51">
        <f>IFERROR(X114/H114,"0")+IFERROR(X115/H115,"0")+IFERROR(X116/H116,"0")+IFERROR(X117/H117,"0")</f>
        <v>0</v>
      </c>
      <c r="Y118" s="551">
        <f>IFERROR(Y114/H114,"0")+IFERROR(Y115/H115,"0")+IFERROR(Y116/H116,"0")+IFERROR(Y117/H117,"0")</f>
        <v>0</v>
      </c>
      <c r="Z118" s="551">
        <f>IFERROR(IF(Z114="",0,Z114),"0")+IFERROR(IF(Z115="",0,Z115),"0")+IFERROR(IF(Z116="",0,Z116),"0")+IFERROR(IF(Z117="",0,Z117),"0")</f>
        <v>0</v>
      </c>
      <c r="AA118" s="552"/>
      <c r="AB118" s="552"/>
      <c r="AC118" s="552"/>
    </row>
    <row r="119" spans="1:68" hidden="1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51">
        <f>IFERROR(SUM(X114:X117),"0")</f>
        <v>0</v>
      </c>
      <c r="Y119" s="551">
        <f>IFERROR(SUM(Y114:Y117),"0")</f>
        <v>0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63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248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249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250</v>
      </c>
      <c r="B155" s="54" t="s">
        <v>251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63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hidden="1" customHeight="1" x14ac:dyDescent="0.25">
      <c r="A159" s="54" t="s">
        <v>253</v>
      </c>
      <c r="B159" s="54" t="s">
        <v>254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68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33</v>
      </c>
      <c r="Y162" s="550">
        <f t="shared" si="11"/>
        <v>33.6</v>
      </c>
      <c r="Z162" s="36">
        <f>IFERROR(IF(Y162=0,"",ROUNDUP(Y162/H162,0)*0.00502),"")</f>
        <v>8.0320000000000003E-2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35.042857142857144</v>
      </c>
      <c r="BN162" s="64">
        <f t="shared" si="13"/>
        <v>35.68</v>
      </c>
      <c r="BO162" s="64">
        <f t="shared" si="14"/>
        <v>6.7155067155067152E-2</v>
      </c>
      <c r="BP162" s="64">
        <f t="shared" si="15"/>
        <v>6.8376068376068383E-2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2</v>
      </c>
      <c r="Y164" s="550">
        <f t="shared" si="11"/>
        <v>3.6</v>
      </c>
      <c r="Z164" s="36">
        <f>IFERROR(IF(Y164=0,"",ROUNDUP(Y164/H164,0)*0.00502),"")</f>
        <v>1.004E-2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2.1444444444444444</v>
      </c>
      <c r="BN164" s="64">
        <f t="shared" si="13"/>
        <v>3.8599999999999994</v>
      </c>
      <c r="BO164" s="64">
        <f t="shared" si="14"/>
        <v>4.7483380816714157E-3</v>
      </c>
      <c r="BP164" s="64">
        <f t="shared" si="15"/>
        <v>8.5470085470085479E-3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140</v>
      </c>
      <c r="Y165" s="550">
        <f t="shared" si="11"/>
        <v>140.70000000000002</v>
      </c>
      <c r="Z165" s="36">
        <f>IFERROR(IF(Y165=0,"",ROUNDUP(Y165/H165,0)*0.00502),"")</f>
        <v>0.33634000000000003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146.66666666666666</v>
      </c>
      <c r="BN165" s="64">
        <f t="shared" si="13"/>
        <v>147.40000000000003</v>
      </c>
      <c r="BO165" s="64">
        <f t="shared" si="14"/>
        <v>0.28490028490028491</v>
      </c>
      <c r="BP165" s="64">
        <f t="shared" si="15"/>
        <v>0.28632478632478636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83.49206349206348</v>
      </c>
      <c r="Y168" s="551">
        <f>IFERROR(Y159/H159,"0")+IFERROR(Y160/H160,"0")+IFERROR(Y161/H161,"0")+IFERROR(Y162/H162,"0")+IFERROR(Y163/H163,"0")+IFERROR(Y164/H164,"0")+IFERROR(Y165/H165,"0")+IFERROR(Y166/H166,"0")+IFERROR(Y167/H167,"0")</f>
        <v>85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0.42670000000000002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51">
        <f>IFERROR(SUM(X159:X167),"0")</f>
        <v>175</v>
      </c>
      <c r="Y169" s="551">
        <f>IFERROR(SUM(Y159:Y167),"0")</f>
        <v>177.90000000000003</v>
      </c>
      <c r="Z169" s="37"/>
      <c r="AA169" s="552"/>
      <c r="AB169" s="552"/>
      <c r="AC169" s="552"/>
    </row>
    <row r="170" spans="1:68" ht="14.25" hidden="1" customHeight="1" x14ac:dyDescent="0.25">
      <c r="A170" s="553" t="s">
        <v>94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286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289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102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134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298</v>
      </c>
      <c r="B188" s="54" t="s">
        <v>299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63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68</v>
      </c>
      <c r="X192" s="549">
        <v>689</v>
      </c>
      <c r="Y192" s="550">
        <f t="shared" ref="Y192:Y199" si="16">IFERROR(IF(X192="",0,CEILING((X192/$H192),1)*$H192),"")</f>
        <v>691.2</v>
      </c>
      <c r="Z192" s="36">
        <f>IFERROR(IF(Y192=0,"",ROUNDUP(Y192/H192,0)*0.00902),"")</f>
        <v>1.15456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715.79444444444448</v>
      </c>
      <c r="BN192" s="64">
        <f t="shared" ref="BN192:BN199" si="18">IFERROR(Y192*I192/H192,"0")</f>
        <v>718.08</v>
      </c>
      <c r="BO192" s="64">
        <f t="shared" ref="BO192:BO199" si="19">IFERROR(1/J192*(X192/H192),"0")</f>
        <v>0.96661054994388318</v>
      </c>
      <c r="BP192" s="64">
        <f t="shared" ref="BP192:BP199" si="20">IFERROR(1/J192*(Y192/H192),"0")</f>
        <v>0.96969696969696972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499</v>
      </c>
      <c r="Y193" s="550">
        <f t="shared" si="16"/>
        <v>502.20000000000005</v>
      </c>
      <c r="Z193" s="36">
        <f>IFERROR(IF(Y193=0,"",ROUNDUP(Y193/H193,0)*0.00902),"")</f>
        <v>0.83886000000000005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518.40555555555557</v>
      </c>
      <c r="BN193" s="64">
        <f t="shared" si="18"/>
        <v>521.73</v>
      </c>
      <c r="BO193" s="64">
        <f t="shared" si="19"/>
        <v>0.70005611672278334</v>
      </c>
      <c r="BP193" s="64">
        <f t="shared" si="20"/>
        <v>0.70454545454545459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671</v>
      </c>
      <c r="Y195" s="550">
        <f t="shared" si="16"/>
        <v>675</v>
      </c>
      <c r="Z195" s="36">
        <f>IFERROR(IF(Y195=0,"",ROUNDUP(Y195/H195,0)*0.00902),"")</f>
        <v>1.1274999999999999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697.09444444444443</v>
      </c>
      <c r="BN195" s="64">
        <f t="shared" si="18"/>
        <v>701.25</v>
      </c>
      <c r="BO195" s="64">
        <f t="shared" si="19"/>
        <v>0.94135802469135799</v>
      </c>
      <c r="BP195" s="64">
        <f t="shared" si="20"/>
        <v>0.94696969696969691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18</v>
      </c>
      <c r="Y196" s="550">
        <f t="shared" si="16"/>
        <v>18</v>
      </c>
      <c r="Z196" s="36">
        <f>IFERROR(IF(Y196=0,"",ROUNDUP(Y196/H196,0)*0.00502),"")</f>
        <v>5.0200000000000002E-2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19.3</v>
      </c>
      <c r="BN196" s="64">
        <f t="shared" si="18"/>
        <v>19.3</v>
      </c>
      <c r="BO196" s="64">
        <f t="shared" si="19"/>
        <v>4.2735042735042736E-2</v>
      </c>
      <c r="BP196" s="64">
        <f t="shared" si="20"/>
        <v>4.2735042735042736E-2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354.25925925925924</v>
      </c>
      <c r="Y200" s="551">
        <f>IFERROR(Y192/H192,"0")+IFERROR(Y193/H193,"0")+IFERROR(Y194/H194,"0")+IFERROR(Y195/H195,"0")+IFERROR(Y196/H196,"0")+IFERROR(Y197/H197,"0")+IFERROR(Y198/H198,"0")+IFERROR(Y199/H199,"0")</f>
        <v>356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3.1711199999999997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51">
        <f>IFERROR(SUM(X192:X199),"0")</f>
        <v>1877</v>
      </c>
      <c r="Y201" s="551">
        <f>IFERROR(SUM(Y192:Y199),"0")</f>
        <v>1886.4</v>
      </c>
      <c r="Z201" s="37"/>
      <c r="AA201" s="552"/>
      <c r="AB201" s="552"/>
      <c r="AC201" s="552"/>
    </row>
    <row r="202" spans="1:68" ht="14.25" hidden="1" customHeight="1" x14ac:dyDescent="0.25">
      <c r="A202" s="553" t="s">
        <v>72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320</v>
      </c>
      <c r="B203" s="54" t="s">
        <v>321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602</v>
      </c>
      <c r="Y205" s="550">
        <f t="shared" si="21"/>
        <v>609</v>
      </c>
      <c r="Z205" s="36">
        <f>IFERROR(IF(Y205=0,"",ROUNDUP(Y205/H205,0)*0.01898),"")</f>
        <v>1.3286</v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637.9124137931035</v>
      </c>
      <c r="BN205" s="64">
        <f t="shared" si="23"/>
        <v>645.33000000000004</v>
      </c>
      <c r="BO205" s="64">
        <f t="shared" si="24"/>
        <v>1.0811781609195403</v>
      </c>
      <c r="BP205" s="64">
        <f t="shared" si="25"/>
        <v>1.09375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455</v>
      </c>
      <c r="Y206" s="550">
        <f t="shared" si="21"/>
        <v>456</v>
      </c>
      <c r="Z206" s="36">
        <f t="shared" ref="Z206:Z211" si="26">IFERROR(IF(Y206=0,"",ROUNDUP(Y206/H206,0)*0.00651),"")</f>
        <v>1.2369000000000001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506.1875</v>
      </c>
      <c r="BN206" s="64">
        <f t="shared" si="23"/>
        <v>507.3</v>
      </c>
      <c r="BO206" s="64">
        <f t="shared" si="24"/>
        <v>1.0416666666666667</v>
      </c>
      <c r="BP206" s="64">
        <f t="shared" si="25"/>
        <v>1.043956043956044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76</v>
      </c>
      <c r="Y208" s="550">
        <f t="shared" si="21"/>
        <v>76.8</v>
      </c>
      <c r="Z208" s="36">
        <f t="shared" si="26"/>
        <v>0.20832000000000001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83.980000000000018</v>
      </c>
      <c r="BN208" s="64">
        <f t="shared" si="23"/>
        <v>84.864000000000004</v>
      </c>
      <c r="BO208" s="64">
        <f t="shared" si="24"/>
        <v>0.17399267399267401</v>
      </c>
      <c r="BP208" s="64">
        <f t="shared" si="25"/>
        <v>0.17582417582417584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72</v>
      </c>
      <c r="Y209" s="550">
        <f t="shared" si="21"/>
        <v>72</v>
      </c>
      <c r="Z209" s="36">
        <f t="shared" si="26"/>
        <v>0.1953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79.560000000000016</v>
      </c>
      <c r="BN209" s="64">
        <f t="shared" si="23"/>
        <v>79.560000000000016</v>
      </c>
      <c r="BO209" s="64">
        <f t="shared" si="24"/>
        <v>0.16483516483516486</v>
      </c>
      <c r="BP209" s="64">
        <f t="shared" si="25"/>
        <v>0.16483516483516486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46</v>
      </c>
      <c r="Y210" s="550">
        <f t="shared" si="21"/>
        <v>48</v>
      </c>
      <c r="Z210" s="36">
        <f t="shared" si="26"/>
        <v>0.13020000000000001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50.830000000000005</v>
      </c>
      <c r="BN210" s="64">
        <f t="shared" si="23"/>
        <v>53.040000000000006</v>
      </c>
      <c r="BO210" s="64">
        <f t="shared" si="24"/>
        <v>0.10531135531135533</v>
      </c>
      <c r="BP210" s="64">
        <f t="shared" si="25"/>
        <v>0.1098901098901099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109</v>
      </c>
      <c r="Y211" s="550">
        <f t="shared" si="21"/>
        <v>110.39999999999999</v>
      </c>
      <c r="Z211" s="36">
        <f t="shared" si="26"/>
        <v>0.29946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120.7175</v>
      </c>
      <c r="BN211" s="64">
        <f t="shared" si="23"/>
        <v>122.268</v>
      </c>
      <c r="BO211" s="64">
        <f t="shared" si="24"/>
        <v>0.2495421245421246</v>
      </c>
      <c r="BP211" s="64">
        <f t="shared" si="25"/>
        <v>0.25274725274725279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385.02873563218401</v>
      </c>
      <c r="Y212" s="551">
        <f>IFERROR(Y203/H203,"0")+IFERROR(Y204/H204,"0")+IFERROR(Y205/H205,"0")+IFERROR(Y206/H206,"0")+IFERROR(Y207/H207,"0")+IFERROR(Y208/H208,"0")+IFERROR(Y209/H209,"0")+IFERROR(Y210/H210,"0")+IFERROR(Y211/H211,"0")</f>
        <v>388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3.3987799999999999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51">
        <f>IFERROR(SUM(X203:X211),"0")</f>
        <v>1360</v>
      </c>
      <c r="Y213" s="551">
        <f>IFERROR(SUM(Y203:Y211),"0")</f>
        <v>1372.2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164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hidden="1" customHeight="1" x14ac:dyDescent="0.25">
      <c r="A215" s="54" t="s">
        <v>343</v>
      </c>
      <c r="B215" s="54" t="s">
        <v>344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346</v>
      </c>
      <c r="B216" s="54" t="s">
        <v>347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hidden="1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hidden="1" customHeight="1" x14ac:dyDescent="0.25">
      <c r="A219" s="571" t="s">
        <v>349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102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350</v>
      </c>
      <c r="B221" s="54" t="s">
        <v>351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359</v>
      </c>
      <c r="B224" s="54" t="s">
        <v>360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3" t="s">
        <v>362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hidden="1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134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376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8" t="s">
        <v>379</v>
      </c>
      <c r="Q237" s="561"/>
      <c r="R237" s="561"/>
      <c r="S237" s="561"/>
      <c r="T237" s="562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381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5" t="s">
        <v>387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25</v>
      </c>
      <c r="Y269" s="550">
        <f>IFERROR(IF(X269="",0,CEILING((X269/$H269),1)*$H269),"")</f>
        <v>26.4</v>
      </c>
      <c r="Z269" s="36">
        <f>IFERROR(IF(Y269=0,"",ROUNDUP(Y269/H269,0)*0.00651),"")</f>
        <v>7.1610000000000007E-2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26.875</v>
      </c>
      <c r="BN269" s="64">
        <f>IFERROR(Y269*I269/H269,"0")</f>
        <v>28.38</v>
      </c>
      <c r="BO269" s="64">
        <f>IFERROR(1/J269*(X269/H269),"0")</f>
        <v>5.7234432234432246E-2</v>
      </c>
      <c r="BP269" s="64">
        <f>IFERROR(1/J269*(Y269/H269),"0")</f>
        <v>6.0439560439560447E-2</v>
      </c>
    </row>
    <row r="270" spans="1:68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10.416666666666668</v>
      </c>
      <c r="Y270" s="551">
        <f>IFERROR(Y267/H267,"0")+IFERROR(Y268/H268,"0")+IFERROR(Y269/H269,"0")</f>
        <v>11</v>
      </c>
      <c r="Z270" s="551">
        <f>IFERROR(IF(Z267="",0,Z267),"0")+IFERROR(IF(Z268="",0,Z268),"0")+IFERROR(IF(Z269="",0,Z269),"0")</f>
        <v>7.1610000000000007E-2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25</v>
      </c>
      <c r="Y271" s="551">
        <f>IFERROR(SUM(Y267:Y269),"0")</f>
        <v>26.4</v>
      </c>
      <c r="Z271" s="37"/>
      <c r="AA271" s="552"/>
      <c r="AB271" s="552"/>
      <c r="AC271" s="552"/>
    </row>
    <row r="272" spans="1:68" ht="16.5" hidden="1" customHeight="1" x14ac:dyDescent="0.25">
      <c r="A272" s="571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9</v>
      </c>
      <c r="Y288" s="550">
        <f>IFERROR(IF(X288="",0,CEILING((X288/$H288),1)*$H288),"")</f>
        <v>10.8</v>
      </c>
      <c r="Z288" s="36">
        <f>IFERROR(IF(Y288=0,"",ROUNDUP(Y288/H288,0)*0.01898),"")</f>
        <v>1.898E-2</v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9.3624999999999989</v>
      </c>
      <c r="BN288" s="64">
        <f>IFERROR(Y288*I288/H288,"0")</f>
        <v>11.234999999999999</v>
      </c>
      <c r="BO288" s="64">
        <f>IFERROR(1/J288*(X288/H288),"0")</f>
        <v>1.3020833333333332E-2</v>
      </c>
      <c r="BP288" s="64">
        <f>IFERROR(1/J288*(Y288/H288),"0")</f>
        <v>1.5625E-2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0.83333333333333326</v>
      </c>
      <c r="Y293" s="551">
        <f>IFERROR(Y288/H288,"0")+IFERROR(Y289/H289,"0")+IFERROR(Y290/H290,"0")+IFERROR(Y291/H291,"0")+IFERROR(Y292/H292,"0")</f>
        <v>1</v>
      </c>
      <c r="Z293" s="551">
        <f>IFERROR(IF(Z288="",0,Z288),"0")+IFERROR(IF(Z289="",0,Z289),"0")+IFERROR(IF(Z290="",0,Z290),"0")+IFERROR(IF(Z291="",0,Z291),"0")+IFERROR(IF(Z292="",0,Z292),"0")</f>
        <v>1.898E-2</v>
      </c>
      <c r="AA293" s="552"/>
      <c r="AB293" s="552"/>
      <c r="AC293" s="552"/>
    </row>
    <row r="294" spans="1:68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9</v>
      </c>
      <c r="Y294" s="551">
        <f>IFERROR(SUM(Y288:Y292),"0")</f>
        <v>10.8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813</v>
      </c>
      <c r="Y315" s="550">
        <f>IFERROR(IF(X315="",0,CEILING((X315/$H315),1)*$H315),"")</f>
        <v>819</v>
      </c>
      <c r="Z315" s="36">
        <f>IFERROR(IF(Y315=0,"",ROUNDUP(Y315/H315,0)*0.01898),"")</f>
        <v>1.9929000000000001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867.09576923076929</v>
      </c>
      <c r="BN315" s="64">
        <f>IFERROR(Y315*I315/H315,"0")</f>
        <v>873.49500000000012</v>
      </c>
      <c r="BO315" s="64">
        <f>IFERROR(1/J315*(X315/H315),"0")</f>
        <v>1.6286057692307692</v>
      </c>
      <c r="BP315" s="64">
        <f>IFERROR(1/J315*(Y315/H315),"0")</f>
        <v>1.640625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104.23076923076923</v>
      </c>
      <c r="Y317" s="551">
        <f>IFERROR(Y314/H314,"0")+IFERROR(Y315/H315,"0")+IFERROR(Y316/H316,"0")</f>
        <v>105</v>
      </c>
      <c r="Z317" s="551">
        <f>IFERROR(IF(Z314="",0,Z314),"0")+IFERROR(IF(Z315="",0,Z315),"0")+IFERROR(IF(Z316="",0,Z316),"0")</f>
        <v>1.9929000000000001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813</v>
      </c>
      <c r="Y318" s="551">
        <f>IFERROR(SUM(Y314:Y316),"0")</f>
        <v>819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9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7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6</v>
      </c>
      <c r="Y322" s="550">
        <f>IFERROR(IF(X322="",0,CEILING((X322/$H322),1)*$H322),"")</f>
        <v>7.6499999999999995</v>
      </c>
      <c r="Z322" s="36">
        <f>IFERROR(IF(Y322=0,"",ROUNDUP(Y322/H322,0)*0.00651),"")</f>
        <v>1.9529999999999999E-2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6.9529411764705893</v>
      </c>
      <c r="BN322" s="64">
        <f>IFERROR(Y322*I322/H322,"0")</f>
        <v>8.8650000000000002</v>
      </c>
      <c r="BO322" s="64">
        <f>IFERROR(1/J322*(X322/H322),"0")</f>
        <v>1.292824822236587E-2</v>
      </c>
      <c r="BP322" s="64">
        <f>IFERROR(1/J322*(Y322/H322),"0")</f>
        <v>1.6483516483516484E-2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23</v>
      </c>
      <c r="Y323" s="550">
        <f>IFERROR(IF(X323="",0,CEILING((X323/$H323),1)*$H323),"")</f>
        <v>25.5</v>
      </c>
      <c r="Z323" s="36">
        <f>IFERROR(IF(Y323=0,"",ROUNDUP(Y323/H323,0)*0.00651),"")</f>
        <v>6.5100000000000005E-2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25.976470588235294</v>
      </c>
      <c r="BN323" s="64">
        <f>IFERROR(Y323*I323/H323,"0")</f>
        <v>28.8</v>
      </c>
      <c r="BO323" s="64">
        <f>IFERROR(1/J323*(X323/H323),"0")</f>
        <v>4.9558284852402504E-2</v>
      </c>
      <c r="BP323" s="64">
        <f>IFERROR(1/J323*(Y323/H323),"0")</f>
        <v>5.4945054945054951E-2</v>
      </c>
    </row>
    <row r="324" spans="1:68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11.372549019607844</v>
      </c>
      <c r="Y324" s="551">
        <f>IFERROR(Y320/H320,"0")+IFERROR(Y321/H321,"0")+IFERROR(Y322/H322,"0")+IFERROR(Y323/H323,"0")</f>
        <v>13</v>
      </c>
      <c r="Z324" s="551">
        <f>IFERROR(IF(Z320="",0,Z320),"0")+IFERROR(IF(Z321="",0,Z321),"0")+IFERROR(IF(Z322="",0,Z322),"0")+IFERROR(IF(Z323="",0,Z323),"0")</f>
        <v>8.4630000000000011E-2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29</v>
      </c>
      <c r="Y325" s="551">
        <f>IFERROR(SUM(Y320:Y323),"0")</f>
        <v>33.15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14" t="s">
        <v>536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375</v>
      </c>
      <c r="Y342" s="550">
        <f t="shared" ref="Y342:Y348" si="38">IFERROR(IF(X342="",0,CEILING((X342/$H342),1)*$H342),"")</f>
        <v>375</v>
      </c>
      <c r="Z342" s="36">
        <f>IFERROR(IF(Y342=0,"",ROUNDUP(Y342/H342,0)*0.02175),"")</f>
        <v>0.54374999999999996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387</v>
      </c>
      <c r="BN342" s="64">
        <f t="shared" ref="BN342:BN348" si="40">IFERROR(Y342*I342/H342,"0")</f>
        <v>387</v>
      </c>
      <c r="BO342" s="64">
        <f t="shared" ref="BO342:BO348" si="41">IFERROR(1/J342*(X342/H342),"0")</f>
        <v>0.52083333333333326</v>
      </c>
      <c r="BP342" s="64">
        <f t="shared" ref="BP342:BP348" si="42">IFERROR(1/J342*(Y342/H342),"0")</f>
        <v>0.52083333333333326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2266</v>
      </c>
      <c r="Y344" s="550">
        <f t="shared" si="38"/>
        <v>2280</v>
      </c>
      <c r="Z344" s="36">
        <f>IFERROR(IF(Y344=0,"",ROUNDUP(Y344/H344,0)*0.02175),"")</f>
        <v>3.3059999999999996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2338.5120000000002</v>
      </c>
      <c r="BN344" s="64">
        <f t="shared" si="40"/>
        <v>2352.96</v>
      </c>
      <c r="BO344" s="64">
        <f t="shared" si="41"/>
        <v>3.1472222222222221</v>
      </c>
      <c r="BP344" s="64">
        <f t="shared" si="42"/>
        <v>3.1666666666666665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176.06666666666666</v>
      </c>
      <c r="Y349" s="551">
        <f>IFERROR(Y342/H342,"0")+IFERROR(Y343/H343,"0")+IFERROR(Y344/H344,"0")+IFERROR(Y345/H345,"0")+IFERROR(Y346/H346,"0")+IFERROR(Y347/H347,"0")+IFERROR(Y348/H348,"0")</f>
        <v>177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3.8497499999999993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2641</v>
      </c>
      <c r="Y350" s="551">
        <f>IFERROR(SUM(Y342:Y348),"0")</f>
        <v>2655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1241</v>
      </c>
      <c r="Y352" s="550">
        <f>IFERROR(IF(X352="",0,CEILING((X352/$H352),1)*$H352),"")</f>
        <v>1245</v>
      </c>
      <c r="Z352" s="36">
        <f>IFERROR(IF(Y352=0,"",ROUNDUP(Y352/H352,0)*0.02175),"")</f>
        <v>1.8052499999999998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1280.712</v>
      </c>
      <c r="BN352" s="64">
        <f>IFERROR(Y352*I352/H352,"0")</f>
        <v>1284.8400000000001</v>
      </c>
      <c r="BO352" s="64">
        <f>IFERROR(1/J352*(X352/H352),"0")</f>
        <v>1.723611111111111</v>
      </c>
      <c r="BP352" s="64">
        <f>IFERROR(1/J352*(Y352/H352),"0")</f>
        <v>1.7291666666666665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82.733333333333334</v>
      </c>
      <c r="Y354" s="551">
        <f>IFERROR(Y352/H352,"0")+IFERROR(Y353/H353,"0")</f>
        <v>83</v>
      </c>
      <c r="Z354" s="551">
        <f>IFERROR(IF(Z352="",0,Z352),"0")+IFERROR(IF(Z353="",0,Z353),"0")</f>
        <v>1.8052499999999998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1241</v>
      </c>
      <c r="Y355" s="551">
        <f>IFERROR(SUM(Y352:Y353),"0")</f>
        <v>1245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6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86</v>
      </c>
      <c r="Y368" s="550">
        <f>IFERROR(IF(X368="",0,CEILING((X368/$H368),1)*$H368),"")</f>
        <v>96</v>
      </c>
      <c r="Z368" s="36">
        <f>IFERROR(IF(Y368=0,"",ROUNDUP(Y368/H368,0)*0.01898),"")</f>
        <v>0.15184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89.117500000000007</v>
      </c>
      <c r="BN368" s="64">
        <f>IFERROR(Y368*I368/H368,"0")</f>
        <v>99.48</v>
      </c>
      <c r="BO368" s="64">
        <f>IFERROR(1/J368*(X368/H368),"0")</f>
        <v>0.11197916666666667</v>
      </c>
      <c r="BP368" s="64">
        <f>IFERROR(1/J368*(Y368/H368),"0")</f>
        <v>0.125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7.166666666666667</v>
      </c>
      <c r="Y370" s="551">
        <f>IFERROR(Y367/H367,"0")+IFERROR(Y368/H368,"0")+IFERROR(Y369/H369,"0")</f>
        <v>8</v>
      </c>
      <c r="Z370" s="551">
        <f>IFERROR(IF(Z367="",0,Z367),"0")+IFERROR(IF(Z368="",0,Z368),"0")+IFERROR(IF(Z369="",0,Z369),"0")</f>
        <v>0.15184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86</v>
      </c>
      <c r="Y371" s="551">
        <f>IFERROR(SUM(Y367:Y369),"0")</f>
        <v>96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2500</v>
      </c>
      <c r="Y377" s="550">
        <f>IFERROR(IF(X377="",0,CEILING((X377/$H377),1)*$H377),"")</f>
        <v>2502</v>
      </c>
      <c r="Z377" s="36">
        <f>IFERROR(IF(Y377=0,"",ROUNDUP(Y377/H377,0)*0.01898),"")</f>
        <v>5.27644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2644.1666666666665</v>
      </c>
      <c r="BN377" s="64">
        <f>IFERROR(Y377*I377/H377,"0")</f>
        <v>2646.2820000000002</v>
      </c>
      <c r="BO377" s="64">
        <f>IFERROR(1/J377*(X377/H377),"0")</f>
        <v>4.3402777777777777</v>
      </c>
      <c r="BP377" s="64">
        <f>IFERROR(1/J377*(Y377/H377),"0")</f>
        <v>4.34375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277.77777777777777</v>
      </c>
      <c r="Y379" s="551">
        <f>IFERROR(Y377/H377,"0")+IFERROR(Y378/H378,"0")</f>
        <v>278</v>
      </c>
      <c r="Z379" s="551">
        <f>IFERROR(IF(Z377="",0,Z377),"0")+IFERROR(IF(Z378="",0,Z378),"0")</f>
        <v>5.27644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2500</v>
      </c>
      <c r="Y380" s="551">
        <f>IFERROR(SUM(Y377:Y378),"0")</f>
        <v>2502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592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2</v>
      </c>
      <c r="Y396" s="550">
        <f t="shared" si="43"/>
        <v>2.1</v>
      </c>
      <c r="Z396" s="36">
        <f t="shared" si="48"/>
        <v>5.0200000000000002E-3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2.1238095238095238</v>
      </c>
      <c r="BN396" s="64">
        <f t="shared" si="45"/>
        <v>2.23</v>
      </c>
      <c r="BO396" s="64">
        <f t="shared" si="46"/>
        <v>4.0700040700040706E-3</v>
      </c>
      <c r="BP396" s="64">
        <f t="shared" si="47"/>
        <v>4.2735042735042739E-3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0.95238095238095233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5.0200000000000002E-3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2</v>
      </c>
      <c r="Y399" s="551">
        <f>IFERROR(SUM(Y388:Y397),"0")</f>
        <v>2.1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648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123</v>
      </c>
      <c r="Y430" s="550">
        <f t="shared" ref="Y430:Y442" si="49">IFERROR(IF(X430="",0,CEILING((X430/$H430),1)*$H430),"")</f>
        <v>126.72</v>
      </c>
      <c r="Z430" s="36">
        <f t="shared" ref="Z430:Z436" si="50">IFERROR(IF(Y430=0,"",ROUNDUP(Y430/H430,0)*0.01196),"")</f>
        <v>0.28704000000000002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131.38636363636363</v>
      </c>
      <c r="BN430" s="64">
        <f t="shared" ref="BN430:BN442" si="52">IFERROR(Y430*I430/H430,"0")</f>
        <v>135.35999999999999</v>
      </c>
      <c r="BO430" s="64">
        <f t="shared" ref="BO430:BO442" si="53">IFERROR(1/J430*(X430/H430),"0")</f>
        <v>0.22399475524475523</v>
      </c>
      <c r="BP430" s="64">
        <f t="shared" ref="BP430:BP442" si="54">IFERROR(1/J430*(Y430/H430),"0")</f>
        <v>0.23076923076923078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873</v>
      </c>
      <c r="Y432" s="550">
        <f t="shared" si="49"/>
        <v>876.48</v>
      </c>
      <c r="Z432" s="36">
        <f t="shared" si="50"/>
        <v>1.98536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932.52272727272714</v>
      </c>
      <c r="BN432" s="64">
        <f t="shared" si="52"/>
        <v>936.24</v>
      </c>
      <c r="BO432" s="64">
        <f t="shared" si="53"/>
        <v>1.5898164335664338</v>
      </c>
      <c r="BP432" s="64">
        <f t="shared" si="54"/>
        <v>1.5961538461538463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8" t="s">
        <v>660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16</v>
      </c>
      <c r="Y438" s="550">
        <f t="shared" si="49"/>
        <v>19.2</v>
      </c>
      <c r="Z438" s="36">
        <f>IFERROR(IF(Y438=0,"",ROUNDUP(Y438/H438,0)*0.00902),"")</f>
        <v>3.6080000000000001E-2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23.1</v>
      </c>
      <c r="BN438" s="64">
        <f t="shared" si="52"/>
        <v>27.72</v>
      </c>
      <c r="BO438" s="64">
        <f t="shared" si="53"/>
        <v>2.5252525252525256E-2</v>
      </c>
      <c r="BP438" s="64">
        <f t="shared" si="54"/>
        <v>3.0303030303030304E-2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7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191.96969696969697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194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2.3084800000000003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1012</v>
      </c>
      <c r="Y444" s="551">
        <f>IFERROR(SUM(Y430:Y442),"0")</f>
        <v>1022.4000000000001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742</v>
      </c>
      <c r="Y446" s="550">
        <f>IFERROR(IF(X446="",0,CEILING((X446/$H446),1)*$H446),"")</f>
        <v>744.48</v>
      </c>
      <c r="Z446" s="36">
        <f>IFERROR(IF(Y446=0,"",ROUNDUP(Y446/H446,0)*0.01196),"")</f>
        <v>1.6863600000000001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792.59090909090912</v>
      </c>
      <c r="BN446" s="64">
        <f>IFERROR(Y446*I446/H446,"0")</f>
        <v>795.2399999999999</v>
      </c>
      <c r="BO446" s="64">
        <f>IFERROR(1/J446*(X446/H446),"0")</f>
        <v>1.3512529137529139</v>
      </c>
      <c r="BP446" s="64">
        <f>IFERROR(1/J446*(Y446/H446),"0")</f>
        <v>1.3557692307692308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6</v>
      </c>
      <c r="Y448" s="550">
        <f>IFERROR(IF(X448="",0,CEILING((X448/$H448),1)*$H448),"")</f>
        <v>9.6</v>
      </c>
      <c r="Z448" s="36">
        <f>IFERROR(IF(Y448=0,"",ROUNDUP(Y448/H448,0)*0.00902),"")</f>
        <v>1.804E-2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8.6624999999999996</v>
      </c>
      <c r="BN448" s="64">
        <f>IFERROR(Y448*I448/H448,"0")</f>
        <v>13.86</v>
      </c>
      <c r="BO448" s="64">
        <f>IFERROR(1/J448*(X448/H448),"0")</f>
        <v>9.46969696969697E-3</v>
      </c>
      <c r="BP448" s="64">
        <f>IFERROR(1/J448*(Y448/H448),"0")</f>
        <v>1.5151515151515152E-2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141.78030303030303</v>
      </c>
      <c r="Y449" s="551">
        <f>IFERROR(Y446/H446,"0")+IFERROR(Y447/H447,"0")+IFERROR(Y448/H448,"0")</f>
        <v>143</v>
      </c>
      <c r="Z449" s="551">
        <f>IFERROR(IF(Z446="",0,Z446),"0")+IFERROR(IF(Z447="",0,Z447),"0")+IFERROR(IF(Z448="",0,Z448),"0")</f>
        <v>1.7044000000000001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748</v>
      </c>
      <c r="Y450" s="551">
        <f>IFERROR(SUM(Y446:Y448),"0")</f>
        <v>754.08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324</v>
      </c>
      <c r="Y452" s="550">
        <f t="shared" ref="Y452:Y457" si="55">IFERROR(IF(X452="",0,CEILING((X452/$H452),1)*$H452),"")</f>
        <v>327.36</v>
      </c>
      <c r="Z452" s="36">
        <f>IFERROR(IF(Y452=0,"",ROUNDUP(Y452/H452,0)*0.01196),"")</f>
        <v>0.74151999999999996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346.09090909090907</v>
      </c>
      <c r="BN452" s="64">
        <f t="shared" ref="BN452:BN457" si="57">IFERROR(Y452*I452/H452,"0")</f>
        <v>349.68</v>
      </c>
      <c r="BO452" s="64">
        <f t="shared" ref="BO452:BO457" si="58">IFERROR(1/J452*(X452/H452),"0")</f>
        <v>0.590034965034965</v>
      </c>
      <c r="BP452" s="64">
        <f t="shared" ref="BP452:BP457" si="59">IFERROR(1/J452*(Y452/H452),"0")</f>
        <v>0.59615384615384615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214</v>
      </c>
      <c r="Y453" s="550">
        <f t="shared" si="55"/>
        <v>216.48000000000002</v>
      </c>
      <c r="Z453" s="36">
        <f>IFERROR(IF(Y453=0,"",ROUNDUP(Y453/H453,0)*0.01196),"")</f>
        <v>0.49036000000000002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228.59090909090909</v>
      </c>
      <c r="BN453" s="64">
        <f t="shared" si="57"/>
        <v>231.24</v>
      </c>
      <c r="BO453" s="64">
        <f t="shared" si="58"/>
        <v>0.38971445221445222</v>
      </c>
      <c r="BP453" s="64">
        <f t="shared" si="59"/>
        <v>0.39423076923076927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359</v>
      </c>
      <c r="Y454" s="550">
        <f t="shared" si="55"/>
        <v>359.04</v>
      </c>
      <c r="Z454" s="36">
        <f>IFERROR(IF(Y454=0,"",ROUNDUP(Y454/H454,0)*0.01196),"")</f>
        <v>0.81328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383.47727272727269</v>
      </c>
      <c r="BN454" s="64">
        <f t="shared" si="57"/>
        <v>383.52</v>
      </c>
      <c r="BO454" s="64">
        <f t="shared" si="58"/>
        <v>0.65377331002330996</v>
      </c>
      <c r="BP454" s="64">
        <f t="shared" si="59"/>
        <v>0.65384615384615385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169.88636363636363</v>
      </c>
      <c r="Y458" s="551">
        <f>IFERROR(Y452/H452,"0")+IFERROR(Y453/H453,"0")+IFERROR(Y454/H454,"0")+IFERROR(Y455/H455,"0")+IFERROR(Y456/H456,"0")+IFERROR(Y457/H457,"0")</f>
        <v>171</v>
      </c>
      <c r="Z458" s="551">
        <f>IFERROR(IF(Z452="",0,Z452),"0")+IFERROR(IF(Z453="",0,Z453),"0")+IFERROR(IF(Z454="",0,Z454),"0")+IFERROR(IF(Z455="",0,Z455),"0")+IFERROR(IF(Z456="",0,Z456),"0")+IFERROR(IF(Z457="",0,Z457),"0")</f>
        <v>2.0451600000000001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897</v>
      </c>
      <c r="Y459" s="551">
        <f>IFERROR(SUM(Y452:Y457),"0")</f>
        <v>902.88000000000011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715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7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759</v>
      </c>
      <c r="Q501" s="596"/>
      <c r="R501" s="596"/>
      <c r="S501" s="596"/>
      <c r="T501" s="596"/>
      <c r="U501" s="596"/>
      <c r="V501" s="597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15743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15871.61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760</v>
      </c>
      <c r="Q502" s="596"/>
      <c r="R502" s="596"/>
      <c r="S502" s="596"/>
      <c r="T502" s="596"/>
      <c r="U502" s="596"/>
      <c r="V502" s="597"/>
      <c r="W502" s="37" t="s">
        <v>68</v>
      </c>
      <c r="X502" s="551">
        <f>IFERROR(SUM(BM22:BM498),"0")</f>
        <v>16567.156426438414</v>
      </c>
      <c r="Y502" s="551">
        <f>IFERROR(SUM(BN22:BN498),"0")</f>
        <v>16705.43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761</v>
      </c>
      <c r="Q503" s="596"/>
      <c r="R503" s="596"/>
      <c r="S503" s="596"/>
      <c r="T503" s="596"/>
      <c r="U503" s="596"/>
      <c r="V503" s="597"/>
      <c r="W503" s="37" t="s">
        <v>762</v>
      </c>
      <c r="X503" s="38">
        <f>ROUNDUP(SUM(BO22:BO498),0)</f>
        <v>26</v>
      </c>
      <c r="Y503" s="38">
        <f>ROUNDUP(SUM(BP22:BP498),0)</f>
        <v>27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763</v>
      </c>
      <c r="Q504" s="596"/>
      <c r="R504" s="596"/>
      <c r="S504" s="596"/>
      <c r="T504" s="596"/>
      <c r="U504" s="596"/>
      <c r="V504" s="597"/>
      <c r="W504" s="37" t="s">
        <v>68</v>
      </c>
      <c r="X504" s="551">
        <f>GrossWeightTotal+PalletQtyTotal*25</f>
        <v>17217.156426438414</v>
      </c>
      <c r="Y504" s="551">
        <f>GrossWeightTotalR+PalletQtyTotalR*25</f>
        <v>17380.43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764</v>
      </c>
      <c r="Q505" s="596"/>
      <c r="R505" s="596"/>
      <c r="S505" s="596"/>
      <c r="T505" s="596"/>
      <c r="U505" s="596"/>
      <c r="V505" s="597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2269.2752076423817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2290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765</v>
      </c>
      <c r="Q506" s="596"/>
      <c r="R506" s="596"/>
      <c r="S506" s="596"/>
      <c r="T506" s="596"/>
      <c r="U506" s="596"/>
      <c r="V506" s="597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30.66262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82"/>
      <c r="E508" s="682"/>
      <c r="F508" s="682"/>
      <c r="G508" s="682"/>
      <c r="H508" s="683"/>
      <c r="I508" s="587" t="s">
        <v>248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536</v>
      </c>
      <c r="U508" s="683"/>
      <c r="V508" s="587" t="s">
        <v>592</v>
      </c>
      <c r="W508" s="682"/>
      <c r="X508" s="682"/>
      <c r="Y508" s="683"/>
      <c r="Z508" s="546" t="s">
        <v>648</v>
      </c>
      <c r="AA508" s="587" t="s">
        <v>715</v>
      </c>
      <c r="AB508" s="683"/>
      <c r="AC508" s="52"/>
      <c r="AF508" s="547"/>
    </row>
    <row r="509" spans="1:68" ht="14.25" customHeight="1" thickTop="1" x14ac:dyDescent="0.2">
      <c r="A509" s="599" t="s">
        <v>768</v>
      </c>
      <c r="B509" s="587" t="s">
        <v>62</v>
      </c>
      <c r="C509" s="587" t="s">
        <v>101</v>
      </c>
      <c r="D509" s="587" t="s">
        <v>116</v>
      </c>
      <c r="E509" s="587" t="s">
        <v>171</v>
      </c>
      <c r="F509" s="587" t="s">
        <v>191</v>
      </c>
      <c r="G509" s="587" t="s">
        <v>224</v>
      </c>
      <c r="H509" s="587" t="s">
        <v>100</v>
      </c>
      <c r="I509" s="587" t="s">
        <v>249</v>
      </c>
      <c r="J509" s="587" t="s">
        <v>289</v>
      </c>
      <c r="K509" s="587" t="s">
        <v>349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486.00000000000006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440</v>
      </c>
      <c r="E511" s="46">
        <f>IFERROR(Y87*1,"0")+IFERROR(Y88*1,"0")+IFERROR(Y89*1,"0")+IFERROR(Y93*1,"0")+IFERROR(Y94*1,"0")+IFERROR(Y95*1,"0")+IFERROR(Y96*1,"0")</f>
        <v>591.29999999999995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849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177.90000000000003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3258.6000000000004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26.4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862.94999999999993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3900</v>
      </c>
      <c r="U511" s="46">
        <f>IFERROR(Y367*1,"0")+IFERROR(Y368*1,"0")+IFERROR(Y369*1,"0")+IFERROR(Y373*1,"0")+IFERROR(Y377*1,"0")+IFERROR(Y378*1,"0")+IFERROR(Y382*1,"0")</f>
        <v>2598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2.1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2679.36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0,95"/>
        <filter val="1 012,00"/>
        <filter val="1 241,00"/>
        <filter val="1 360,00"/>
        <filter val="1 877,00"/>
        <filter val="10,42"/>
        <filter val="104,23"/>
        <filter val="109,00"/>
        <filter val="11,37"/>
        <filter val="114,00"/>
        <filter val="12,00"/>
        <filter val="123,00"/>
        <filter val="133,00"/>
        <filter val="135,00"/>
        <filter val="140,00"/>
        <filter val="141,78"/>
        <filter val="145,00"/>
        <filter val="15 743,00"/>
        <filter val="16 567,16"/>
        <filter val="16,00"/>
        <filter val="169,89"/>
        <filter val="17 217,16"/>
        <filter val="17,31"/>
        <filter val="175,00"/>
        <filter val="176,07"/>
        <filter val="18,00"/>
        <filter val="191,97"/>
        <filter val="2 266,00"/>
        <filter val="2 269,28"/>
        <filter val="2 500,00"/>
        <filter val="2 641,00"/>
        <filter val="2,00"/>
        <filter val="214,00"/>
        <filter val="23,00"/>
        <filter val="25,00"/>
        <filter val="26"/>
        <filter val="276,00"/>
        <filter val="277,78"/>
        <filter val="29,00"/>
        <filter val="29,38"/>
        <filter val="3,52"/>
        <filter val="324,00"/>
        <filter val="33,00"/>
        <filter val="354,26"/>
        <filter val="359,00"/>
        <filter val="375,00"/>
        <filter val="38,00"/>
        <filter val="385,03"/>
        <filter val="390,00"/>
        <filter val="40,46"/>
        <filter val="437,00"/>
        <filter val="44,91"/>
        <filter val="455,00"/>
        <filter val="46,00"/>
        <filter val="485,00"/>
        <filter val="49,00"/>
        <filter val="499,00"/>
        <filter val="54,06"/>
        <filter val="558,00"/>
        <filter val="6,00"/>
        <filter val="602,00"/>
        <filter val="671,00"/>
        <filter val="689,00"/>
        <filter val="693,00"/>
        <filter val="7,17"/>
        <filter val="72,00"/>
        <filter val="742,00"/>
        <filter val="748,00"/>
        <filter val="76,00"/>
        <filter val="81,67"/>
        <filter val="813,00"/>
        <filter val="82,73"/>
        <filter val="83,49"/>
        <filter val="86,00"/>
        <filter val="873,00"/>
        <filter val="897,00"/>
        <filter val="9,00"/>
        <filter val="91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2025-09-17T12:01:43Z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