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0A96E7A-BF17-42D8-AB4E-17F1AC51A9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Y174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P102" i="1"/>
  <c r="BO101" i="1"/>
  <c r="BM101" i="1"/>
  <c r="Y101" i="1"/>
  <c r="BP101" i="1" s="1"/>
  <c r="P101" i="1"/>
  <c r="X98" i="1"/>
  <c r="X97" i="1"/>
  <c r="BO96" i="1"/>
  <c r="BM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17" i="1" l="1"/>
  <c r="BN117" i="1"/>
  <c r="Z117" i="1"/>
  <c r="BP163" i="1"/>
  <c r="BN163" i="1"/>
  <c r="Z163" i="1"/>
  <c r="BP196" i="1"/>
  <c r="BN196" i="1"/>
  <c r="Z196" i="1"/>
  <c r="BP223" i="1"/>
  <c r="BN223" i="1"/>
  <c r="Z223" i="1"/>
  <c r="Y235" i="1"/>
  <c r="Y234" i="1"/>
  <c r="BP233" i="1"/>
  <c r="BN233" i="1"/>
  <c r="Z233" i="1"/>
  <c r="Z234" i="1" s="1"/>
  <c r="BP243" i="1"/>
  <c r="BN243" i="1"/>
  <c r="Z243" i="1"/>
  <c r="BP297" i="1"/>
  <c r="BN297" i="1"/>
  <c r="Z297" i="1"/>
  <c r="BP329" i="1"/>
  <c r="BN329" i="1"/>
  <c r="Z329" i="1"/>
  <c r="BP352" i="1"/>
  <c r="BN352" i="1"/>
  <c r="Z352" i="1"/>
  <c r="BP393" i="1"/>
  <c r="BN393" i="1"/>
  <c r="Z393" i="1"/>
  <c r="BP448" i="1"/>
  <c r="BN448" i="1"/>
  <c r="Z448" i="1"/>
  <c r="BP493" i="1"/>
  <c r="BN493" i="1"/>
  <c r="Z493" i="1"/>
  <c r="B511" i="1"/>
  <c r="X503" i="1"/>
  <c r="Y33" i="1"/>
  <c r="Z35" i="1"/>
  <c r="Z36" i="1" s="1"/>
  <c r="BN35" i="1"/>
  <c r="BP35" i="1"/>
  <c r="Y36" i="1"/>
  <c r="Z41" i="1"/>
  <c r="BN41" i="1"/>
  <c r="Z56" i="1"/>
  <c r="BN56" i="1"/>
  <c r="Z76" i="1"/>
  <c r="BN76" i="1"/>
  <c r="Z101" i="1"/>
  <c r="BN101" i="1"/>
  <c r="BP138" i="1"/>
  <c r="BN138" i="1"/>
  <c r="Z138" i="1"/>
  <c r="Y144" i="1"/>
  <c r="BP143" i="1"/>
  <c r="BN143" i="1"/>
  <c r="Z143" i="1"/>
  <c r="Z144" i="1" s="1"/>
  <c r="BP147" i="1"/>
  <c r="BN147" i="1"/>
  <c r="Z147" i="1"/>
  <c r="BP173" i="1"/>
  <c r="BN173" i="1"/>
  <c r="Z173" i="1"/>
  <c r="Y179" i="1"/>
  <c r="Y178" i="1"/>
  <c r="BP177" i="1"/>
  <c r="BN177" i="1"/>
  <c r="Z177" i="1"/>
  <c r="Z178" i="1" s="1"/>
  <c r="BP182" i="1"/>
  <c r="BN182" i="1"/>
  <c r="Z182" i="1"/>
  <c r="BP208" i="1"/>
  <c r="BN208" i="1"/>
  <c r="Z208" i="1"/>
  <c r="BP226" i="1"/>
  <c r="BN226" i="1"/>
  <c r="Z226" i="1"/>
  <c r="BP254" i="1"/>
  <c r="BN254" i="1"/>
  <c r="Z254" i="1"/>
  <c r="BP309" i="1"/>
  <c r="BN309" i="1"/>
  <c r="Z309" i="1"/>
  <c r="BP342" i="1"/>
  <c r="BN342" i="1"/>
  <c r="Z342" i="1"/>
  <c r="BP369" i="1"/>
  <c r="BN369" i="1"/>
  <c r="Z369" i="1"/>
  <c r="BP412" i="1"/>
  <c r="BN412" i="1"/>
  <c r="Z412" i="1"/>
  <c r="BP462" i="1"/>
  <c r="BN462" i="1"/>
  <c r="Z462" i="1"/>
  <c r="Y185" i="1"/>
  <c r="X502" i="1"/>
  <c r="X504" i="1" s="1"/>
  <c r="X505" i="1"/>
  <c r="Z27" i="1"/>
  <c r="BN27" i="1"/>
  <c r="Z31" i="1"/>
  <c r="BN31" i="1"/>
  <c r="Z43" i="1"/>
  <c r="BN43" i="1"/>
  <c r="Z54" i="1"/>
  <c r="BN54" i="1"/>
  <c r="Z62" i="1"/>
  <c r="BN62" i="1"/>
  <c r="Y70" i="1"/>
  <c r="Z74" i="1"/>
  <c r="BN74" i="1"/>
  <c r="Z82" i="1"/>
  <c r="BN82" i="1"/>
  <c r="Y90" i="1"/>
  <c r="Z89" i="1"/>
  <c r="BN89" i="1"/>
  <c r="BP96" i="1"/>
  <c r="BN96" i="1"/>
  <c r="Z96" i="1"/>
  <c r="BP115" i="1"/>
  <c r="BN115" i="1"/>
  <c r="Z115" i="1"/>
  <c r="Y134" i="1"/>
  <c r="BP132" i="1"/>
  <c r="BN132" i="1"/>
  <c r="Z132" i="1"/>
  <c r="BP161" i="1"/>
  <c r="BN161" i="1"/>
  <c r="Z161" i="1"/>
  <c r="Y175" i="1"/>
  <c r="BP171" i="1"/>
  <c r="BN171" i="1"/>
  <c r="Z171" i="1"/>
  <c r="BP194" i="1"/>
  <c r="BN194" i="1"/>
  <c r="Z194" i="1"/>
  <c r="BP206" i="1"/>
  <c r="BN206" i="1"/>
  <c r="Z206" i="1"/>
  <c r="BP221" i="1"/>
  <c r="BN221" i="1"/>
  <c r="Z221" i="1"/>
  <c r="BP229" i="1"/>
  <c r="BN229" i="1"/>
  <c r="Z229" i="1"/>
  <c r="BP252" i="1"/>
  <c r="BN252" i="1"/>
  <c r="Z252" i="1"/>
  <c r="BP260" i="1"/>
  <c r="BN260" i="1"/>
  <c r="Z260" i="1"/>
  <c r="BP291" i="1"/>
  <c r="BN291" i="1"/>
  <c r="Z291" i="1"/>
  <c r="BP307" i="1"/>
  <c r="BN307" i="1"/>
  <c r="Z307" i="1"/>
  <c r="BP320" i="1"/>
  <c r="BN320" i="1"/>
  <c r="Z320" i="1"/>
  <c r="Y331" i="1"/>
  <c r="BP327" i="1"/>
  <c r="BN327" i="1"/>
  <c r="Z327" i="1"/>
  <c r="Y330" i="1"/>
  <c r="BP103" i="1"/>
  <c r="BN103" i="1"/>
  <c r="Z103" i="1"/>
  <c r="BP121" i="1"/>
  <c r="BN121" i="1"/>
  <c r="Z121" i="1"/>
  <c r="BP149" i="1"/>
  <c r="BN149" i="1"/>
  <c r="Z149" i="1"/>
  <c r="BP165" i="1"/>
  <c r="BN165" i="1"/>
  <c r="Z165" i="1"/>
  <c r="BP188" i="1"/>
  <c r="BN188" i="1"/>
  <c r="Z188" i="1"/>
  <c r="BP198" i="1"/>
  <c r="BN198" i="1"/>
  <c r="Z198" i="1"/>
  <c r="BP210" i="1"/>
  <c r="BN210" i="1"/>
  <c r="Z210" i="1"/>
  <c r="BP228" i="1"/>
  <c r="BN228" i="1"/>
  <c r="Z228" i="1"/>
  <c r="BP245" i="1"/>
  <c r="BN245" i="1"/>
  <c r="Z245" i="1"/>
  <c r="BP259" i="1"/>
  <c r="BN259" i="1"/>
  <c r="Z259" i="1"/>
  <c r="BP268" i="1"/>
  <c r="BN268" i="1"/>
  <c r="Z268" i="1"/>
  <c r="BP299" i="1"/>
  <c r="BN299" i="1"/>
  <c r="Z299" i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Y97" i="1"/>
  <c r="Y169" i="1"/>
  <c r="Y200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W511" i="1"/>
  <c r="BP432" i="1"/>
  <c r="BN432" i="1"/>
  <c r="Z432" i="1"/>
  <c r="BP437" i="1"/>
  <c r="BN437" i="1"/>
  <c r="Z437" i="1"/>
  <c r="BP446" i="1"/>
  <c r="BN446" i="1"/>
  <c r="Z446" i="1"/>
  <c r="BP456" i="1"/>
  <c r="BN456" i="1"/>
  <c r="Z456" i="1"/>
  <c r="BP476" i="1"/>
  <c r="BN476" i="1"/>
  <c r="Z476" i="1"/>
  <c r="Y489" i="1"/>
  <c r="BP487" i="1"/>
  <c r="BN487" i="1"/>
  <c r="Z487" i="1"/>
  <c r="A10" i="1"/>
  <c r="Y32" i="1"/>
  <c r="Y59" i="1"/>
  <c r="Y65" i="1"/>
  <c r="Y71" i="1"/>
  <c r="Y84" i="1"/>
  <c r="BP81" i="1"/>
  <c r="BN81" i="1"/>
  <c r="Z81" i="1"/>
  <c r="Z83" i="1" s="1"/>
  <c r="BP102" i="1"/>
  <c r="BN102" i="1"/>
  <c r="Z102" i="1"/>
  <c r="Y119" i="1"/>
  <c r="BP114" i="1"/>
  <c r="BN114" i="1"/>
  <c r="Z114" i="1"/>
  <c r="Y118" i="1"/>
  <c r="BP122" i="1"/>
  <c r="BN122" i="1"/>
  <c r="Z122" i="1"/>
  <c r="Z123" i="1" s="1"/>
  <c r="Y124" i="1"/>
  <c r="G511" i="1"/>
  <c r="Y130" i="1"/>
  <c r="BP127" i="1"/>
  <c r="BN127" i="1"/>
  <c r="Z127" i="1"/>
  <c r="Z129" i="1" s="1"/>
  <c r="BP148" i="1"/>
  <c r="BN148" i="1"/>
  <c r="Z148" i="1"/>
  <c r="BP162" i="1"/>
  <c r="BN162" i="1"/>
  <c r="Z162" i="1"/>
  <c r="BP166" i="1"/>
  <c r="BN166" i="1"/>
  <c r="Z166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BN215" i="1"/>
  <c r="Z215" i="1"/>
  <c r="Z217" i="1" s="1"/>
  <c r="Y217" i="1"/>
  <c r="BP242" i="1"/>
  <c r="BN242" i="1"/>
  <c r="Z242" i="1"/>
  <c r="Y246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Y360" i="1"/>
  <c r="BP368" i="1"/>
  <c r="BN368" i="1"/>
  <c r="Z368" i="1"/>
  <c r="Y370" i="1"/>
  <c r="F511" i="1"/>
  <c r="H9" i="1"/>
  <c r="Y24" i="1"/>
  <c r="Y44" i="1"/>
  <c r="BP77" i="1"/>
  <c r="BN77" i="1"/>
  <c r="Z77" i="1"/>
  <c r="Y79" i="1"/>
  <c r="Y98" i="1"/>
  <c r="BP93" i="1"/>
  <c r="BN93" i="1"/>
  <c r="Z93" i="1"/>
  <c r="BP110" i="1"/>
  <c r="BN110" i="1"/>
  <c r="Z110" i="1"/>
  <c r="Y112" i="1"/>
  <c r="Z150" i="1"/>
  <c r="BP183" i="1"/>
  <c r="BN183" i="1"/>
  <c r="Z183" i="1"/>
  <c r="Z184" i="1" s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Y83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Z139" i="1" s="1"/>
  <c r="Y151" i="1"/>
  <c r="Y150" i="1"/>
  <c r="BP160" i="1"/>
  <c r="BN160" i="1"/>
  <c r="Z160" i="1"/>
  <c r="BP164" i="1"/>
  <c r="BN164" i="1"/>
  <c r="Z164" i="1"/>
  <c r="Y168" i="1"/>
  <c r="BP172" i="1"/>
  <c r="BN172" i="1"/>
  <c r="Z172" i="1"/>
  <c r="Z174" i="1" s="1"/>
  <c r="Y189" i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4" i="1"/>
  <c r="BN224" i="1"/>
  <c r="Z224" i="1"/>
  <c r="BP227" i="1"/>
  <c r="BN227" i="1"/>
  <c r="Z227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E511" i="1"/>
  <c r="Y91" i="1"/>
  <c r="H511" i="1"/>
  <c r="Y145" i="1"/>
  <c r="I511" i="1"/>
  <c r="Y157" i="1"/>
  <c r="J511" i="1"/>
  <c r="Y184" i="1"/>
  <c r="BP222" i="1"/>
  <c r="BN222" i="1"/>
  <c r="Z222" i="1"/>
  <c r="Z230" i="1" s="1"/>
  <c r="BP225" i="1"/>
  <c r="BN225" i="1"/>
  <c r="Z225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Z255" i="1" s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11" i="1"/>
  <c r="BP343" i="1"/>
  <c r="BN343" i="1"/>
  <c r="Z343" i="1"/>
  <c r="BP347" i="1"/>
  <c r="BN347" i="1"/>
  <c r="Z347" i="1"/>
  <c r="Z349" i="1" s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l="1"/>
  <c r="Z479" i="1"/>
  <c r="Z330" i="1"/>
  <c r="Z317" i="1"/>
  <c r="Z168" i="1"/>
  <c r="Z90" i="1"/>
  <c r="Z370" i="1"/>
  <c r="Z359" i="1"/>
  <c r="Z464" i="1"/>
  <c r="Z458" i="1"/>
  <c r="Z200" i="1"/>
  <c r="Z78" i="1"/>
  <c r="Z64" i="1"/>
  <c r="Z263" i="1"/>
  <c r="Z443" i="1"/>
  <c r="Z58" i="1"/>
  <c r="Z506" i="1" s="1"/>
  <c r="Z105" i="1"/>
  <c r="Z473" i="1"/>
  <c r="Z398" i="1"/>
  <c r="Z311" i="1"/>
  <c r="Z246" i="1"/>
  <c r="Z70" i="1"/>
  <c r="Z32" i="1"/>
  <c r="Y505" i="1"/>
  <c r="Y502" i="1"/>
  <c r="Z97" i="1"/>
  <c r="Z303" i="1"/>
  <c r="Z293" i="1"/>
  <c r="Z212" i="1"/>
  <c r="Z118" i="1"/>
  <c r="Z415" i="1"/>
  <c r="Y503" i="1"/>
  <c r="Y501" i="1"/>
  <c r="Y504" i="1" l="1"/>
</calcChain>
</file>

<file path=xl/sharedStrings.xml><?xml version="1.0" encoding="utf-8"?>
<sst xmlns="http://schemas.openxmlformats.org/spreadsheetml/2006/main" count="2211" uniqueCount="807">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</sst>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4"/>
      <c r="F1" s="574"/>
      <c r="G1" s="12" t="s">
        <v>1</v>
      </c>
      <c r="H1" s="631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52" t="s">
        <v>8</v>
      </c>
      <c r="B5" s="596"/>
      <c r="C5" s="597"/>
      <c r="D5" s="637"/>
      <c r="E5" s="638"/>
      <c r="F5" s="842" t="s">
        <v>9</v>
      </c>
      <c r="G5" s="597"/>
      <c r="H5" s="637" t="s">
        <v>806</v>
      </c>
      <c r="I5" s="791"/>
      <c r="J5" s="791"/>
      <c r="K5" s="791"/>
      <c r="L5" s="791"/>
      <c r="M5" s="638"/>
      <c r="N5" s="58"/>
      <c r="P5" s="24" t="s">
        <v>10</v>
      </c>
      <c r="Q5" s="854">
        <v>45920</v>
      </c>
      <c r="R5" s="651"/>
      <c r="T5" s="655" t="s">
        <v>11</v>
      </c>
      <c r="U5" s="656"/>
      <c r="V5" s="658" t="s">
        <v>12</v>
      </c>
      <c r="W5" s="651"/>
      <c r="AB5" s="51"/>
      <c r="AC5" s="51"/>
      <c r="AD5" s="51"/>
      <c r="AE5" s="51"/>
    </row>
    <row r="6" spans="1:32" s="543" customFormat="1" ht="24" customHeight="1" x14ac:dyDescent="0.2">
      <c r="A6" s="652" t="s">
        <v>13</v>
      </c>
      <c r="B6" s="596"/>
      <c r="C6" s="597"/>
      <c r="D6" s="794" t="s">
        <v>786</v>
      </c>
      <c r="E6" s="795"/>
      <c r="F6" s="795"/>
      <c r="G6" s="795"/>
      <c r="H6" s="795"/>
      <c r="I6" s="795"/>
      <c r="J6" s="795"/>
      <c r="K6" s="795"/>
      <c r="L6" s="795"/>
      <c r="M6" s="651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Суббота</v>
      </c>
      <c r="R6" s="565"/>
      <c r="T6" s="719" t="s">
        <v>16</v>
      </c>
      <c r="U6" s="656"/>
      <c r="V6" s="866" t="s">
        <v>17</v>
      </c>
      <c r="W6" s="610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7" t="str">
        <f>IFERROR(VLOOKUP(DeliveryAddress,Table,3,0),1)</f>
        <v>6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54"/>
      <c r="U7" s="656"/>
      <c r="V7" s="867"/>
      <c r="W7" s="868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58"/>
      <c r="C8" s="559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53">
        <v>0.45833333333333331</v>
      </c>
      <c r="R8" s="619"/>
      <c r="T8" s="554"/>
      <c r="U8" s="656"/>
      <c r="V8" s="867"/>
      <c r="W8" s="868"/>
      <c r="AB8" s="51"/>
      <c r="AC8" s="51"/>
      <c r="AD8" s="51"/>
      <c r="AE8" s="51"/>
    </row>
    <row r="9" spans="1:32" s="543" customFormat="1" ht="39.950000000000003" customHeight="1" x14ac:dyDescent="0.2">
      <c r="A9" s="6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91"/>
      <c r="E9" s="556"/>
      <c r="F9" s="6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8"/>
      <c r="R9" s="649"/>
      <c r="T9" s="554"/>
      <c r="U9" s="656"/>
      <c r="V9" s="869"/>
      <c r="W9" s="870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91"/>
      <c r="E10" s="556"/>
      <c r="F10" s="6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9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20"/>
      <c r="R10" s="721"/>
      <c r="U10" s="24" t="s">
        <v>22</v>
      </c>
      <c r="V10" s="609" t="s">
        <v>23</v>
      </c>
      <c r="W10" s="610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0"/>
      <c r="R11" s="651"/>
      <c r="U11" s="24" t="s">
        <v>26</v>
      </c>
      <c r="V11" s="782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96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653"/>
      <c r="R12" s="619"/>
      <c r="S12" s="23"/>
      <c r="U12" s="24"/>
      <c r="V12" s="574"/>
      <c r="W12" s="554"/>
      <c r="AB12" s="51"/>
      <c r="AC12" s="51"/>
      <c r="AD12" s="51"/>
      <c r="AE12" s="51"/>
    </row>
    <row r="13" spans="1:32" s="543" customFormat="1" ht="23.25" customHeight="1" x14ac:dyDescent="0.2">
      <c r="A13" s="696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782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96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85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3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715" t="s">
        <v>37</v>
      </c>
      <c r="D17" s="601" t="s">
        <v>38</v>
      </c>
      <c r="E17" s="663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62"/>
      <c r="R17" s="662"/>
      <c r="S17" s="662"/>
      <c r="T17" s="663"/>
      <c r="U17" s="877" t="s">
        <v>50</v>
      </c>
      <c r="V17" s="597"/>
      <c r="W17" s="601" t="s">
        <v>51</v>
      </c>
      <c r="X17" s="601" t="s">
        <v>52</v>
      </c>
      <c r="Y17" s="875" t="s">
        <v>53</v>
      </c>
      <c r="Z17" s="786" t="s">
        <v>54</v>
      </c>
      <c r="AA17" s="767" t="s">
        <v>55</v>
      </c>
      <c r="AB17" s="767" t="s">
        <v>56</v>
      </c>
      <c r="AC17" s="767" t="s">
        <v>57</v>
      </c>
      <c r="AD17" s="767" t="s">
        <v>58</v>
      </c>
      <c r="AE17" s="837"/>
      <c r="AF17" s="838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64"/>
      <c r="E18" s="666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64"/>
      <c r="Q18" s="665"/>
      <c r="R18" s="665"/>
      <c r="S18" s="665"/>
      <c r="T18" s="666"/>
      <c r="U18" s="67" t="s">
        <v>60</v>
      </c>
      <c r="V18" s="67" t="s">
        <v>61</v>
      </c>
      <c r="W18" s="602"/>
      <c r="X18" s="602"/>
      <c r="Y18" s="876"/>
      <c r="Z18" s="787"/>
      <c r="AA18" s="768"/>
      <c r="AB18" s="768"/>
      <c r="AC18" s="768"/>
      <c r="AD18" s="839"/>
      <c r="AE18" s="840"/>
      <c r="AF18" s="841"/>
      <c r="AG18" s="66"/>
      <c r="BD18" s="65"/>
    </row>
    <row r="19" spans="1:68" ht="27.75" hidden="1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hidden="1" customHeight="1" x14ac:dyDescent="0.25">
      <c r="A20" s="571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69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69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69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69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69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69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hidden="1" customHeight="1" x14ac:dyDescent="0.25">
      <c r="A39" s="571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476</v>
      </c>
      <c r="Y41" s="550">
        <f>IFERROR(IF(X41="",0,CEILING((X41/$H41),1)*$H41),"")</f>
        <v>486.00000000000006</v>
      </c>
      <c r="Z41" s="36">
        <f>IFERROR(IF(Y41=0,"",ROUNDUP(Y41/H41,0)*0.01898),"")</f>
        <v>0.85409999999999997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495.17222222222216</v>
      </c>
      <c r="BN41" s="64">
        <f>IFERROR(Y41*I41/H41,"0")</f>
        <v>505.57499999999999</v>
      </c>
      <c r="BO41" s="64">
        <f>IFERROR(1/J41*(X41/H41),"0")</f>
        <v>0.68865740740740733</v>
      </c>
      <c r="BP41" s="64">
        <f>IFERROR(1/J41*(Y41/H41),"0")</f>
        <v>0.703125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64">
        <v>4680115882539</v>
      </c>
      <c r="E42" s="565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4"/>
      <c r="V42" s="34"/>
      <c r="W42" s="35" t="s">
        <v>68</v>
      </c>
      <c r="X42" s="549">
        <v>62</v>
      </c>
      <c r="Y42" s="550">
        <f>IFERROR(IF(X42="",0,CEILING((X42/$H42),1)*$H42),"")</f>
        <v>62.900000000000006</v>
      </c>
      <c r="Z42" s="36">
        <f>IFERROR(IF(Y42=0,"",ROUNDUP(Y42/H42,0)*0.00902),"")</f>
        <v>0.15334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65.518918918918914</v>
      </c>
      <c r="BN42" s="64">
        <f>IFERROR(Y42*I42/H42,"0")</f>
        <v>66.47</v>
      </c>
      <c r="BO42" s="64">
        <f>IFERROR(1/J42*(X42/H42),"0")</f>
        <v>0.12694512694512694</v>
      </c>
      <c r="BP42" s="64">
        <f>IFERROR(1/J42*(Y42/H42),"0")</f>
        <v>0.12878787878787878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64">
        <v>4607091385687</v>
      </c>
      <c r="E43" s="565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69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60.83083083083082</v>
      </c>
      <c r="Y44" s="551">
        <f>IFERROR(Y41/H41,"0")+IFERROR(Y42/H42,"0")+IFERROR(Y43/H43,"0")</f>
        <v>62</v>
      </c>
      <c r="Z44" s="551">
        <f>IFERROR(IF(Z41="",0,Z41),"0")+IFERROR(IF(Z42="",0,Z42),"0")+IFERROR(IF(Z43="",0,Z43),"0")</f>
        <v>1.0074399999999999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69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538</v>
      </c>
      <c r="Y45" s="551">
        <f>IFERROR(SUM(Y41:Y43),"0")</f>
        <v>548.90000000000009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69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69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343</v>
      </c>
      <c r="Y52" s="550">
        <f t="shared" ref="Y52:Y57" si="6">IFERROR(IF(X52="",0,CEILING((X52/$H52),1)*$H52),"")</f>
        <v>347.2</v>
      </c>
      <c r="Z52" s="36">
        <f>IFERROR(IF(Y52=0,"",ROUNDUP(Y52/H52,0)*0.01898),"")</f>
        <v>0.58838000000000001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356.32187500000003</v>
      </c>
      <c r="BN52" s="64">
        <f t="shared" ref="BN52:BN57" si="8">IFERROR(Y52*I52/H52,"0")</f>
        <v>360.685</v>
      </c>
      <c r="BO52" s="64">
        <f t="shared" ref="BO52:BO57" si="9">IFERROR(1/J52*(X52/H52),"0")</f>
        <v>0.47851562500000006</v>
      </c>
      <c r="BP52" s="64">
        <f t="shared" ref="BP52:BP57" si="10">IFERROR(1/J52*(Y52/H52),"0")</f>
        <v>0.484375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324</v>
      </c>
      <c r="Y53" s="550">
        <f t="shared" si="6"/>
        <v>324</v>
      </c>
      <c r="Z53" s="36">
        <f>IFERROR(IF(Y53=0,"",ROUNDUP(Y53/H53,0)*0.01898),"")</f>
        <v>0.56940000000000002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337.04999999999995</v>
      </c>
      <c r="BN53" s="64">
        <f t="shared" si="8"/>
        <v>337.04999999999995</v>
      </c>
      <c r="BO53" s="64">
        <f t="shared" si="9"/>
        <v>0.46874999999999994</v>
      </c>
      <c r="BP53" s="64">
        <f t="shared" si="10"/>
        <v>0.46874999999999994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49</v>
      </c>
      <c r="Y55" s="550">
        <f t="shared" si="6"/>
        <v>52</v>
      </c>
      <c r="Z55" s="36">
        <f>IFERROR(IF(Y55=0,"",ROUNDUP(Y55/H55,0)*0.00902),"")</f>
        <v>0.11726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51.572499999999998</v>
      </c>
      <c r="BN55" s="64">
        <f t="shared" si="8"/>
        <v>54.73</v>
      </c>
      <c r="BO55" s="64">
        <f t="shared" si="9"/>
        <v>9.2803030303030304E-2</v>
      </c>
      <c r="BP55" s="64">
        <f t="shared" si="10"/>
        <v>9.8484848484848481E-2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7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69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72.875</v>
      </c>
      <c r="Y58" s="551">
        <f>IFERROR(Y52/H52,"0")+IFERROR(Y53/H53,"0")+IFERROR(Y54/H54,"0")+IFERROR(Y55/H55,"0")+IFERROR(Y56/H56,"0")+IFERROR(Y57/H57,"0")</f>
        <v>74</v>
      </c>
      <c r="Z58" s="551">
        <f>IFERROR(IF(Z52="",0,Z52),"0")+IFERROR(IF(Z53="",0,Z53),"0")+IFERROR(IF(Z54="",0,Z54),"0")+IFERROR(IF(Z55="",0,Z55),"0")+IFERROR(IF(Z56="",0,Z56),"0")+IFERROR(IF(Z57="",0,Z57),"0")</f>
        <v>1.27504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69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716</v>
      </c>
      <c r="Y59" s="551">
        <f>IFERROR(SUM(Y52:Y57),"0")</f>
        <v>723.2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293</v>
      </c>
      <c r="Y61" s="550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304.80138888888888</v>
      </c>
      <c r="BN61" s="64">
        <f>IFERROR(Y61*I61/H61,"0")</f>
        <v>314.58000000000004</v>
      </c>
      <c r="BO61" s="64">
        <f>IFERROR(1/J61*(X61/H61),"0")</f>
        <v>0.42390046296296291</v>
      </c>
      <c r="BP61" s="64">
        <f>IFERROR(1/J61*(Y61/H61),"0")</f>
        <v>0.4375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7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8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69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51">
        <f>IFERROR(X61/H61,"0")+IFERROR(X62/H62,"0")+IFERROR(X63/H63,"0")</f>
        <v>27.129629629629626</v>
      </c>
      <c r="Y64" s="551">
        <f>IFERROR(Y61/H61,"0")+IFERROR(Y62/H62,"0")+IFERROR(Y63/H63,"0")</f>
        <v>28</v>
      </c>
      <c r="Z64" s="551">
        <f>IFERROR(IF(Z61="",0,Z61),"0")+IFERROR(IF(Z62="",0,Z62),"0")+IFERROR(IF(Z63="",0,Z63),"0")</f>
        <v>0.53144000000000002</v>
      </c>
      <c r="AA64" s="552"/>
      <c r="AB64" s="552"/>
      <c r="AC64" s="552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69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51">
        <f>IFERROR(SUM(X61:X63),"0")</f>
        <v>293</v>
      </c>
      <c r="Y65" s="551">
        <f>IFERROR(SUM(Y61:Y63),"0")</f>
        <v>302.40000000000003</v>
      </c>
      <c r="Z65" s="37"/>
      <c r="AA65" s="552"/>
      <c r="AB65" s="552"/>
      <c r="AC65" s="552"/>
    </row>
    <row r="66" spans="1:68" ht="14.25" hidden="1" customHeight="1" x14ac:dyDescent="0.25">
      <c r="A66" s="553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69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69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53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7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69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69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53" t="s">
        <v>164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68</v>
      </c>
      <c r="X81" s="549">
        <v>27</v>
      </c>
      <c r="Y81" s="550">
        <f>IFERROR(IF(X81="",0,CEILING((X81/$H81),1)*$H81),"")</f>
        <v>31.2</v>
      </c>
      <c r="Z81" s="36">
        <f>IFERROR(IF(Y81=0,"",ROUNDUP(Y81/H81,0)*0.01898),"")</f>
        <v>7.5920000000000001E-2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28.505769230769229</v>
      </c>
      <c r="BN81" s="64">
        <f>IFERROR(Y81*I81/H81,"0")</f>
        <v>32.94</v>
      </c>
      <c r="BO81" s="64">
        <f>IFERROR(1/J81*(X81/H81),"0")</f>
        <v>5.4086538461538464E-2</v>
      </c>
      <c r="BP81" s="64">
        <f>IFERROR(1/J81*(Y81/H81),"0")</f>
        <v>6.25E-2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68</v>
      </c>
      <c r="X82" s="549">
        <v>10</v>
      </c>
      <c r="Y82" s="550">
        <f>IFERROR(IF(X82="",0,CEILING((X82/$H82),1)*$H82),"")</f>
        <v>12</v>
      </c>
      <c r="Z82" s="36">
        <f>IFERROR(IF(Y82=0,"",ROUNDUP(Y82/H82,0)*0.00902),"")</f>
        <v>4.5100000000000001E-2</v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10.875</v>
      </c>
      <c r="BN82" s="64">
        <f>IFERROR(Y82*I82/H82,"0")</f>
        <v>13.05</v>
      </c>
      <c r="BO82" s="64">
        <f>IFERROR(1/J82*(X82/H82),"0")</f>
        <v>3.1565656565656568E-2</v>
      </c>
      <c r="BP82" s="64">
        <f>IFERROR(1/J82*(Y82/H82),"0")</f>
        <v>3.787878787878788E-2</v>
      </c>
    </row>
    <row r="83" spans="1:68" x14ac:dyDescent="0.2">
      <c r="A83" s="568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69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51">
        <f>IFERROR(X81/H81,"0")+IFERROR(X82/H82,"0")</f>
        <v>7.6282051282051286</v>
      </c>
      <c r="Y83" s="551">
        <f>IFERROR(Y81/H81,"0")+IFERROR(Y82/H82,"0")</f>
        <v>9</v>
      </c>
      <c r="Z83" s="551">
        <f>IFERROR(IF(Z81="",0,Z81),"0")+IFERROR(IF(Z82="",0,Z82),"0")</f>
        <v>0.12102</v>
      </c>
      <c r="AA83" s="552"/>
      <c r="AB83" s="552"/>
      <c r="AC83" s="552"/>
    </row>
    <row r="84" spans="1:68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69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51">
        <f>IFERROR(SUM(X81:X82),"0")</f>
        <v>37</v>
      </c>
      <c r="Y84" s="551">
        <f>IFERROR(SUM(Y81:Y82),"0")</f>
        <v>43.2</v>
      </c>
      <c r="Z84" s="37"/>
      <c r="AA84" s="552"/>
      <c r="AB84" s="552"/>
      <c r="AC84" s="552"/>
    </row>
    <row r="85" spans="1:68" ht="16.5" hidden="1" customHeight="1" x14ac:dyDescent="0.25">
      <c r="A85" s="571" t="s">
        <v>171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53" t="s">
        <v>102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68</v>
      </c>
      <c r="X87" s="549">
        <v>505</v>
      </c>
      <c r="Y87" s="550">
        <f>IFERROR(IF(X87="",0,CEILING((X87/$H87),1)*$H87),"")</f>
        <v>507.6</v>
      </c>
      <c r="Z87" s="36">
        <f>IFERROR(IF(Y87=0,"",ROUNDUP(Y87/H87,0)*0.01898),"")</f>
        <v>0.89205999999999996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525.34027777777771</v>
      </c>
      <c r="BN87" s="64">
        <f>IFERROR(Y87*I87/H87,"0")</f>
        <v>528.04499999999996</v>
      </c>
      <c r="BO87" s="64">
        <f>IFERROR(1/J87*(X87/H87),"0")</f>
        <v>0.73061342592592593</v>
      </c>
      <c r="BP87" s="64">
        <f>IFERROR(1/J87*(Y87/H87),"0")</f>
        <v>0.734375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176</v>
      </c>
      <c r="Y89" s="550">
        <f>IFERROR(IF(X89="",0,CEILING((X89/$H89),1)*$H89),"")</f>
        <v>180</v>
      </c>
      <c r="Z89" s="36">
        <f>IFERROR(IF(Y89=0,"",ROUNDUP(Y89/H89,0)*0.00902),"")</f>
        <v>0.36080000000000001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184.21333333333334</v>
      </c>
      <c r="BN89" s="64">
        <f>IFERROR(Y89*I89/H89,"0")</f>
        <v>188.39999999999998</v>
      </c>
      <c r="BO89" s="64">
        <f>IFERROR(1/J89*(X89/H89),"0")</f>
        <v>0.29629629629629634</v>
      </c>
      <c r="BP89" s="64">
        <f>IFERROR(1/J89*(Y89/H89),"0")</f>
        <v>0.30303030303030304</v>
      </c>
    </row>
    <row r="90" spans="1:68" x14ac:dyDescent="0.2">
      <c r="A90" s="568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69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51">
        <f>IFERROR(X87/H87,"0")+IFERROR(X88/H88,"0")+IFERROR(X89/H89,"0")</f>
        <v>85.870370370370381</v>
      </c>
      <c r="Y90" s="551">
        <f>IFERROR(Y87/H87,"0")+IFERROR(Y88/H88,"0")+IFERROR(Y89/H89,"0")</f>
        <v>87</v>
      </c>
      <c r="Z90" s="551">
        <f>IFERROR(IF(Z87="",0,Z87),"0")+IFERROR(IF(Z88="",0,Z88),"0")+IFERROR(IF(Z89="",0,Z89),"0")</f>
        <v>1.2528600000000001</v>
      </c>
      <c r="AA90" s="552"/>
      <c r="AB90" s="552"/>
      <c r="AC90" s="552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69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51">
        <f>IFERROR(SUM(X87:X89),"0")</f>
        <v>681</v>
      </c>
      <c r="Y91" s="551">
        <f>IFERROR(SUM(Y87:Y89),"0")</f>
        <v>687.6</v>
      </c>
      <c r="Z91" s="37"/>
      <c r="AA91" s="552"/>
      <c r="AB91" s="552"/>
      <c r="AC91" s="552"/>
    </row>
    <row r="92" spans="1:68" ht="14.25" hidden="1" customHeight="1" x14ac:dyDescent="0.25">
      <c r="A92" s="553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01" t="s">
        <v>181</v>
      </c>
      <c r="Q93" s="561"/>
      <c r="R93" s="561"/>
      <c r="S93" s="561"/>
      <c r="T93" s="562"/>
      <c r="U93" s="34"/>
      <c r="V93" s="34"/>
      <c r="W93" s="35" t="s">
        <v>68</v>
      </c>
      <c r="X93" s="549">
        <v>117</v>
      </c>
      <c r="Y93" s="550">
        <f>IFERROR(IF(X93="",0,CEILING((X93/$H93),1)*$H93),"")</f>
        <v>121.5</v>
      </c>
      <c r="Z93" s="36">
        <f>IFERROR(IF(Y93=0,"",ROUNDUP(Y93/H93,0)*0.01898),"")</f>
        <v>0.28470000000000001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124.49666666666667</v>
      </c>
      <c r="BN93" s="64">
        <f>IFERROR(Y93*I93/H93,"0")</f>
        <v>129.285</v>
      </c>
      <c r="BO93" s="64">
        <f>IFERROR(1/J93*(X93/H93),"0")</f>
        <v>0.22569444444444445</v>
      </c>
      <c r="BP93" s="64">
        <f>IFERROR(1/J93*(Y93/H93),"0")</f>
        <v>0.234375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68</v>
      </c>
      <c r="X95" s="549">
        <v>162</v>
      </c>
      <c r="Y95" s="550">
        <f>IFERROR(IF(X95="",0,CEILING((X95/$H95),1)*$H95),"")</f>
        <v>162</v>
      </c>
      <c r="Z95" s="36">
        <f>IFERROR(IF(Y95=0,"",ROUNDUP(Y95/H95,0)*0.00651),"")</f>
        <v>0.3906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177.11999999999998</v>
      </c>
      <c r="BN95" s="64">
        <f>IFERROR(Y95*I95/H95,"0")</f>
        <v>177.11999999999998</v>
      </c>
      <c r="BO95" s="64">
        <f>IFERROR(1/J95*(X95/H95),"0")</f>
        <v>0.32967032967032966</v>
      </c>
      <c r="BP95" s="64">
        <f>IFERROR(1/J95*(Y95/H95),"0")</f>
        <v>0.32967032967032966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64">
        <v>4680115880894</v>
      </c>
      <c r="E96" s="565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8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69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51">
        <f>IFERROR(X93/H93,"0")+IFERROR(X94/H94,"0")+IFERROR(X95/H95,"0")+IFERROR(X96/H96,"0")</f>
        <v>74.444444444444443</v>
      </c>
      <c r="Y97" s="551">
        <f>IFERROR(Y93/H93,"0")+IFERROR(Y94/H94,"0")+IFERROR(Y95/H95,"0")+IFERROR(Y96/H96,"0")</f>
        <v>75</v>
      </c>
      <c r="Z97" s="551">
        <f>IFERROR(IF(Z93="",0,Z93),"0")+IFERROR(IF(Z94="",0,Z94),"0")+IFERROR(IF(Z95="",0,Z95),"0")+IFERROR(IF(Z96="",0,Z96),"0")</f>
        <v>0.67530000000000001</v>
      </c>
      <c r="AA97" s="552"/>
      <c r="AB97" s="552"/>
      <c r="AC97" s="552"/>
    </row>
    <row r="98" spans="1:68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69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51">
        <f>IFERROR(SUM(X93:X96),"0")</f>
        <v>279</v>
      </c>
      <c r="Y98" s="551">
        <f>IFERROR(SUM(Y93:Y96),"0")</f>
        <v>283.5</v>
      </c>
      <c r="Z98" s="37"/>
      <c r="AA98" s="552"/>
      <c r="AB98" s="552"/>
      <c r="AC98" s="552"/>
    </row>
    <row r="99" spans="1:68" ht="16.5" hidden="1" customHeight="1" x14ac:dyDescent="0.25">
      <c r="A99" s="571" t="s">
        <v>191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44"/>
      <c r="AB99" s="544"/>
      <c r="AC99" s="544"/>
    </row>
    <row r="100" spans="1:68" ht="14.25" hidden="1" customHeight="1" x14ac:dyDescent="0.25">
      <c r="A100" s="553" t="s">
        <v>102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4">
        <v>4680115882133</v>
      </c>
      <c r="E101" s="565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68</v>
      </c>
      <c r="X101" s="549">
        <v>546</v>
      </c>
      <c r="Y101" s="550">
        <f>IFERROR(IF(X101="",0,CEILING((X101/$H101),1)*$H101),"")</f>
        <v>550.80000000000007</v>
      </c>
      <c r="Z101" s="36">
        <f>IFERROR(IF(Y101=0,"",ROUNDUP(Y101/H101,0)*0.01898),"")</f>
        <v>0.96798000000000006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567.99166666666656</v>
      </c>
      <c r="BN101" s="64">
        <f>IFERROR(Y101*I101/H101,"0")</f>
        <v>572.98500000000001</v>
      </c>
      <c r="BO101" s="64">
        <f>IFERROR(1/J101*(X101/H101),"0")</f>
        <v>0.78993055555555547</v>
      </c>
      <c r="BP101" s="64">
        <f>IFERROR(1/J101*(Y101/H101),"0")</f>
        <v>0.796875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64">
        <v>4680115880269</v>
      </c>
      <c r="E102" s="565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4">
        <v>4680115880429</v>
      </c>
      <c r="E103" s="565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7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68</v>
      </c>
      <c r="X103" s="549">
        <v>90</v>
      </c>
      <c r="Y103" s="550">
        <f>IFERROR(IF(X103="",0,CEILING((X103/$H103),1)*$H103),"")</f>
        <v>90</v>
      </c>
      <c r="Z103" s="36">
        <f>IFERROR(IF(Y103=0,"",ROUNDUP(Y103/H103,0)*0.00902),"")</f>
        <v>0.1804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94.199999999999989</v>
      </c>
      <c r="BN103" s="64">
        <f>IFERROR(Y103*I103/H103,"0")</f>
        <v>94.199999999999989</v>
      </c>
      <c r="BO103" s="64">
        <f>IFERROR(1/J103*(X103/H103),"0")</f>
        <v>0.15151515151515152</v>
      </c>
      <c r="BP103" s="64">
        <f>IFERROR(1/J103*(Y103/H103),"0")</f>
        <v>0.15151515151515152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4">
        <v>4680115881457</v>
      </c>
      <c r="E104" s="565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8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69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51">
        <f>IFERROR(X101/H101,"0")+IFERROR(X102/H102,"0")+IFERROR(X103/H103,"0")+IFERROR(X104/H104,"0")</f>
        <v>70.555555555555543</v>
      </c>
      <c r="Y105" s="551">
        <f>IFERROR(Y101/H101,"0")+IFERROR(Y102/H102,"0")+IFERROR(Y103/H103,"0")+IFERROR(Y104/H104,"0")</f>
        <v>71</v>
      </c>
      <c r="Z105" s="551">
        <f>IFERROR(IF(Z101="",0,Z101),"0")+IFERROR(IF(Z102="",0,Z102),"0")+IFERROR(IF(Z103="",0,Z103),"0")+IFERROR(IF(Z104="",0,Z104),"0")</f>
        <v>1.14838</v>
      </c>
      <c r="AA105" s="552"/>
      <c r="AB105" s="552"/>
      <c r="AC105" s="552"/>
    </row>
    <row r="106" spans="1:68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69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51">
        <f>IFERROR(SUM(X101:X104),"0")</f>
        <v>636</v>
      </c>
      <c r="Y106" s="551">
        <f>IFERROR(SUM(Y101:Y104),"0")</f>
        <v>640.80000000000007</v>
      </c>
      <c r="Z106" s="37"/>
      <c r="AA106" s="552"/>
      <c r="AB106" s="552"/>
      <c r="AC106" s="552"/>
    </row>
    <row r="107" spans="1:68" ht="14.25" hidden="1" customHeight="1" x14ac:dyDescent="0.25">
      <c r="A107" s="553" t="s">
        <v>134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45"/>
      <c r="AB107" s="545"/>
      <c r="AC107" s="545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64">
        <v>4680115881488</v>
      </c>
      <c r="E108" s="565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64">
        <v>4680115882775</v>
      </c>
      <c r="E109" s="565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8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4">
        <v>4680115880658</v>
      </c>
      <c r="E110" s="565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68</v>
      </c>
      <c r="X110" s="549">
        <v>8</v>
      </c>
      <c r="Y110" s="550">
        <f>IFERROR(IF(X110="",0,CEILING((X110/$H110),1)*$H110),"")</f>
        <v>9.6</v>
      </c>
      <c r="Z110" s="36">
        <f>IFERROR(IF(Y110=0,"",ROUNDUP(Y110/H110,0)*0.00651),"")</f>
        <v>2.6040000000000001E-2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8.6000000000000014</v>
      </c>
      <c r="BN110" s="64">
        <f>IFERROR(Y110*I110/H110,"0")</f>
        <v>10.32</v>
      </c>
      <c r="BO110" s="64">
        <f>IFERROR(1/J110*(X110/H110),"0")</f>
        <v>1.8315018315018316E-2</v>
      </c>
      <c r="BP110" s="64">
        <f>IFERROR(1/J110*(Y110/H110),"0")</f>
        <v>2.197802197802198E-2</v>
      </c>
    </row>
    <row r="111" spans="1:68" x14ac:dyDescent="0.2">
      <c r="A111" s="568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69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51">
        <f>IFERROR(X108/H108,"0")+IFERROR(X109/H109,"0")+IFERROR(X110/H110,"0")</f>
        <v>3.3333333333333335</v>
      </c>
      <c r="Y111" s="551">
        <f>IFERROR(Y108/H108,"0")+IFERROR(Y109/H109,"0")+IFERROR(Y110/H110,"0")</f>
        <v>4</v>
      </c>
      <c r="Z111" s="551">
        <f>IFERROR(IF(Z108="",0,Z108),"0")+IFERROR(IF(Z109="",0,Z109),"0")+IFERROR(IF(Z110="",0,Z110),"0")</f>
        <v>2.6040000000000001E-2</v>
      </c>
      <c r="AA111" s="552"/>
      <c r="AB111" s="552"/>
      <c r="AC111" s="552"/>
    </row>
    <row r="112" spans="1:68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69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51">
        <f>IFERROR(SUM(X108:X110),"0")</f>
        <v>8</v>
      </c>
      <c r="Y112" s="551">
        <f>IFERROR(SUM(Y108:Y110),"0")</f>
        <v>9.6</v>
      </c>
      <c r="Z112" s="37"/>
      <c r="AA112" s="552"/>
      <c r="AB112" s="552"/>
      <c r="AC112" s="552"/>
    </row>
    <row r="113" spans="1:68" ht="14.25" hidden="1" customHeight="1" x14ac:dyDescent="0.25">
      <c r="A113" s="553" t="s">
        <v>72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4">
        <v>4607091385168</v>
      </c>
      <c r="E114" s="565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68</v>
      </c>
      <c r="X114" s="549">
        <v>191</v>
      </c>
      <c r="Y114" s="550">
        <f>IFERROR(IF(X114="",0,CEILING((X114/$H114),1)*$H114),"")</f>
        <v>194.39999999999998</v>
      </c>
      <c r="Z114" s="36">
        <f>IFERROR(IF(Y114=0,"",ROUNDUP(Y114/H114,0)*0.01898),"")</f>
        <v>0.45552000000000004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203.09666666666666</v>
      </c>
      <c r="BN114" s="64">
        <f>IFERROR(Y114*I114/H114,"0")</f>
        <v>206.71199999999996</v>
      </c>
      <c r="BO114" s="64">
        <f>IFERROR(1/J114*(X114/H114),"0")</f>
        <v>0.36844135802469136</v>
      </c>
      <c r="BP114" s="64">
        <f>IFERROR(1/J114*(Y114/H114),"0")</f>
        <v>0.375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64">
        <v>4607091383256</v>
      </c>
      <c r="E115" s="565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5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4">
        <v>4607091385748</v>
      </c>
      <c r="E116" s="565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68</v>
      </c>
      <c r="X116" s="549">
        <v>138</v>
      </c>
      <c r="Y116" s="550">
        <f>IFERROR(IF(X116="",0,CEILING((X116/$H116),1)*$H116),"")</f>
        <v>140.4</v>
      </c>
      <c r="Z116" s="36">
        <f>IFERROR(IF(Y116=0,"",ROUNDUP(Y116/H116,0)*0.00651),"")</f>
        <v>0.33851999999999999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150.88</v>
      </c>
      <c r="BN116" s="64">
        <f>IFERROR(Y116*I116/H116,"0")</f>
        <v>153.50399999999999</v>
      </c>
      <c r="BO116" s="64">
        <f>IFERROR(1/J116*(X116/H116),"0")</f>
        <v>0.28083028083028083</v>
      </c>
      <c r="BP116" s="64">
        <f>IFERROR(1/J116*(Y116/H116),"0")</f>
        <v>0.28571428571428575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64">
        <v>4680115884533</v>
      </c>
      <c r="E117" s="565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8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69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51">
        <f>IFERROR(X114/H114,"0")+IFERROR(X115/H115,"0")+IFERROR(X116/H116,"0")+IFERROR(X117/H117,"0")</f>
        <v>74.691358024691354</v>
      </c>
      <c r="Y118" s="551">
        <f>IFERROR(Y114/H114,"0")+IFERROR(Y115/H115,"0")+IFERROR(Y116/H116,"0")+IFERROR(Y117/H117,"0")</f>
        <v>76</v>
      </c>
      <c r="Z118" s="551">
        <f>IFERROR(IF(Z114="",0,Z114),"0")+IFERROR(IF(Z115="",0,Z115),"0")+IFERROR(IF(Z116="",0,Z116),"0")+IFERROR(IF(Z117="",0,Z117),"0")</f>
        <v>0.79404000000000008</v>
      </c>
      <c r="AA118" s="552"/>
      <c r="AB118" s="552"/>
      <c r="AC118" s="552"/>
    </row>
    <row r="119" spans="1:68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69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51">
        <f>IFERROR(SUM(X114:X117),"0")</f>
        <v>329</v>
      </c>
      <c r="Y119" s="551">
        <f>IFERROR(SUM(Y114:Y117),"0")</f>
        <v>334.79999999999995</v>
      </c>
      <c r="Z119" s="37"/>
      <c r="AA119" s="552"/>
      <c r="AB119" s="552"/>
      <c r="AC119" s="552"/>
    </row>
    <row r="120" spans="1:68" ht="14.25" hidden="1" customHeight="1" x14ac:dyDescent="0.25">
      <c r="A120" s="553" t="s">
        <v>164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45"/>
      <c r="AB120" s="545"/>
      <c r="AC120" s="545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64">
        <v>4680115882652</v>
      </c>
      <c r="E121" s="565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7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64">
        <v>4680115880238</v>
      </c>
      <c r="E122" s="565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8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69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hidden="1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69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hidden="1" customHeight="1" x14ac:dyDescent="0.25">
      <c r="A125" s="571" t="s">
        <v>224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44"/>
      <c r="AB125" s="544"/>
      <c r="AC125" s="544"/>
    </row>
    <row r="126" spans="1:68" ht="14.25" hidden="1" customHeight="1" x14ac:dyDescent="0.25">
      <c r="A126" s="553" t="s">
        <v>102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5"/>
      <c r="AB126" s="545"/>
      <c r="AC126" s="545"/>
    </row>
    <row r="127" spans="1:68" ht="27" hidden="1" customHeight="1" x14ac:dyDescent="0.25">
      <c r="A127" s="54" t="s">
        <v>225</v>
      </c>
      <c r="B127" s="54" t="s">
        <v>226</v>
      </c>
      <c r="C127" s="31">
        <v>4301011562</v>
      </c>
      <c r="D127" s="564">
        <v>4680115882577</v>
      </c>
      <c r="E127" s="565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1"/>
      <c r="R127" s="561"/>
      <c r="S127" s="561"/>
      <c r="T127" s="562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4301011564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1"/>
      <c r="R128" s="561"/>
      <c r="S128" s="561"/>
      <c r="T128" s="562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8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69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hidden="1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69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hidden="1" customHeight="1" x14ac:dyDescent="0.25">
      <c r="A131" s="553" t="s">
        <v>63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45"/>
      <c r="AB131" s="545"/>
      <c r="AC131" s="545"/>
    </row>
    <row r="132" spans="1:68" ht="27" hidden="1" customHeight="1" x14ac:dyDescent="0.25">
      <c r="A132" s="54" t="s">
        <v>229</v>
      </c>
      <c r="B132" s="54" t="s">
        <v>230</v>
      </c>
      <c r="C132" s="31">
        <v>4301031235</v>
      </c>
      <c r="D132" s="564">
        <v>4680115883444</v>
      </c>
      <c r="E132" s="565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4301031234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8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69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hidden="1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69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hidden="1" customHeight="1" x14ac:dyDescent="0.25">
      <c r="A136" s="553" t="s">
        <v>72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45"/>
      <c r="AB136" s="545"/>
      <c r="AC136" s="545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64">
        <v>4680115882584</v>
      </c>
      <c r="E137" s="565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6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8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69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hidden="1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69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hidden="1" customHeight="1" x14ac:dyDescent="0.25">
      <c r="A141" s="571" t="s">
        <v>100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44"/>
      <c r="AB141" s="544"/>
      <c r="AC141" s="544"/>
    </row>
    <row r="142" spans="1:68" ht="14.25" hidden="1" customHeight="1" x14ac:dyDescent="0.25">
      <c r="A142" s="553" t="s">
        <v>102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5"/>
      <c r="AB142" s="545"/>
      <c r="AC142" s="545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64">
        <v>4607091384604</v>
      </c>
      <c r="E143" s="565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8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69"/>
      <c r="P144" s="557" t="s">
        <v>70</v>
      </c>
      <c r="Q144" s="558"/>
      <c r="R144" s="558"/>
      <c r="S144" s="558"/>
      <c r="T144" s="558"/>
      <c r="U144" s="558"/>
      <c r="V144" s="559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hidden="1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69"/>
      <c r="P145" s="557" t="s">
        <v>70</v>
      </c>
      <c r="Q145" s="558"/>
      <c r="R145" s="558"/>
      <c r="S145" s="558"/>
      <c r="T145" s="558"/>
      <c r="U145" s="558"/>
      <c r="V145" s="559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hidden="1" customHeight="1" x14ac:dyDescent="0.25">
      <c r="A146" s="553" t="s">
        <v>63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45"/>
      <c r="AB146" s="545"/>
      <c r="AC146" s="545"/>
    </row>
    <row r="147" spans="1:68" ht="16.5" hidden="1" customHeight="1" x14ac:dyDescent="0.25">
      <c r="A147" s="54" t="s">
        <v>239</v>
      </c>
      <c r="B147" s="54" t="s">
        <v>240</v>
      </c>
      <c r="C147" s="31">
        <v>4301030895</v>
      </c>
      <c r="D147" s="564">
        <v>4607091387667</v>
      </c>
      <c r="E147" s="565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1"/>
      <c r="R147" s="561"/>
      <c r="S147" s="561"/>
      <c r="T147" s="562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242</v>
      </c>
      <c r="B148" s="54" t="s">
        <v>243</v>
      </c>
      <c r="C148" s="31">
        <v>4301030961</v>
      </c>
      <c r="D148" s="564">
        <v>4607091387636</v>
      </c>
      <c r="E148" s="565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245</v>
      </c>
      <c r="B149" s="54" t="s">
        <v>246</v>
      </c>
      <c r="C149" s="31">
        <v>4301030963</v>
      </c>
      <c r="D149" s="564">
        <v>4607091382426</v>
      </c>
      <c r="E149" s="565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8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69"/>
      <c r="P150" s="557" t="s">
        <v>70</v>
      </c>
      <c r="Q150" s="558"/>
      <c r="R150" s="558"/>
      <c r="S150" s="558"/>
      <c r="T150" s="558"/>
      <c r="U150" s="558"/>
      <c r="V150" s="559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hidden="1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69"/>
      <c r="P151" s="557" t="s">
        <v>70</v>
      </c>
      <c r="Q151" s="558"/>
      <c r="R151" s="558"/>
      <c r="S151" s="558"/>
      <c r="T151" s="558"/>
      <c r="U151" s="558"/>
      <c r="V151" s="559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hidden="1" customHeight="1" x14ac:dyDescent="0.2">
      <c r="A152" s="614" t="s">
        <v>248</v>
      </c>
      <c r="B152" s="615"/>
      <c r="C152" s="615"/>
      <c r="D152" s="615"/>
      <c r="E152" s="615"/>
      <c r="F152" s="615"/>
      <c r="G152" s="615"/>
      <c r="H152" s="615"/>
      <c r="I152" s="615"/>
      <c r="J152" s="615"/>
      <c r="K152" s="615"/>
      <c r="L152" s="615"/>
      <c r="M152" s="615"/>
      <c r="N152" s="615"/>
      <c r="O152" s="615"/>
      <c r="P152" s="615"/>
      <c r="Q152" s="615"/>
      <c r="R152" s="615"/>
      <c r="S152" s="615"/>
      <c r="T152" s="615"/>
      <c r="U152" s="615"/>
      <c r="V152" s="615"/>
      <c r="W152" s="615"/>
      <c r="X152" s="615"/>
      <c r="Y152" s="615"/>
      <c r="Z152" s="615"/>
      <c r="AA152" s="48"/>
      <c r="AB152" s="48"/>
      <c r="AC152" s="48"/>
    </row>
    <row r="153" spans="1:68" ht="16.5" hidden="1" customHeight="1" x14ac:dyDescent="0.25">
      <c r="A153" s="571" t="s">
        <v>249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4"/>
      <c r="Y153" s="554"/>
      <c r="Z153" s="554"/>
      <c r="AA153" s="544"/>
      <c r="AB153" s="544"/>
      <c r="AC153" s="544"/>
    </row>
    <row r="154" spans="1:68" ht="14.25" hidden="1" customHeight="1" x14ac:dyDescent="0.25">
      <c r="A154" s="553" t="s">
        <v>134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5"/>
      <c r="AB154" s="545"/>
      <c r="AC154" s="545"/>
    </row>
    <row r="155" spans="1:68" ht="27" hidden="1" customHeight="1" x14ac:dyDescent="0.25">
      <c r="A155" s="54" t="s">
        <v>250</v>
      </c>
      <c r="B155" s="54" t="s">
        <v>251</v>
      </c>
      <c r="C155" s="31">
        <v>4301020323</v>
      </c>
      <c r="D155" s="564">
        <v>4680115886223</v>
      </c>
      <c r="E155" s="565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1"/>
      <c r="R155" s="561"/>
      <c r="S155" s="561"/>
      <c r="T155" s="562"/>
      <c r="U155" s="34"/>
      <c r="V155" s="34"/>
      <c r="W155" s="35" t="s">
        <v>68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8"/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69"/>
      <c r="P156" s="557" t="s">
        <v>70</v>
      </c>
      <c r="Q156" s="558"/>
      <c r="R156" s="558"/>
      <c r="S156" s="558"/>
      <c r="T156" s="558"/>
      <c r="U156" s="558"/>
      <c r="V156" s="559"/>
      <c r="W156" s="37" t="s">
        <v>71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hidden="1" x14ac:dyDescent="0.2">
      <c r="A157" s="554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69"/>
      <c r="P157" s="557" t="s">
        <v>70</v>
      </c>
      <c r="Q157" s="558"/>
      <c r="R157" s="558"/>
      <c r="S157" s="558"/>
      <c r="T157" s="558"/>
      <c r="U157" s="558"/>
      <c r="V157" s="559"/>
      <c r="W157" s="37" t="s">
        <v>68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hidden="1" customHeight="1" x14ac:dyDescent="0.25">
      <c r="A158" s="553" t="s">
        <v>63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45"/>
      <c r="AB158" s="545"/>
      <c r="AC158" s="545"/>
    </row>
    <row r="159" spans="1:68" ht="27" customHeight="1" x14ac:dyDescent="0.25">
      <c r="A159" s="54" t="s">
        <v>253</v>
      </c>
      <c r="B159" s="54" t="s">
        <v>254</v>
      </c>
      <c r="C159" s="31">
        <v>4301031191</v>
      </c>
      <c r="D159" s="564">
        <v>4680115880993</v>
      </c>
      <c r="E159" s="565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1"/>
      <c r="R159" s="561"/>
      <c r="S159" s="561"/>
      <c r="T159" s="562"/>
      <c r="U159" s="34"/>
      <c r="V159" s="34"/>
      <c r="W159" s="35" t="s">
        <v>68</v>
      </c>
      <c r="X159" s="549">
        <v>47</v>
      </c>
      <c r="Y159" s="550">
        <f t="shared" ref="Y159:Y167" si="11">IFERROR(IF(X159="",0,CEILING((X159/$H159),1)*$H159),"")</f>
        <v>50.400000000000006</v>
      </c>
      <c r="Z159" s="36">
        <f>IFERROR(IF(Y159=0,"",ROUNDUP(Y159/H159,0)*0.00902),"")</f>
        <v>0.10824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50.021428571428565</v>
      </c>
      <c r="BN159" s="64">
        <f t="shared" ref="BN159:BN167" si="13">IFERROR(Y159*I159/H159,"0")</f>
        <v>53.64</v>
      </c>
      <c r="BO159" s="64">
        <f t="shared" ref="BO159:BO167" si="14">IFERROR(1/J159*(X159/H159),"0")</f>
        <v>8.4776334776334769E-2</v>
      </c>
      <c r="BP159" s="64">
        <f t="shared" ref="BP159:BP167" si="15">IFERROR(1/J159*(Y159/H159),"0")</f>
        <v>9.0909090909090912E-2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4301031204</v>
      </c>
      <c r="D160" s="564">
        <v>4680115881761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1"/>
      <c r="R160" s="561"/>
      <c r="S160" s="561"/>
      <c r="T160" s="562"/>
      <c r="U160" s="34"/>
      <c r="V160" s="34"/>
      <c r="W160" s="35" t="s">
        <v>68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4301031201</v>
      </c>
      <c r="D161" s="564">
        <v>4680115881563</v>
      </c>
      <c r="E161" s="565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68</v>
      </c>
      <c r="X161" s="549">
        <v>157</v>
      </c>
      <c r="Y161" s="550">
        <f t="shared" si="11"/>
        <v>159.6</v>
      </c>
      <c r="Z161" s="36">
        <f>IFERROR(IF(Y161=0,"",ROUNDUP(Y161/H161,0)*0.00902),"")</f>
        <v>0.34276000000000001</v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164.85</v>
      </c>
      <c r="BN161" s="64">
        <f t="shared" si="13"/>
        <v>167.57999999999998</v>
      </c>
      <c r="BO161" s="64">
        <f t="shared" si="14"/>
        <v>0.28318903318903321</v>
      </c>
      <c r="BP161" s="64">
        <f t="shared" si="15"/>
        <v>0.2878787878787879</v>
      </c>
    </row>
    <row r="162" spans="1:68" ht="27" customHeight="1" x14ac:dyDescent="0.25">
      <c r="A162" s="54" t="s">
        <v>262</v>
      </c>
      <c r="B162" s="54" t="s">
        <v>263</v>
      </c>
      <c r="C162" s="31">
        <v>4301031199</v>
      </c>
      <c r="D162" s="564">
        <v>4680115880986</v>
      </c>
      <c r="E162" s="565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74</v>
      </c>
      <c r="Y162" s="550">
        <f t="shared" si="11"/>
        <v>75.600000000000009</v>
      </c>
      <c r="Z162" s="36">
        <f>IFERROR(IF(Y162=0,"",ROUNDUP(Y162/H162,0)*0.00502),"")</f>
        <v>0.18071999999999999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78.580952380952382</v>
      </c>
      <c r="BN162" s="64">
        <f t="shared" si="13"/>
        <v>80.28</v>
      </c>
      <c r="BO162" s="64">
        <f t="shared" si="14"/>
        <v>0.15059015059015057</v>
      </c>
      <c r="BP162" s="64">
        <f t="shared" si="15"/>
        <v>0.15384615384615385</v>
      </c>
    </row>
    <row r="163" spans="1:68" ht="27" hidden="1" customHeight="1" x14ac:dyDescent="0.25">
      <c r="A163" s="54" t="s">
        <v>264</v>
      </c>
      <c r="B163" s="54" t="s">
        <v>265</v>
      </c>
      <c r="C163" s="31">
        <v>4301031205</v>
      </c>
      <c r="D163" s="564">
        <v>4680115881785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4301031399</v>
      </c>
      <c r="D164" s="564">
        <v>4680115886537</v>
      </c>
      <c r="E164" s="565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41</v>
      </c>
      <c r="Y164" s="550">
        <f t="shared" si="11"/>
        <v>41.4</v>
      </c>
      <c r="Z164" s="36">
        <f>IFERROR(IF(Y164=0,"",ROUNDUP(Y164/H164,0)*0.00502),"")</f>
        <v>0.11546000000000001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43.961111111111109</v>
      </c>
      <c r="BN164" s="64">
        <f t="shared" si="13"/>
        <v>44.39</v>
      </c>
      <c r="BO164" s="64">
        <f t="shared" si="14"/>
        <v>9.7340930674264026E-2</v>
      </c>
      <c r="BP164" s="64">
        <f t="shared" si="15"/>
        <v>9.8290598290598302E-2</v>
      </c>
    </row>
    <row r="165" spans="1:68" ht="37.5" customHeight="1" x14ac:dyDescent="0.25">
      <c r="A165" s="54" t="s">
        <v>269</v>
      </c>
      <c r="B165" s="54" t="s">
        <v>270</v>
      </c>
      <c r="C165" s="31">
        <v>4301031202</v>
      </c>
      <c r="D165" s="564">
        <v>4680115881679</v>
      </c>
      <c r="E165" s="565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149</v>
      </c>
      <c r="Y165" s="550">
        <f t="shared" si="11"/>
        <v>149.1</v>
      </c>
      <c r="Z165" s="36">
        <f>IFERROR(IF(Y165=0,"",ROUNDUP(Y165/H165,0)*0.00502),"")</f>
        <v>0.35642000000000001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156.0952380952381</v>
      </c>
      <c r="BN165" s="64">
        <f t="shared" si="13"/>
        <v>156.20000000000002</v>
      </c>
      <c r="BO165" s="64">
        <f t="shared" si="14"/>
        <v>0.30321530321530321</v>
      </c>
      <c r="BP165" s="64">
        <f t="shared" si="15"/>
        <v>0.30341880341880345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4301031158</v>
      </c>
      <c r="D166" s="564">
        <v>4680115880191</v>
      </c>
      <c r="E166" s="565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4301031245</v>
      </c>
      <c r="D167" s="564">
        <v>4680115883963</v>
      </c>
      <c r="E167" s="565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8"/>
      <c r="B168" s="554"/>
      <c r="C168" s="554"/>
      <c r="D168" s="554"/>
      <c r="E168" s="554"/>
      <c r="F168" s="554"/>
      <c r="G168" s="554"/>
      <c r="H168" s="554"/>
      <c r="I168" s="554"/>
      <c r="J168" s="554"/>
      <c r="K168" s="554"/>
      <c r="L168" s="554"/>
      <c r="M168" s="554"/>
      <c r="N168" s="554"/>
      <c r="O168" s="569"/>
      <c r="P168" s="557" t="s">
        <v>70</v>
      </c>
      <c r="Q168" s="558"/>
      <c r="R168" s="558"/>
      <c r="S168" s="558"/>
      <c r="T168" s="558"/>
      <c r="U168" s="558"/>
      <c r="V168" s="559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177.53968253968253</v>
      </c>
      <c r="Y168" s="551">
        <f>IFERROR(Y159/H159,"0")+IFERROR(Y160/H160,"0")+IFERROR(Y161/H161,"0")+IFERROR(Y162/H162,"0")+IFERROR(Y163/H163,"0")+IFERROR(Y164/H164,"0")+IFERROR(Y165/H165,"0")+IFERROR(Y166/H166,"0")+IFERROR(Y167/H167,"0")</f>
        <v>180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1.1036000000000001</v>
      </c>
      <c r="AA168" s="552"/>
      <c r="AB168" s="552"/>
      <c r="AC168" s="552"/>
    </row>
    <row r="169" spans="1:68" x14ac:dyDescent="0.2">
      <c r="A169" s="554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69"/>
      <c r="P169" s="557" t="s">
        <v>70</v>
      </c>
      <c r="Q169" s="558"/>
      <c r="R169" s="558"/>
      <c r="S169" s="558"/>
      <c r="T169" s="558"/>
      <c r="U169" s="558"/>
      <c r="V169" s="559"/>
      <c r="W169" s="37" t="s">
        <v>68</v>
      </c>
      <c r="X169" s="551">
        <f>IFERROR(SUM(X159:X167),"0")</f>
        <v>468</v>
      </c>
      <c r="Y169" s="551">
        <f>IFERROR(SUM(Y159:Y167),"0")</f>
        <v>476.1</v>
      </c>
      <c r="Z169" s="37"/>
      <c r="AA169" s="552"/>
      <c r="AB169" s="552"/>
      <c r="AC169" s="552"/>
    </row>
    <row r="170" spans="1:68" ht="14.25" hidden="1" customHeight="1" x14ac:dyDescent="0.25">
      <c r="A170" s="553" t="s">
        <v>94</v>
      </c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4"/>
      <c r="P170" s="554"/>
      <c r="Q170" s="554"/>
      <c r="R170" s="554"/>
      <c r="S170" s="554"/>
      <c r="T170" s="554"/>
      <c r="U170" s="554"/>
      <c r="V170" s="554"/>
      <c r="W170" s="554"/>
      <c r="X170" s="554"/>
      <c r="Y170" s="554"/>
      <c r="Z170" s="554"/>
      <c r="AA170" s="545"/>
      <c r="AB170" s="545"/>
      <c r="AC170" s="545"/>
    </row>
    <row r="171" spans="1:68" ht="27" hidden="1" customHeight="1" x14ac:dyDescent="0.25">
      <c r="A171" s="54" t="s">
        <v>276</v>
      </c>
      <c r="B171" s="54" t="s">
        <v>277</v>
      </c>
      <c r="C171" s="31">
        <v>4301032053</v>
      </c>
      <c r="D171" s="564">
        <v>4680115886780</v>
      </c>
      <c r="E171" s="565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6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1"/>
      <c r="R171" s="561"/>
      <c r="S171" s="561"/>
      <c r="T171" s="562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4301032051</v>
      </c>
      <c r="D172" s="564">
        <v>4680115886742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284</v>
      </c>
      <c r="B173" s="54" t="s">
        <v>285</v>
      </c>
      <c r="C173" s="31">
        <v>4301032052</v>
      </c>
      <c r="D173" s="564">
        <v>4680115886766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8"/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69"/>
      <c r="P174" s="557" t="s">
        <v>70</v>
      </c>
      <c r="Q174" s="558"/>
      <c r="R174" s="558"/>
      <c r="S174" s="558"/>
      <c r="T174" s="558"/>
      <c r="U174" s="558"/>
      <c r="V174" s="559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hidden="1" x14ac:dyDescent="0.2">
      <c r="A175" s="554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69"/>
      <c r="P175" s="557" t="s">
        <v>70</v>
      </c>
      <c r="Q175" s="558"/>
      <c r="R175" s="558"/>
      <c r="S175" s="558"/>
      <c r="T175" s="558"/>
      <c r="U175" s="558"/>
      <c r="V175" s="559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hidden="1" customHeight="1" x14ac:dyDescent="0.25">
      <c r="A176" s="553" t="s">
        <v>286</v>
      </c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4"/>
      <c r="P176" s="554"/>
      <c r="Q176" s="554"/>
      <c r="R176" s="554"/>
      <c r="S176" s="554"/>
      <c r="T176" s="554"/>
      <c r="U176" s="554"/>
      <c r="V176" s="554"/>
      <c r="W176" s="554"/>
      <c r="X176" s="554"/>
      <c r="Y176" s="554"/>
      <c r="Z176" s="554"/>
      <c r="AA176" s="545"/>
      <c r="AB176" s="545"/>
      <c r="AC176" s="545"/>
    </row>
    <row r="177" spans="1:68" ht="27" hidden="1" customHeight="1" x14ac:dyDescent="0.25">
      <c r="A177" s="54" t="s">
        <v>287</v>
      </c>
      <c r="B177" s="54" t="s">
        <v>288</v>
      </c>
      <c r="C177" s="31">
        <v>4301170013</v>
      </c>
      <c r="D177" s="564">
        <v>4680115886797</v>
      </c>
      <c r="E177" s="565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1"/>
      <c r="R177" s="561"/>
      <c r="S177" s="561"/>
      <c r="T177" s="562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8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69"/>
      <c r="P178" s="557" t="s">
        <v>70</v>
      </c>
      <c r="Q178" s="558"/>
      <c r="R178" s="558"/>
      <c r="S178" s="558"/>
      <c r="T178" s="558"/>
      <c r="U178" s="558"/>
      <c r="V178" s="559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hidden="1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69"/>
      <c r="P179" s="557" t="s">
        <v>70</v>
      </c>
      <c r="Q179" s="558"/>
      <c r="R179" s="558"/>
      <c r="S179" s="558"/>
      <c r="T179" s="558"/>
      <c r="U179" s="558"/>
      <c r="V179" s="559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hidden="1" customHeight="1" x14ac:dyDescent="0.25">
      <c r="A180" s="571" t="s">
        <v>289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44"/>
      <c r="AB180" s="544"/>
      <c r="AC180" s="544"/>
    </row>
    <row r="181" spans="1:68" ht="14.25" hidden="1" customHeight="1" x14ac:dyDescent="0.25">
      <c r="A181" s="553" t="s">
        <v>102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5"/>
      <c r="AB181" s="545"/>
      <c r="AC181" s="545"/>
    </row>
    <row r="182" spans="1:68" ht="16.5" hidden="1" customHeight="1" x14ac:dyDescent="0.25">
      <c r="A182" s="54" t="s">
        <v>290</v>
      </c>
      <c r="B182" s="54" t="s">
        <v>291</v>
      </c>
      <c r="C182" s="31">
        <v>4301011450</v>
      </c>
      <c r="D182" s="564">
        <v>4680115881402</v>
      </c>
      <c r="E182" s="565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1"/>
      <c r="R182" s="561"/>
      <c r="S182" s="561"/>
      <c r="T182" s="562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293</v>
      </c>
      <c r="B183" s="54" t="s">
        <v>294</v>
      </c>
      <c r="C183" s="31">
        <v>4301011768</v>
      </c>
      <c r="D183" s="564">
        <v>4680115881396</v>
      </c>
      <c r="E183" s="565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1"/>
      <c r="R183" s="561"/>
      <c r="S183" s="561"/>
      <c r="T183" s="562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8"/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69"/>
      <c r="P184" s="557" t="s">
        <v>70</v>
      </c>
      <c r="Q184" s="558"/>
      <c r="R184" s="558"/>
      <c r="S184" s="558"/>
      <c r="T184" s="558"/>
      <c r="U184" s="558"/>
      <c r="V184" s="559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hidden="1" x14ac:dyDescent="0.2">
      <c r="A185" s="554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69"/>
      <c r="P185" s="557" t="s">
        <v>70</v>
      </c>
      <c r="Q185" s="558"/>
      <c r="R185" s="558"/>
      <c r="S185" s="558"/>
      <c r="T185" s="558"/>
      <c r="U185" s="558"/>
      <c r="V185" s="559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hidden="1" customHeight="1" x14ac:dyDescent="0.25">
      <c r="A186" s="553" t="s">
        <v>134</v>
      </c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4"/>
      <c r="P186" s="554"/>
      <c r="Q186" s="554"/>
      <c r="R186" s="554"/>
      <c r="S186" s="554"/>
      <c r="T186" s="554"/>
      <c r="U186" s="554"/>
      <c r="V186" s="554"/>
      <c r="W186" s="554"/>
      <c r="X186" s="554"/>
      <c r="Y186" s="554"/>
      <c r="Z186" s="554"/>
      <c r="AA186" s="545"/>
      <c r="AB186" s="545"/>
      <c r="AC186" s="545"/>
    </row>
    <row r="187" spans="1:68" ht="16.5" hidden="1" customHeight="1" x14ac:dyDescent="0.25">
      <c r="A187" s="54" t="s">
        <v>295</v>
      </c>
      <c r="B187" s="54" t="s">
        <v>296</v>
      </c>
      <c r="C187" s="31">
        <v>4301020262</v>
      </c>
      <c r="D187" s="564">
        <v>4680115882935</v>
      </c>
      <c r="E187" s="565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6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1"/>
      <c r="R187" s="561"/>
      <c r="S187" s="561"/>
      <c r="T187" s="562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298</v>
      </c>
      <c r="B188" s="54" t="s">
        <v>299</v>
      </c>
      <c r="C188" s="31">
        <v>4301020220</v>
      </c>
      <c r="D188" s="564">
        <v>4680115880764</v>
      </c>
      <c r="E188" s="565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1"/>
      <c r="R188" s="561"/>
      <c r="S188" s="561"/>
      <c r="T188" s="562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8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69"/>
      <c r="P189" s="557" t="s">
        <v>70</v>
      </c>
      <c r="Q189" s="558"/>
      <c r="R189" s="558"/>
      <c r="S189" s="558"/>
      <c r="T189" s="558"/>
      <c r="U189" s="558"/>
      <c r="V189" s="559"/>
      <c r="W189" s="37" t="s">
        <v>71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hidden="1" x14ac:dyDescent="0.2">
      <c r="A190" s="554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69"/>
      <c r="P190" s="557" t="s">
        <v>70</v>
      </c>
      <c r="Q190" s="558"/>
      <c r="R190" s="558"/>
      <c r="S190" s="558"/>
      <c r="T190" s="558"/>
      <c r="U190" s="558"/>
      <c r="V190" s="559"/>
      <c r="W190" s="37" t="s">
        <v>68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hidden="1" customHeight="1" x14ac:dyDescent="0.25">
      <c r="A191" s="553" t="s">
        <v>63</v>
      </c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4"/>
      <c r="P191" s="554"/>
      <c r="Q191" s="554"/>
      <c r="R191" s="554"/>
      <c r="S191" s="554"/>
      <c r="T191" s="554"/>
      <c r="U191" s="554"/>
      <c r="V191" s="554"/>
      <c r="W191" s="554"/>
      <c r="X191" s="554"/>
      <c r="Y191" s="554"/>
      <c r="Z191" s="554"/>
      <c r="AA191" s="545"/>
      <c r="AB191" s="545"/>
      <c r="AC191" s="545"/>
    </row>
    <row r="192" spans="1:68" ht="27" customHeight="1" x14ac:dyDescent="0.25">
      <c r="A192" s="54" t="s">
        <v>300</v>
      </c>
      <c r="B192" s="54" t="s">
        <v>301</v>
      </c>
      <c r="C192" s="31">
        <v>4301031224</v>
      </c>
      <c r="D192" s="564">
        <v>4680115882683</v>
      </c>
      <c r="E192" s="565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1"/>
      <c r="R192" s="561"/>
      <c r="S192" s="561"/>
      <c r="T192" s="562"/>
      <c r="U192" s="34"/>
      <c r="V192" s="34"/>
      <c r="W192" s="35" t="s">
        <v>68</v>
      </c>
      <c r="X192" s="549">
        <v>279</v>
      </c>
      <c r="Y192" s="550">
        <f t="shared" ref="Y192:Y199" si="16">IFERROR(IF(X192="",0,CEILING((X192/$H192),1)*$H192),"")</f>
        <v>280.8</v>
      </c>
      <c r="Z192" s="36">
        <f>IFERROR(IF(Y192=0,"",ROUNDUP(Y192/H192,0)*0.00902),"")</f>
        <v>0.46904000000000001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289.84999999999997</v>
      </c>
      <c r="BN192" s="64">
        <f t="shared" ref="BN192:BN199" si="18">IFERROR(Y192*I192/H192,"0")</f>
        <v>291.72000000000003</v>
      </c>
      <c r="BO192" s="64">
        <f t="shared" ref="BO192:BO199" si="19">IFERROR(1/J192*(X192/H192),"0")</f>
        <v>0.39141414141414138</v>
      </c>
      <c r="BP192" s="64">
        <f t="shared" ref="BP192:BP199" si="20">IFERROR(1/J192*(Y192/H192),"0")</f>
        <v>0.39393939393939392</v>
      </c>
    </row>
    <row r="193" spans="1:68" ht="27" customHeight="1" x14ac:dyDescent="0.25">
      <c r="A193" s="54" t="s">
        <v>303</v>
      </c>
      <c r="B193" s="54" t="s">
        <v>304</v>
      </c>
      <c r="C193" s="31">
        <v>4301031230</v>
      </c>
      <c r="D193" s="564">
        <v>4680115882690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68</v>
      </c>
      <c r="X193" s="549">
        <v>200</v>
      </c>
      <c r="Y193" s="550">
        <f t="shared" si="16"/>
        <v>205.20000000000002</v>
      </c>
      <c r="Z193" s="36">
        <f>IFERROR(IF(Y193=0,"",ROUNDUP(Y193/H193,0)*0.00902),"")</f>
        <v>0.34276000000000001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207.77777777777777</v>
      </c>
      <c r="BN193" s="64">
        <f t="shared" si="18"/>
        <v>213.18000000000004</v>
      </c>
      <c r="BO193" s="64">
        <f t="shared" si="19"/>
        <v>0.28058361391694725</v>
      </c>
      <c r="BP193" s="64">
        <f t="shared" si="20"/>
        <v>0.2878787878787879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4301031220</v>
      </c>
      <c r="D194" s="564">
        <v>4680115882669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4301031221</v>
      </c>
      <c r="D195" s="564">
        <v>4680115882676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312</v>
      </c>
      <c r="Y195" s="550">
        <f t="shared" si="16"/>
        <v>313.20000000000005</v>
      </c>
      <c r="Z195" s="36">
        <f>IFERROR(IF(Y195=0,"",ROUNDUP(Y195/H195,0)*0.00902),"")</f>
        <v>0.52316000000000007</v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324.13333333333333</v>
      </c>
      <c r="BN195" s="64">
        <f t="shared" si="18"/>
        <v>325.38000000000005</v>
      </c>
      <c r="BO195" s="64">
        <f t="shared" si="19"/>
        <v>0.43771043771043766</v>
      </c>
      <c r="BP195" s="64">
        <f t="shared" si="20"/>
        <v>0.43939393939393945</v>
      </c>
    </row>
    <row r="196" spans="1:68" ht="27" customHeight="1" x14ac:dyDescent="0.25">
      <c r="A196" s="54" t="s">
        <v>312</v>
      </c>
      <c r="B196" s="54" t="s">
        <v>313</v>
      </c>
      <c r="C196" s="31">
        <v>4301031223</v>
      </c>
      <c r="D196" s="564">
        <v>4680115884014</v>
      </c>
      <c r="E196" s="565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80</v>
      </c>
      <c r="Y196" s="550">
        <f t="shared" si="16"/>
        <v>81</v>
      </c>
      <c r="Z196" s="36">
        <f>IFERROR(IF(Y196=0,"",ROUNDUP(Y196/H196,0)*0.00502),"")</f>
        <v>0.22590000000000002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85.777777777777786</v>
      </c>
      <c r="BN196" s="64">
        <f t="shared" si="18"/>
        <v>86.85</v>
      </c>
      <c r="BO196" s="64">
        <f t="shared" si="19"/>
        <v>0.18993352326685661</v>
      </c>
      <c r="BP196" s="64">
        <f t="shared" si="20"/>
        <v>0.19230769230769232</v>
      </c>
    </row>
    <row r="197" spans="1:68" ht="27" customHeight="1" x14ac:dyDescent="0.25">
      <c r="A197" s="54" t="s">
        <v>314</v>
      </c>
      <c r="B197" s="54" t="s">
        <v>315</v>
      </c>
      <c r="C197" s="31">
        <v>4301031222</v>
      </c>
      <c r="D197" s="564">
        <v>4680115884007</v>
      </c>
      <c r="E197" s="565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79</v>
      </c>
      <c r="Y197" s="550">
        <f t="shared" si="16"/>
        <v>79.2</v>
      </c>
      <c r="Z197" s="36">
        <f>IFERROR(IF(Y197=0,"",ROUNDUP(Y197/H197,0)*0.00502),"")</f>
        <v>0.22088000000000002</v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83.388888888888886</v>
      </c>
      <c r="BN197" s="64">
        <f t="shared" si="18"/>
        <v>83.6</v>
      </c>
      <c r="BO197" s="64">
        <f t="shared" si="19"/>
        <v>0.18755935422602091</v>
      </c>
      <c r="BP197" s="64">
        <f t="shared" si="20"/>
        <v>0.18803418803418806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4301031229</v>
      </c>
      <c r="D198" s="564">
        <v>4680115884038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4301031225</v>
      </c>
      <c r="D199" s="564">
        <v>4680115884021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103</v>
      </c>
      <c r="Y199" s="550">
        <f t="shared" si="16"/>
        <v>104.4</v>
      </c>
      <c r="Z199" s="36">
        <f>IFERROR(IF(Y199=0,"",ROUNDUP(Y199/H199,0)*0.00502),"")</f>
        <v>0.29116000000000003</v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108.72222222222221</v>
      </c>
      <c r="BN199" s="64">
        <f t="shared" si="18"/>
        <v>110.2</v>
      </c>
      <c r="BO199" s="64">
        <f t="shared" si="19"/>
        <v>0.24453941120607789</v>
      </c>
      <c r="BP199" s="64">
        <f t="shared" si="20"/>
        <v>0.2478632478632479</v>
      </c>
    </row>
    <row r="200" spans="1:68" x14ac:dyDescent="0.2">
      <c r="A200" s="568"/>
      <c r="B200" s="554"/>
      <c r="C200" s="554"/>
      <c r="D200" s="554"/>
      <c r="E200" s="554"/>
      <c r="F200" s="554"/>
      <c r="G200" s="554"/>
      <c r="H200" s="554"/>
      <c r="I200" s="554"/>
      <c r="J200" s="554"/>
      <c r="K200" s="554"/>
      <c r="L200" s="554"/>
      <c r="M200" s="554"/>
      <c r="N200" s="554"/>
      <c r="O200" s="569"/>
      <c r="P200" s="557" t="s">
        <v>70</v>
      </c>
      <c r="Q200" s="558"/>
      <c r="R200" s="558"/>
      <c r="S200" s="558"/>
      <c r="T200" s="558"/>
      <c r="U200" s="558"/>
      <c r="V200" s="559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292.03703703703701</v>
      </c>
      <c r="Y200" s="551">
        <f>IFERROR(Y192/H192,"0")+IFERROR(Y193/H193,"0")+IFERROR(Y194/H194,"0")+IFERROR(Y195/H195,"0")+IFERROR(Y196/H196,"0")+IFERROR(Y197/H197,"0")+IFERROR(Y198/H198,"0")+IFERROR(Y199/H199,"0")</f>
        <v>295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2.0729000000000002</v>
      </c>
      <c r="AA200" s="552"/>
      <c r="AB200" s="552"/>
      <c r="AC200" s="552"/>
    </row>
    <row r="201" spans="1:68" x14ac:dyDescent="0.2">
      <c r="A201" s="554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69"/>
      <c r="P201" s="557" t="s">
        <v>70</v>
      </c>
      <c r="Q201" s="558"/>
      <c r="R201" s="558"/>
      <c r="S201" s="558"/>
      <c r="T201" s="558"/>
      <c r="U201" s="558"/>
      <c r="V201" s="559"/>
      <c r="W201" s="37" t="s">
        <v>68</v>
      </c>
      <c r="X201" s="551">
        <f>IFERROR(SUM(X192:X199),"0")</f>
        <v>1053</v>
      </c>
      <c r="Y201" s="551">
        <f>IFERROR(SUM(Y192:Y199),"0")</f>
        <v>1063.8000000000002</v>
      </c>
      <c r="Z201" s="37"/>
      <c r="AA201" s="552"/>
      <c r="AB201" s="552"/>
      <c r="AC201" s="552"/>
    </row>
    <row r="202" spans="1:68" ht="14.25" hidden="1" customHeight="1" x14ac:dyDescent="0.25">
      <c r="A202" s="553" t="s">
        <v>72</v>
      </c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4"/>
      <c r="P202" s="554"/>
      <c r="Q202" s="554"/>
      <c r="R202" s="554"/>
      <c r="S202" s="554"/>
      <c r="T202" s="554"/>
      <c r="U202" s="554"/>
      <c r="V202" s="554"/>
      <c r="W202" s="554"/>
      <c r="X202" s="554"/>
      <c r="Y202" s="554"/>
      <c r="Z202" s="554"/>
      <c r="AA202" s="545"/>
      <c r="AB202" s="545"/>
      <c r="AC202" s="545"/>
    </row>
    <row r="203" spans="1:68" ht="27" hidden="1" customHeight="1" x14ac:dyDescent="0.25">
      <c r="A203" s="54" t="s">
        <v>320</v>
      </c>
      <c r="B203" s="54" t="s">
        <v>321</v>
      </c>
      <c r="C203" s="31">
        <v>4301051408</v>
      </c>
      <c r="D203" s="564">
        <v>4680115881594</v>
      </c>
      <c r="E203" s="565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6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1"/>
      <c r="R203" s="561"/>
      <c r="S203" s="561"/>
      <c r="T203" s="562"/>
      <c r="U203" s="34"/>
      <c r="V203" s="34"/>
      <c r="W203" s="35" t="s">
        <v>68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323</v>
      </c>
      <c r="B204" s="54" t="s">
        <v>324</v>
      </c>
      <c r="C204" s="31">
        <v>4301051411</v>
      </c>
      <c r="D204" s="564">
        <v>4680115881617</v>
      </c>
      <c r="E204" s="565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1"/>
      <c r="R204" s="561"/>
      <c r="S204" s="561"/>
      <c r="T204" s="562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326</v>
      </c>
      <c r="B205" s="54" t="s">
        <v>327</v>
      </c>
      <c r="C205" s="31">
        <v>4301051656</v>
      </c>
      <c r="D205" s="564">
        <v>4680115880573</v>
      </c>
      <c r="E205" s="565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6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1"/>
      <c r="R205" s="561"/>
      <c r="S205" s="561"/>
      <c r="T205" s="562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329</v>
      </c>
      <c r="B206" s="54" t="s">
        <v>330</v>
      </c>
      <c r="C206" s="31">
        <v>4301051407</v>
      </c>
      <c r="D206" s="564">
        <v>4680115882195</v>
      </c>
      <c r="E206" s="565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342</v>
      </c>
      <c r="Y206" s="550">
        <f t="shared" si="21"/>
        <v>343.2</v>
      </c>
      <c r="Z206" s="36">
        <f t="shared" ref="Z206:Z211" si="26">IFERROR(IF(Y206=0,"",ROUNDUP(Y206/H206,0)*0.00651),"")</f>
        <v>0.93093000000000004</v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380.47500000000002</v>
      </c>
      <c r="BN206" s="64">
        <f t="shared" si="23"/>
        <v>381.81</v>
      </c>
      <c r="BO206" s="64">
        <f t="shared" si="24"/>
        <v>0.78296703296703307</v>
      </c>
      <c r="BP206" s="64">
        <f t="shared" si="25"/>
        <v>0.78571428571428581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4301051752</v>
      </c>
      <c r="D207" s="564">
        <v>4680115882607</v>
      </c>
      <c r="E207" s="565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4301051666</v>
      </c>
      <c r="D208" s="564">
        <v>4680115880092</v>
      </c>
      <c r="E208" s="565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194</v>
      </c>
      <c r="Y208" s="550">
        <f t="shared" si="21"/>
        <v>194.4</v>
      </c>
      <c r="Z208" s="36">
        <f t="shared" si="26"/>
        <v>0.52731000000000006</v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214.37000000000003</v>
      </c>
      <c r="BN208" s="64">
        <f t="shared" si="23"/>
        <v>214.81200000000001</v>
      </c>
      <c r="BO208" s="64">
        <f t="shared" si="24"/>
        <v>0.44413919413919423</v>
      </c>
      <c r="BP208" s="64">
        <f t="shared" si="25"/>
        <v>0.44505494505494508</v>
      </c>
    </row>
    <row r="209" spans="1:68" ht="27" customHeight="1" x14ac:dyDescent="0.25">
      <c r="A209" s="54" t="s">
        <v>336</v>
      </c>
      <c r="B209" s="54" t="s">
        <v>337</v>
      </c>
      <c r="C209" s="31">
        <v>4301051668</v>
      </c>
      <c r="D209" s="564">
        <v>4680115880221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380</v>
      </c>
      <c r="Y209" s="550">
        <f t="shared" si="21"/>
        <v>381.59999999999997</v>
      </c>
      <c r="Z209" s="36">
        <f t="shared" si="26"/>
        <v>1.0350900000000001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419.90000000000003</v>
      </c>
      <c r="BN209" s="64">
        <f t="shared" si="23"/>
        <v>421.66800000000001</v>
      </c>
      <c r="BO209" s="64">
        <f t="shared" si="24"/>
        <v>0.86996336996337009</v>
      </c>
      <c r="BP209" s="64">
        <f t="shared" si="25"/>
        <v>0.87362637362637374</v>
      </c>
    </row>
    <row r="210" spans="1:68" ht="27" customHeight="1" x14ac:dyDescent="0.25">
      <c r="A210" s="54" t="s">
        <v>338</v>
      </c>
      <c r="B210" s="54" t="s">
        <v>339</v>
      </c>
      <c r="C210" s="31">
        <v>4301051945</v>
      </c>
      <c r="D210" s="564">
        <v>4680115880504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171</v>
      </c>
      <c r="Y210" s="550">
        <f t="shared" si="21"/>
        <v>172.79999999999998</v>
      </c>
      <c r="Z210" s="36">
        <f t="shared" si="26"/>
        <v>0.46872000000000003</v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188.95500000000001</v>
      </c>
      <c r="BN210" s="64">
        <f t="shared" si="23"/>
        <v>190.94400000000002</v>
      </c>
      <c r="BO210" s="64">
        <f t="shared" si="24"/>
        <v>0.39148351648351654</v>
      </c>
      <c r="BP210" s="64">
        <f t="shared" si="25"/>
        <v>0.39560439560439564</v>
      </c>
    </row>
    <row r="211" spans="1:68" ht="27" customHeight="1" x14ac:dyDescent="0.25">
      <c r="A211" s="54" t="s">
        <v>341</v>
      </c>
      <c r="B211" s="54" t="s">
        <v>342</v>
      </c>
      <c r="C211" s="31">
        <v>4301051410</v>
      </c>
      <c r="D211" s="564">
        <v>4680115882164</v>
      </c>
      <c r="E211" s="565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266</v>
      </c>
      <c r="Y211" s="550">
        <f t="shared" si="21"/>
        <v>266.39999999999998</v>
      </c>
      <c r="Z211" s="36">
        <f t="shared" si="26"/>
        <v>0.72260999999999997</v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294.59500000000003</v>
      </c>
      <c r="BN211" s="64">
        <f t="shared" si="23"/>
        <v>295.03800000000001</v>
      </c>
      <c r="BO211" s="64">
        <f t="shared" si="24"/>
        <v>0.60897435897435903</v>
      </c>
      <c r="BP211" s="64">
        <f t="shared" si="25"/>
        <v>0.60989010989010994</v>
      </c>
    </row>
    <row r="212" spans="1:68" x14ac:dyDescent="0.2">
      <c r="A212" s="568"/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69"/>
      <c r="P212" s="557" t="s">
        <v>70</v>
      </c>
      <c r="Q212" s="558"/>
      <c r="R212" s="558"/>
      <c r="S212" s="558"/>
      <c r="T212" s="558"/>
      <c r="U212" s="558"/>
      <c r="V212" s="559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563.75</v>
      </c>
      <c r="Y212" s="551">
        <f>IFERROR(Y203/H203,"0")+IFERROR(Y204/H204,"0")+IFERROR(Y205/H205,"0")+IFERROR(Y206/H206,"0")+IFERROR(Y207/H207,"0")+IFERROR(Y208/H208,"0")+IFERROR(Y209/H209,"0")+IFERROR(Y210/H210,"0")+IFERROR(Y211/H211,"0")</f>
        <v>566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3.6846600000000005</v>
      </c>
      <c r="AA212" s="552"/>
      <c r="AB212" s="552"/>
      <c r="AC212" s="552"/>
    </row>
    <row r="213" spans="1:68" x14ac:dyDescent="0.2">
      <c r="A213" s="554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69"/>
      <c r="P213" s="557" t="s">
        <v>70</v>
      </c>
      <c r="Q213" s="558"/>
      <c r="R213" s="558"/>
      <c r="S213" s="558"/>
      <c r="T213" s="558"/>
      <c r="U213" s="558"/>
      <c r="V213" s="559"/>
      <c r="W213" s="37" t="s">
        <v>68</v>
      </c>
      <c r="X213" s="551">
        <f>IFERROR(SUM(X203:X211),"0")</f>
        <v>1353</v>
      </c>
      <c r="Y213" s="551">
        <f>IFERROR(SUM(Y203:Y211),"0")</f>
        <v>1358.4</v>
      </c>
      <c r="Z213" s="37"/>
      <c r="AA213" s="552"/>
      <c r="AB213" s="552"/>
      <c r="AC213" s="552"/>
    </row>
    <row r="214" spans="1:68" ht="14.25" hidden="1" customHeight="1" x14ac:dyDescent="0.25">
      <c r="A214" s="553" t="s">
        <v>164</v>
      </c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4"/>
      <c r="P214" s="554"/>
      <c r="Q214" s="554"/>
      <c r="R214" s="554"/>
      <c r="S214" s="554"/>
      <c r="T214" s="554"/>
      <c r="U214" s="554"/>
      <c r="V214" s="554"/>
      <c r="W214" s="554"/>
      <c r="X214" s="554"/>
      <c r="Y214" s="554"/>
      <c r="Z214" s="554"/>
      <c r="AA214" s="545"/>
      <c r="AB214" s="545"/>
      <c r="AC214" s="545"/>
    </row>
    <row r="215" spans="1:68" ht="27" customHeight="1" x14ac:dyDescent="0.25">
      <c r="A215" s="54" t="s">
        <v>343</v>
      </c>
      <c r="B215" s="54" t="s">
        <v>344</v>
      </c>
      <c r="C215" s="31">
        <v>4301060463</v>
      </c>
      <c r="D215" s="564">
        <v>4680115880818</v>
      </c>
      <c r="E215" s="565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5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1"/>
      <c r="R215" s="561"/>
      <c r="S215" s="561"/>
      <c r="T215" s="562"/>
      <c r="U215" s="34"/>
      <c r="V215" s="34"/>
      <c r="W215" s="35" t="s">
        <v>68</v>
      </c>
      <c r="X215" s="549">
        <v>20</v>
      </c>
      <c r="Y215" s="550">
        <f>IFERROR(IF(X215="",0,CEILING((X215/$H215),1)*$H215),"")</f>
        <v>21.599999999999998</v>
      </c>
      <c r="Z215" s="36">
        <f>IFERROR(IF(Y215=0,"",ROUNDUP(Y215/H215,0)*0.00651),"")</f>
        <v>5.8590000000000003E-2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22.100000000000005</v>
      </c>
      <c r="BN215" s="64">
        <f>IFERROR(Y215*I215/H215,"0")</f>
        <v>23.868000000000002</v>
      </c>
      <c r="BO215" s="64">
        <f>IFERROR(1/J215*(X215/H215),"0")</f>
        <v>4.5787545787545791E-2</v>
      </c>
      <c r="BP215" s="64">
        <f>IFERROR(1/J215*(Y215/H215),"0")</f>
        <v>4.9450549450549455E-2</v>
      </c>
    </row>
    <row r="216" spans="1:68" ht="27" customHeight="1" x14ac:dyDescent="0.25">
      <c r="A216" s="54" t="s">
        <v>346</v>
      </c>
      <c r="B216" s="54" t="s">
        <v>347</v>
      </c>
      <c r="C216" s="31">
        <v>4301060389</v>
      </c>
      <c r="D216" s="564">
        <v>4680115880801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6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68</v>
      </c>
      <c r="X216" s="549">
        <v>20</v>
      </c>
      <c r="Y216" s="550">
        <f>IFERROR(IF(X216="",0,CEILING((X216/$H216),1)*$H216),"")</f>
        <v>21.599999999999998</v>
      </c>
      <c r="Z216" s="36">
        <f>IFERROR(IF(Y216=0,"",ROUNDUP(Y216/H216,0)*0.00651),"")</f>
        <v>5.8590000000000003E-2</v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22.100000000000005</v>
      </c>
      <c r="BN216" s="64">
        <f>IFERROR(Y216*I216/H216,"0")</f>
        <v>23.868000000000002</v>
      </c>
      <c r="BO216" s="64">
        <f>IFERROR(1/J216*(X216/H216),"0")</f>
        <v>4.5787545787545791E-2</v>
      </c>
      <c r="BP216" s="64">
        <f>IFERROR(1/J216*(Y216/H216),"0")</f>
        <v>4.9450549450549455E-2</v>
      </c>
    </row>
    <row r="217" spans="1:68" x14ac:dyDescent="0.2">
      <c r="A217" s="568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69"/>
      <c r="P217" s="557" t="s">
        <v>70</v>
      </c>
      <c r="Q217" s="558"/>
      <c r="R217" s="558"/>
      <c r="S217" s="558"/>
      <c r="T217" s="558"/>
      <c r="U217" s="558"/>
      <c r="V217" s="559"/>
      <c r="W217" s="37" t="s">
        <v>71</v>
      </c>
      <c r="X217" s="551">
        <f>IFERROR(X215/H215,"0")+IFERROR(X216/H216,"0")</f>
        <v>16.666666666666668</v>
      </c>
      <c r="Y217" s="551">
        <f>IFERROR(Y215/H215,"0")+IFERROR(Y216/H216,"0")</f>
        <v>18</v>
      </c>
      <c r="Z217" s="551">
        <f>IFERROR(IF(Z215="",0,Z215),"0")+IFERROR(IF(Z216="",0,Z216),"0")</f>
        <v>0.11718000000000001</v>
      </c>
      <c r="AA217" s="552"/>
      <c r="AB217" s="552"/>
      <c r="AC217" s="552"/>
    </row>
    <row r="218" spans="1:68" x14ac:dyDescent="0.2">
      <c r="A218" s="554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69"/>
      <c r="P218" s="557" t="s">
        <v>70</v>
      </c>
      <c r="Q218" s="558"/>
      <c r="R218" s="558"/>
      <c r="S218" s="558"/>
      <c r="T218" s="558"/>
      <c r="U218" s="558"/>
      <c r="V218" s="559"/>
      <c r="W218" s="37" t="s">
        <v>68</v>
      </c>
      <c r="X218" s="551">
        <f>IFERROR(SUM(X215:X216),"0")</f>
        <v>40</v>
      </c>
      <c r="Y218" s="551">
        <f>IFERROR(SUM(Y215:Y216),"0")</f>
        <v>43.199999999999996</v>
      </c>
      <c r="Z218" s="37"/>
      <c r="AA218" s="552"/>
      <c r="AB218" s="552"/>
      <c r="AC218" s="552"/>
    </row>
    <row r="219" spans="1:68" ht="16.5" hidden="1" customHeight="1" x14ac:dyDescent="0.25">
      <c r="A219" s="571" t="s">
        <v>349</v>
      </c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4"/>
      <c r="P219" s="554"/>
      <c r="Q219" s="554"/>
      <c r="R219" s="554"/>
      <c r="S219" s="554"/>
      <c r="T219" s="554"/>
      <c r="U219" s="554"/>
      <c r="V219" s="554"/>
      <c r="W219" s="554"/>
      <c r="X219" s="554"/>
      <c r="Y219" s="554"/>
      <c r="Z219" s="554"/>
      <c r="AA219" s="544"/>
      <c r="AB219" s="544"/>
      <c r="AC219" s="544"/>
    </row>
    <row r="220" spans="1:68" ht="14.25" hidden="1" customHeight="1" x14ac:dyDescent="0.25">
      <c r="A220" s="553" t="s">
        <v>102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5"/>
      <c r="AB220" s="545"/>
      <c r="AC220" s="545"/>
    </row>
    <row r="221" spans="1:68" ht="27" customHeight="1" x14ac:dyDescent="0.25">
      <c r="A221" s="54" t="s">
        <v>350</v>
      </c>
      <c r="B221" s="54" t="s">
        <v>351</v>
      </c>
      <c r="C221" s="31">
        <v>4301011826</v>
      </c>
      <c r="D221" s="564">
        <v>4680115884137</v>
      </c>
      <c r="E221" s="565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1"/>
      <c r="R221" s="561"/>
      <c r="S221" s="561"/>
      <c r="T221" s="562"/>
      <c r="U221" s="34"/>
      <c r="V221" s="34"/>
      <c r="W221" s="35" t="s">
        <v>68</v>
      </c>
      <c r="X221" s="549">
        <v>150</v>
      </c>
      <c r="Y221" s="550">
        <f t="shared" ref="Y221:Y229" si="27">IFERROR(IF(X221="",0,CEILING((X221/$H221),1)*$H221),"")</f>
        <v>150.79999999999998</v>
      </c>
      <c r="Z221" s="36">
        <f>IFERROR(IF(Y221=0,"",ROUNDUP(Y221/H221,0)*0.01898),"")</f>
        <v>0.24674000000000001</v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155.625</v>
      </c>
      <c r="BN221" s="64">
        <f t="shared" ref="BN221:BN229" si="29">IFERROR(Y221*I221/H221,"0")</f>
        <v>156.45500000000001</v>
      </c>
      <c r="BO221" s="64">
        <f t="shared" ref="BO221:BO229" si="30">IFERROR(1/J221*(X221/H221),"0")</f>
        <v>0.20204741379310345</v>
      </c>
      <c r="BP221" s="64">
        <f t="shared" ref="BP221:BP229" si="31">IFERROR(1/J221*(Y221/H221),"0")</f>
        <v>0.20312499999999997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4301011724</v>
      </c>
      <c r="D222" s="564">
        <v>4680115884236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4301011721</v>
      </c>
      <c r="D223" s="564">
        <v>4680115884175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359</v>
      </c>
      <c r="B224" s="54" t="s">
        <v>360</v>
      </c>
      <c r="C224" s="31">
        <v>4301011824</v>
      </c>
      <c r="D224" s="564">
        <v>4680115884144</v>
      </c>
      <c r="E224" s="565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359</v>
      </c>
      <c r="B225" s="54" t="s">
        <v>361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93" t="s">
        <v>362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4301012149</v>
      </c>
      <c r="D226" s="564">
        <v>4680115886551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4301011726</v>
      </c>
      <c r="D227" s="564">
        <v>4680115884182</v>
      </c>
      <c r="E227" s="565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4301011722</v>
      </c>
      <c r="D228" s="564">
        <v>4680115884205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368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7" t="s">
        <v>372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8"/>
      <c r="B230" s="554"/>
      <c r="C230" s="554"/>
      <c r="D230" s="554"/>
      <c r="E230" s="554"/>
      <c r="F230" s="554"/>
      <c r="G230" s="554"/>
      <c r="H230" s="554"/>
      <c r="I230" s="554"/>
      <c r="J230" s="554"/>
      <c r="K230" s="554"/>
      <c r="L230" s="554"/>
      <c r="M230" s="554"/>
      <c r="N230" s="554"/>
      <c r="O230" s="569"/>
      <c r="P230" s="557" t="s">
        <v>70</v>
      </c>
      <c r="Q230" s="558"/>
      <c r="R230" s="558"/>
      <c r="S230" s="558"/>
      <c r="T230" s="558"/>
      <c r="U230" s="558"/>
      <c r="V230" s="559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12.931034482758621</v>
      </c>
      <c r="Y230" s="551">
        <f>IFERROR(Y221/H221,"0")+IFERROR(Y222/H222,"0")+IFERROR(Y223/H223,"0")+IFERROR(Y224/H224,"0")+IFERROR(Y225/H225,"0")+IFERROR(Y226/H226,"0")+IFERROR(Y227/H227,"0")+IFERROR(Y228/H228,"0")+IFERROR(Y229/H229,"0")</f>
        <v>12.999999999999998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0.24674000000000001</v>
      </c>
      <c r="AA230" s="552"/>
      <c r="AB230" s="552"/>
      <c r="AC230" s="552"/>
    </row>
    <row r="231" spans="1:68" x14ac:dyDescent="0.2">
      <c r="A231" s="554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69"/>
      <c r="P231" s="557" t="s">
        <v>70</v>
      </c>
      <c r="Q231" s="558"/>
      <c r="R231" s="558"/>
      <c r="S231" s="558"/>
      <c r="T231" s="558"/>
      <c r="U231" s="558"/>
      <c r="V231" s="559"/>
      <c r="W231" s="37" t="s">
        <v>68</v>
      </c>
      <c r="X231" s="551">
        <f>IFERROR(SUM(X221:X229),"0")</f>
        <v>150</v>
      </c>
      <c r="Y231" s="551">
        <f>IFERROR(SUM(Y221:Y229),"0")</f>
        <v>150.79999999999998</v>
      </c>
      <c r="Z231" s="37"/>
      <c r="AA231" s="552"/>
      <c r="AB231" s="552"/>
      <c r="AC231" s="552"/>
    </row>
    <row r="232" spans="1:68" ht="14.25" hidden="1" customHeight="1" x14ac:dyDescent="0.25">
      <c r="A232" s="553" t="s">
        <v>134</v>
      </c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4"/>
      <c r="P232" s="554"/>
      <c r="Q232" s="554"/>
      <c r="R232" s="554"/>
      <c r="S232" s="554"/>
      <c r="T232" s="554"/>
      <c r="U232" s="554"/>
      <c r="V232" s="554"/>
      <c r="W232" s="554"/>
      <c r="X232" s="554"/>
      <c r="Y232" s="554"/>
      <c r="Z232" s="554"/>
      <c r="AA232" s="545"/>
      <c r="AB232" s="545"/>
      <c r="AC232" s="545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64">
        <v>4680115885981</v>
      </c>
      <c r="E233" s="565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4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1"/>
      <c r="R233" s="561"/>
      <c r="S233" s="561"/>
      <c r="T233" s="562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8"/>
      <c r="B234" s="554"/>
      <c r="C234" s="554"/>
      <c r="D234" s="554"/>
      <c r="E234" s="554"/>
      <c r="F234" s="554"/>
      <c r="G234" s="554"/>
      <c r="H234" s="554"/>
      <c r="I234" s="554"/>
      <c r="J234" s="554"/>
      <c r="K234" s="554"/>
      <c r="L234" s="554"/>
      <c r="M234" s="554"/>
      <c r="N234" s="554"/>
      <c r="O234" s="569"/>
      <c r="P234" s="557" t="s">
        <v>70</v>
      </c>
      <c r="Q234" s="558"/>
      <c r="R234" s="558"/>
      <c r="S234" s="558"/>
      <c r="T234" s="558"/>
      <c r="U234" s="558"/>
      <c r="V234" s="559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hidden="1" x14ac:dyDescent="0.2">
      <c r="A235" s="554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69"/>
      <c r="P235" s="557" t="s">
        <v>70</v>
      </c>
      <c r="Q235" s="558"/>
      <c r="R235" s="558"/>
      <c r="S235" s="558"/>
      <c r="T235" s="558"/>
      <c r="U235" s="558"/>
      <c r="V235" s="559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hidden="1" customHeight="1" x14ac:dyDescent="0.25">
      <c r="A236" s="553" t="s">
        <v>376</v>
      </c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4"/>
      <c r="P236" s="554"/>
      <c r="Q236" s="554"/>
      <c r="R236" s="554"/>
      <c r="S236" s="554"/>
      <c r="T236" s="554"/>
      <c r="U236" s="554"/>
      <c r="V236" s="554"/>
      <c r="W236" s="554"/>
      <c r="X236" s="554"/>
      <c r="Y236" s="554"/>
      <c r="Z236" s="554"/>
      <c r="AA236" s="545"/>
      <c r="AB236" s="545"/>
      <c r="AC236" s="545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64">
        <v>4680115886803</v>
      </c>
      <c r="E237" s="565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8" t="s">
        <v>379</v>
      </c>
      <c r="Q237" s="561"/>
      <c r="R237" s="561"/>
      <c r="S237" s="561"/>
      <c r="T237" s="562"/>
      <c r="U237" s="34"/>
      <c r="V237" s="34"/>
      <c r="W237" s="35" t="s">
        <v>68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8"/>
      <c r="B238" s="554"/>
      <c r="C238" s="554"/>
      <c r="D238" s="554"/>
      <c r="E238" s="554"/>
      <c r="F238" s="554"/>
      <c r="G238" s="554"/>
      <c r="H238" s="554"/>
      <c r="I238" s="554"/>
      <c r="J238" s="554"/>
      <c r="K238" s="554"/>
      <c r="L238" s="554"/>
      <c r="M238" s="554"/>
      <c r="N238" s="554"/>
      <c r="O238" s="569"/>
      <c r="P238" s="557" t="s">
        <v>70</v>
      </c>
      <c r="Q238" s="558"/>
      <c r="R238" s="558"/>
      <c r="S238" s="558"/>
      <c r="T238" s="558"/>
      <c r="U238" s="558"/>
      <c r="V238" s="559"/>
      <c r="W238" s="37" t="s">
        <v>71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hidden="1" x14ac:dyDescent="0.2">
      <c r="A239" s="554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69"/>
      <c r="P239" s="557" t="s">
        <v>70</v>
      </c>
      <c r="Q239" s="558"/>
      <c r="R239" s="558"/>
      <c r="S239" s="558"/>
      <c r="T239" s="558"/>
      <c r="U239" s="558"/>
      <c r="V239" s="559"/>
      <c r="W239" s="37" t="s">
        <v>68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hidden="1" customHeight="1" x14ac:dyDescent="0.25">
      <c r="A240" s="553" t="s">
        <v>381</v>
      </c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4"/>
      <c r="P240" s="554"/>
      <c r="Q240" s="554"/>
      <c r="R240" s="554"/>
      <c r="S240" s="554"/>
      <c r="T240" s="554"/>
      <c r="U240" s="554"/>
      <c r="V240" s="554"/>
      <c r="W240" s="554"/>
      <c r="X240" s="554"/>
      <c r="Y240" s="554"/>
      <c r="Z240" s="554"/>
      <c r="AA240" s="545"/>
      <c r="AB240" s="545"/>
      <c r="AC240" s="545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64">
        <v>4680115886704</v>
      </c>
      <c r="E241" s="565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1"/>
      <c r="R241" s="561"/>
      <c r="S241" s="561"/>
      <c r="T241" s="562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64">
        <v>4680115886681</v>
      </c>
      <c r="E242" s="565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5" t="s">
        <v>387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64">
        <v>4680115886735</v>
      </c>
      <c r="E243" s="565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64">
        <v>4680115886728</v>
      </c>
      <c r="E244" s="565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8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1"/>
      <c r="R244" s="561"/>
      <c r="S244" s="561"/>
      <c r="T244" s="562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69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69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69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69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9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9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69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69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52</v>
      </c>
      <c r="Y268" s="550">
        <f>IFERROR(IF(X268="",0,CEILING((X268/$H268),1)*$H268),"")</f>
        <v>52.8</v>
      </c>
      <c r="Z268" s="36">
        <f>IFERROR(IF(Y268=0,"",ROUNDUP(Y268/H268,0)*0.00651),"")</f>
        <v>0.14322000000000001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57.46</v>
      </c>
      <c r="BN268" s="64">
        <f>IFERROR(Y268*I268/H268,"0")</f>
        <v>58.344000000000001</v>
      </c>
      <c r="BO268" s="64">
        <f>IFERROR(1/J268*(X268/H268),"0")</f>
        <v>0.11904761904761907</v>
      </c>
      <c r="BP268" s="64">
        <f>IFERROR(1/J268*(Y268/H268),"0")</f>
        <v>0.12087912087912089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5</v>
      </c>
      <c r="Y269" s="550">
        <f>IFERROR(IF(X269="",0,CEILING((X269/$H269),1)*$H269),"")</f>
        <v>7.1999999999999993</v>
      </c>
      <c r="Z269" s="36">
        <f>IFERROR(IF(Y269=0,"",ROUNDUP(Y269/H269,0)*0.00651),"")</f>
        <v>1.9529999999999999E-2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5.375</v>
      </c>
      <c r="BN269" s="64">
        <f>IFERROR(Y269*I269/H269,"0")</f>
        <v>7.7399999999999993</v>
      </c>
      <c r="BO269" s="64">
        <f>IFERROR(1/J269*(X269/H269),"0")</f>
        <v>1.1446886446886448E-2</v>
      </c>
      <c r="BP269" s="64">
        <f>IFERROR(1/J269*(Y269/H269),"0")</f>
        <v>1.6483516483516484E-2</v>
      </c>
    </row>
    <row r="270" spans="1:68" x14ac:dyDescent="0.2">
      <c r="A270" s="568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69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23.75</v>
      </c>
      <c r="Y270" s="551">
        <f>IFERROR(Y267/H267,"0")+IFERROR(Y268/H268,"0")+IFERROR(Y269/H269,"0")</f>
        <v>25</v>
      </c>
      <c r="Z270" s="551">
        <f>IFERROR(IF(Z267="",0,Z267),"0")+IFERROR(IF(Z268="",0,Z268),"0")+IFERROR(IF(Z269="",0,Z269),"0")</f>
        <v>0.16275000000000001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69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57</v>
      </c>
      <c r="Y271" s="551">
        <f>IFERROR(SUM(Y267:Y269),"0")</f>
        <v>60</v>
      </c>
      <c r="Z271" s="37"/>
      <c r="AA271" s="552"/>
      <c r="AB271" s="552"/>
      <c r="AC271" s="552"/>
    </row>
    <row r="272" spans="1:68" ht="16.5" hidden="1" customHeight="1" x14ac:dyDescent="0.25">
      <c r="A272" s="571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85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69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69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69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69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69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69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69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69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8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69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69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69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69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164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114</v>
      </c>
      <c r="Y314" s="550">
        <f>IFERROR(IF(X314="",0,CEILING((X314/$H314),1)*$H314),"")</f>
        <v>117.60000000000001</v>
      </c>
      <c r="Z314" s="36">
        <f>IFERROR(IF(Y314=0,"",ROUNDUP(Y314/H314,0)*0.01898),"")</f>
        <v>0.26572000000000001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121.04357142857143</v>
      </c>
      <c r="BN314" s="64">
        <f>IFERROR(Y314*I314/H314,"0")</f>
        <v>124.86600000000001</v>
      </c>
      <c r="BO314" s="64">
        <f>IFERROR(1/J314*(X314/H314),"0")</f>
        <v>0.21205357142857142</v>
      </c>
      <c r="BP314" s="64">
        <f>IFERROR(1/J314*(Y314/H314),"0")</f>
        <v>0.21875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444</v>
      </c>
      <c r="Y315" s="550">
        <f>IFERROR(IF(X315="",0,CEILING((X315/$H315),1)*$H315),"")</f>
        <v>444.59999999999997</v>
      </c>
      <c r="Z315" s="36">
        <f>IFERROR(IF(Y315=0,"",ROUNDUP(Y315/H315,0)*0.01898),"")</f>
        <v>1.08186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473.54307692307697</v>
      </c>
      <c r="BN315" s="64">
        <f>IFERROR(Y315*I315/H315,"0")</f>
        <v>474.18300000000005</v>
      </c>
      <c r="BO315" s="64">
        <f>IFERROR(1/J315*(X315/H315),"0")</f>
        <v>0.88942307692307698</v>
      </c>
      <c r="BP315" s="64">
        <f>IFERROR(1/J315*(Y315/H315),"0")</f>
        <v>0.890625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69</v>
      </c>
      <c r="Y316" s="550">
        <f>IFERROR(IF(X316="",0,CEILING((X316/$H316),1)*$H316),"")</f>
        <v>75.600000000000009</v>
      </c>
      <c r="Z316" s="36">
        <f>IFERROR(IF(Y316=0,"",ROUNDUP(Y316/H316,0)*0.01898),"")</f>
        <v>0.17082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73.263214285714284</v>
      </c>
      <c r="BN316" s="64">
        <f>IFERROR(Y316*I316/H316,"0")</f>
        <v>80.271000000000001</v>
      </c>
      <c r="BO316" s="64">
        <f>IFERROR(1/J316*(X316/H316),"0")</f>
        <v>0.12834821428571427</v>
      </c>
      <c r="BP316" s="64">
        <f>IFERROR(1/J316*(Y316/H316),"0")</f>
        <v>0.140625</v>
      </c>
    </row>
    <row r="317" spans="1:68" x14ac:dyDescent="0.2">
      <c r="A317" s="568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69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78.708791208791212</v>
      </c>
      <c r="Y317" s="551">
        <f>IFERROR(Y314/H314,"0")+IFERROR(Y315/H315,"0")+IFERROR(Y316/H316,"0")</f>
        <v>80</v>
      </c>
      <c r="Z317" s="551">
        <f>IFERROR(IF(Z314="",0,Z314),"0")+IFERROR(IF(Z315="",0,Z315),"0")+IFERROR(IF(Z316="",0,Z316),"0")</f>
        <v>1.5184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69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627</v>
      </c>
      <c r="Y318" s="551">
        <f>IFERROR(SUM(Y314:Y316),"0")</f>
        <v>637.79999999999995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9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7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8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69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69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69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69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7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8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69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69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614" t="s">
        <v>536</v>
      </c>
      <c r="B339" s="615"/>
      <c r="C339" s="615"/>
      <c r="D339" s="615"/>
      <c r="E339" s="615"/>
      <c r="F339" s="615"/>
      <c r="G339" s="615"/>
      <c r="H339" s="615"/>
      <c r="I339" s="615"/>
      <c r="J339" s="615"/>
      <c r="K339" s="615"/>
      <c r="L339" s="615"/>
      <c r="M339" s="615"/>
      <c r="N339" s="615"/>
      <c r="O339" s="615"/>
      <c r="P339" s="615"/>
      <c r="Q339" s="615"/>
      <c r="R339" s="615"/>
      <c r="S339" s="615"/>
      <c r="T339" s="615"/>
      <c r="U339" s="615"/>
      <c r="V339" s="615"/>
      <c r="W339" s="615"/>
      <c r="X339" s="615"/>
      <c r="Y339" s="615"/>
      <c r="Z339" s="615"/>
      <c r="AA339" s="48"/>
      <c r="AB339" s="48"/>
      <c r="AC339" s="48"/>
    </row>
    <row r="340" spans="1:68" ht="16.5" hidden="1" customHeight="1" x14ac:dyDescent="0.25">
      <c r="A340" s="571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604</v>
      </c>
      <c r="Y342" s="550">
        <f t="shared" ref="Y342:Y348" si="38">IFERROR(IF(X342="",0,CEILING((X342/$H342),1)*$H342),"")</f>
        <v>615</v>
      </c>
      <c r="Z342" s="36">
        <f>IFERROR(IF(Y342=0,"",ROUNDUP(Y342/H342,0)*0.02175),"")</f>
        <v>0.89174999999999993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623.32799999999997</v>
      </c>
      <c r="BN342" s="64">
        <f t="shared" ref="BN342:BN348" si="40">IFERROR(Y342*I342/H342,"0")</f>
        <v>634.68000000000006</v>
      </c>
      <c r="BO342" s="64">
        <f t="shared" ref="BO342:BO348" si="41">IFERROR(1/J342*(X342/H342),"0")</f>
        <v>0.8388888888888888</v>
      </c>
      <c r="BP342" s="64">
        <f t="shared" ref="BP342:BP348" si="42">IFERROR(1/J342*(Y342/H342),"0")</f>
        <v>0.85416666666666663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1009</v>
      </c>
      <c r="Y343" s="550">
        <f t="shared" si="38"/>
        <v>1020</v>
      </c>
      <c r="Z343" s="36">
        <f>IFERROR(IF(Y343=0,"",ROUNDUP(Y343/H343,0)*0.02175),"")</f>
        <v>1.4789999999999999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1041.288</v>
      </c>
      <c r="BN343" s="64">
        <f t="shared" si="40"/>
        <v>1052.6400000000001</v>
      </c>
      <c r="BO343" s="64">
        <f t="shared" si="41"/>
        <v>1.4013888888888888</v>
      </c>
      <c r="BP343" s="64">
        <f t="shared" si="42"/>
        <v>1.4166666666666665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64">
        <v>4680115884830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7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550</v>
      </c>
      <c r="Y344" s="550">
        <f t="shared" si="38"/>
        <v>555</v>
      </c>
      <c r="Z344" s="36">
        <f>IFERROR(IF(Y344=0,"",ROUNDUP(Y344/H344,0)*0.02175),"")</f>
        <v>0.80474999999999997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567.6</v>
      </c>
      <c r="BN344" s="64">
        <f t="shared" si="40"/>
        <v>572.76</v>
      </c>
      <c r="BO344" s="64">
        <f t="shared" si="41"/>
        <v>0.76388888888888884</v>
      </c>
      <c r="BP344" s="64">
        <f t="shared" si="42"/>
        <v>0.77083333333333326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64">
        <v>4607091383997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8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69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144.19999999999999</v>
      </c>
      <c r="Y349" s="551">
        <f>IFERROR(Y342/H342,"0")+IFERROR(Y343/H343,"0")+IFERROR(Y344/H344,"0")+IFERROR(Y345/H345,"0")+IFERROR(Y346/H346,"0")+IFERROR(Y347/H347,"0")+IFERROR(Y348/H348,"0")</f>
        <v>146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3.1754999999999995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69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2163</v>
      </c>
      <c r="Y350" s="551">
        <f>IFERROR(SUM(Y342:Y348),"0")</f>
        <v>2190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1283</v>
      </c>
      <c r="Y352" s="550">
        <f>IFERROR(IF(X352="",0,CEILING((X352/$H352),1)*$H352),"")</f>
        <v>1290</v>
      </c>
      <c r="Z352" s="36">
        <f>IFERROR(IF(Y352=0,"",ROUNDUP(Y352/H352,0)*0.02175),"")</f>
        <v>1.8704999999999998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1324.056</v>
      </c>
      <c r="BN352" s="64">
        <f>IFERROR(Y352*I352/H352,"0")</f>
        <v>1331.28</v>
      </c>
      <c r="BO352" s="64">
        <f>IFERROR(1/J352*(X352/H352),"0")</f>
        <v>1.7819444444444443</v>
      </c>
      <c r="BP352" s="64">
        <f>IFERROR(1/J352*(Y352/H352),"0")</f>
        <v>1.7916666666666665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69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85.533333333333331</v>
      </c>
      <c r="Y354" s="551">
        <f>IFERROR(Y352/H352,"0")+IFERROR(Y353/H353,"0")</f>
        <v>86</v>
      </c>
      <c r="Z354" s="551">
        <f>IFERROR(IF(Z352="",0,Z352),"0")+IFERROR(IF(Z353="",0,Z353),"0")</f>
        <v>1.8704999999999998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69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1283</v>
      </c>
      <c r="Y355" s="551">
        <f>IFERROR(SUM(Y352:Y353),"0")</f>
        <v>1290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7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2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69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69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164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6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176</v>
      </c>
      <c r="Y362" s="550">
        <f>IFERROR(IF(X362="",0,CEILING((X362/$H362),1)*$H362),"")</f>
        <v>180</v>
      </c>
      <c r="Z362" s="36">
        <f>IFERROR(IF(Y362=0,"",ROUNDUP(Y362/H362,0)*0.01898),"")</f>
        <v>0.37959999999999999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186.14933333333335</v>
      </c>
      <c r="BN362" s="64">
        <f>IFERROR(Y362*I362/H362,"0")</f>
        <v>190.38</v>
      </c>
      <c r="BO362" s="64">
        <f>IFERROR(1/J362*(X362/H362),"0")</f>
        <v>0.30555555555555558</v>
      </c>
      <c r="BP362" s="64">
        <f>IFERROR(1/J362*(Y362/H362),"0")</f>
        <v>0.3125</v>
      </c>
    </row>
    <row r="363" spans="1:68" x14ac:dyDescent="0.2">
      <c r="A363" s="568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69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19.555555555555557</v>
      </c>
      <c r="Y363" s="551">
        <f>IFERROR(Y362/H362,"0")</f>
        <v>20</v>
      </c>
      <c r="Z363" s="551">
        <f>IFERROR(IF(Z362="",0,Z362),"0")</f>
        <v>0.37959999999999999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69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176</v>
      </c>
      <c r="Y364" s="551">
        <f>IFERROR(SUM(Y362:Y362),"0")</f>
        <v>180</v>
      </c>
      <c r="Z364" s="37"/>
      <c r="AA364" s="552"/>
      <c r="AB364" s="552"/>
      <c r="AC364" s="552"/>
    </row>
    <row r="365" spans="1:68" ht="16.5" hidden="1" customHeight="1" x14ac:dyDescent="0.25">
      <c r="A365" s="571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22</v>
      </c>
      <c r="Y368" s="550">
        <f>IFERROR(IF(X368="",0,CEILING((X368/$H368),1)*$H368),"")</f>
        <v>24</v>
      </c>
      <c r="Z368" s="36">
        <f>IFERROR(IF(Y368=0,"",ROUNDUP(Y368/H368,0)*0.01898),"")</f>
        <v>3.7960000000000001E-2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22.797499999999999</v>
      </c>
      <c r="BN368" s="64">
        <f>IFERROR(Y368*I368/H368,"0")</f>
        <v>24.87</v>
      </c>
      <c r="BO368" s="64">
        <f>IFERROR(1/J368*(X368/H368),"0")</f>
        <v>2.8645833333333332E-2</v>
      </c>
      <c r="BP368" s="64">
        <f>IFERROR(1/J368*(Y368/H368),"0")</f>
        <v>3.125E-2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8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69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1.8333333333333333</v>
      </c>
      <c r="Y370" s="551">
        <f>IFERROR(Y367/H367,"0")+IFERROR(Y368/H368,"0")+IFERROR(Y369/H369,"0")</f>
        <v>2</v>
      </c>
      <c r="Z370" s="551">
        <f>IFERROR(IF(Z367="",0,Z367),"0")+IFERROR(IF(Z368="",0,Z368),"0")+IFERROR(IF(Z369="",0,Z369),"0")</f>
        <v>3.7960000000000001E-2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69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22</v>
      </c>
      <c r="Y371" s="551">
        <f>IFERROR(SUM(Y367:Y369),"0")</f>
        <v>24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69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69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1584</v>
      </c>
      <c r="Y377" s="550">
        <f>IFERROR(IF(X377="",0,CEILING((X377/$H377),1)*$H377),"")</f>
        <v>1584</v>
      </c>
      <c r="Z377" s="36">
        <f>IFERROR(IF(Y377=0,"",ROUNDUP(Y377/H377,0)*0.01898),"")</f>
        <v>3.3404799999999999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1675.3440000000001</v>
      </c>
      <c r="BN377" s="64">
        <f>IFERROR(Y377*I377/H377,"0")</f>
        <v>1675.3440000000001</v>
      </c>
      <c r="BO377" s="64">
        <f>IFERROR(1/J377*(X377/H377),"0")</f>
        <v>2.75</v>
      </c>
      <c r="BP377" s="64">
        <f>IFERROR(1/J377*(Y377/H377),"0")</f>
        <v>2.75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8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69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176</v>
      </c>
      <c r="Y379" s="551">
        <f>IFERROR(Y377/H377,"0")+IFERROR(Y378/H378,"0")</f>
        <v>176</v>
      </c>
      <c r="Z379" s="551">
        <f>IFERROR(IF(Z377="",0,Z377),"0")+IFERROR(IF(Z378="",0,Z378),"0")</f>
        <v>3.3404799999999999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69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1584</v>
      </c>
      <c r="Y380" s="551">
        <f>IFERROR(SUM(Y377:Y378),"0")</f>
        <v>1584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164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69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69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14" t="s">
        <v>592</v>
      </c>
      <c r="B385" s="615"/>
      <c r="C385" s="615"/>
      <c r="D385" s="615"/>
      <c r="E385" s="615"/>
      <c r="F385" s="615"/>
      <c r="G385" s="615"/>
      <c r="H385" s="615"/>
      <c r="I385" s="615"/>
      <c r="J385" s="615"/>
      <c r="K385" s="615"/>
      <c r="L385" s="615"/>
      <c r="M385" s="615"/>
      <c r="N385" s="615"/>
      <c r="O385" s="615"/>
      <c r="P385" s="615"/>
      <c r="Q385" s="615"/>
      <c r="R385" s="615"/>
      <c r="S385" s="615"/>
      <c r="T385" s="615"/>
      <c r="U385" s="615"/>
      <c r="V385" s="615"/>
      <c r="W385" s="615"/>
      <c r="X385" s="615"/>
      <c r="Y385" s="615"/>
      <c r="Z385" s="615"/>
      <c r="AA385" s="48"/>
      <c r="AB385" s="48"/>
      <c r="AC385" s="48"/>
    </row>
    <row r="386" spans="1:68" ht="16.5" hidden="1" customHeight="1" x14ac:dyDescent="0.25">
      <c r="A386" s="571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68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69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69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69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69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69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69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8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69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69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71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8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69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69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69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69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14" t="s">
        <v>648</v>
      </c>
      <c r="B427" s="615"/>
      <c r="C427" s="615"/>
      <c r="D427" s="615"/>
      <c r="E427" s="615"/>
      <c r="F427" s="615"/>
      <c r="G427" s="615"/>
      <c r="H427" s="615"/>
      <c r="I427" s="615"/>
      <c r="J427" s="615"/>
      <c r="K427" s="615"/>
      <c r="L427" s="615"/>
      <c r="M427" s="615"/>
      <c r="N427" s="615"/>
      <c r="O427" s="615"/>
      <c r="P427" s="615"/>
      <c r="Q427" s="615"/>
      <c r="R427" s="615"/>
      <c r="S427" s="615"/>
      <c r="T427" s="615"/>
      <c r="U427" s="615"/>
      <c r="V427" s="615"/>
      <c r="W427" s="615"/>
      <c r="X427" s="615"/>
      <c r="Y427" s="615"/>
      <c r="Z427" s="615"/>
      <c r="AA427" s="48"/>
      <c r="AB427" s="48"/>
      <c r="AC427" s="48"/>
    </row>
    <row r="428" spans="1:68" ht="16.5" hidden="1" customHeight="1" x14ac:dyDescent="0.25">
      <c r="A428" s="571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360</v>
      </c>
      <c r="Y432" s="550">
        <f t="shared" si="49"/>
        <v>364.32</v>
      </c>
      <c r="Z432" s="36">
        <f t="shared" si="50"/>
        <v>0.82523999999999997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384.5454545454545</v>
      </c>
      <c r="BN432" s="64">
        <f t="shared" si="52"/>
        <v>389.15999999999997</v>
      </c>
      <c r="BO432" s="64">
        <f t="shared" si="53"/>
        <v>0.65559440559440552</v>
      </c>
      <c r="BP432" s="64">
        <f t="shared" si="54"/>
        <v>0.66346153846153855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8" t="s">
        <v>660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840</v>
      </c>
      <c r="Y435" s="550">
        <f t="shared" si="49"/>
        <v>844.80000000000007</v>
      </c>
      <c r="Z435" s="36">
        <f t="shared" si="50"/>
        <v>1.9136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897.27272727272714</v>
      </c>
      <c r="BN435" s="64">
        <f t="shared" si="52"/>
        <v>902.40000000000009</v>
      </c>
      <c r="BO435" s="64">
        <f t="shared" si="53"/>
        <v>1.5297202797202798</v>
      </c>
      <c r="BP435" s="64">
        <f t="shared" si="54"/>
        <v>1.5384615384615385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7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8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69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227.27272727272725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229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2.7388399999999997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69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1200</v>
      </c>
      <c r="Y444" s="551">
        <f>IFERROR(SUM(Y430:Y442),"0")</f>
        <v>1209.1200000000001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326</v>
      </c>
      <c r="Y446" s="550">
        <f>IFERROR(IF(X446="",0,CEILING((X446/$H446),1)*$H446),"")</f>
        <v>327.36</v>
      </c>
      <c r="Z446" s="36">
        <f>IFERROR(IF(Y446=0,"",ROUNDUP(Y446/H446,0)*0.01196),"")</f>
        <v>0.74151999999999996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348.22727272727269</v>
      </c>
      <c r="BN446" s="64">
        <f>IFERROR(Y446*I446/H446,"0")</f>
        <v>349.68</v>
      </c>
      <c r="BO446" s="64">
        <f>IFERROR(1/J446*(X446/H446),"0")</f>
        <v>0.59367715617715622</v>
      </c>
      <c r="BP446" s="64">
        <f>IFERROR(1/J446*(Y446/H446),"0")</f>
        <v>0.59615384615384615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69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61.742424242424242</v>
      </c>
      <c r="Y449" s="551">
        <f>IFERROR(Y446/H446,"0")+IFERROR(Y447/H447,"0")+IFERROR(Y448/H448,"0")</f>
        <v>62</v>
      </c>
      <c r="Z449" s="551">
        <f>IFERROR(IF(Z446="",0,Z446),"0")+IFERROR(IF(Z447="",0,Z447),"0")+IFERROR(IF(Z448="",0,Z448),"0")</f>
        <v>0.74151999999999996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69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326</v>
      </c>
      <c r="Y450" s="551">
        <f>IFERROR(SUM(Y446:Y448),"0")</f>
        <v>327.36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257</v>
      </c>
      <c r="Y452" s="550">
        <f t="shared" ref="Y452:Y457" si="55">IFERROR(IF(X452="",0,CEILING((X452/$H452),1)*$H452),"")</f>
        <v>258.72000000000003</v>
      </c>
      <c r="Z452" s="36">
        <f>IFERROR(IF(Y452=0,"",ROUNDUP(Y452/H452,0)*0.01196),"")</f>
        <v>0.58604000000000001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274.52272727272725</v>
      </c>
      <c r="BN452" s="64">
        <f t="shared" ref="BN452:BN457" si="57">IFERROR(Y452*I452/H452,"0")</f>
        <v>276.36</v>
      </c>
      <c r="BO452" s="64">
        <f t="shared" ref="BO452:BO457" si="58">IFERROR(1/J452*(X452/H452),"0")</f>
        <v>0.46802156177156179</v>
      </c>
      <c r="BP452" s="64">
        <f t="shared" ref="BP452:BP457" si="59">IFERROR(1/J452*(Y452/H452),"0")</f>
        <v>0.4711538461538462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111</v>
      </c>
      <c r="Y453" s="550">
        <f t="shared" si="55"/>
        <v>116.16000000000001</v>
      </c>
      <c r="Z453" s="36">
        <f>IFERROR(IF(Y453=0,"",ROUNDUP(Y453/H453,0)*0.01196),"")</f>
        <v>0.26312000000000002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118.5681818181818</v>
      </c>
      <c r="BN453" s="64">
        <f t="shared" si="57"/>
        <v>124.08000000000001</v>
      </c>
      <c r="BO453" s="64">
        <f t="shared" si="58"/>
        <v>0.20214160839160841</v>
      </c>
      <c r="BP453" s="64">
        <f t="shared" si="59"/>
        <v>0.21153846153846156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233</v>
      </c>
      <c r="Y454" s="550">
        <f t="shared" si="55"/>
        <v>237.60000000000002</v>
      </c>
      <c r="Z454" s="36">
        <f>IFERROR(IF(Y454=0,"",ROUNDUP(Y454/H454,0)*0.01196),"")</f>
        <v>0.53820000000000001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248.8863636363636</v>
      </c>
      <c r="BN454" s="64">
        <f t="shared" si="57"/>
        <v>253.8</v>
      </c>
      <c r="BO454" s="64">
        <f t="shared" si="58"/>
        <v>0.42431526806526804</v>
      </c>
      <c r="BP454" s="64">
        <f t="shared" si="59"/>
        <v>0.43269230769230771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8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69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113.82575757575756</v>
      </c>
      <c r="Y458" s="551">
        <f>IFERROR(Y452/H452,"0")+IFERROR(Y453/H453,"0")+IFERROR(Y454/H454,"0")+IFERROR(Y455/H455,"0")+IFERROR(Y456/H456,"0")+IFERROR(Y457/H457,"0")</f>
        <v>116</v>
      </c>
      <c r="Z458" s="551">
        <f>IFERROR(IF(Z452="",0,Z452),"0")+IFERROR(IF(Z453="",0,Z453),"0")+IFERROR(IF(Z454="",0,Z454),"0")+IFERROR(IF(Z455="",0,Z455),"0")+IFERROR(IF(Z456="",0,Z456),"0")+IFERROR(IF(Z457="",0,Z457),"0")</f>
        <v>1.3873600000000001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69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601</v>
      </c>
      <c r="Y459" s="551">
        <f>IFERROR(SUM(Y452:Y457),"0")</f>
        <v>612.48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69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69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14" t="s">
        <v>715</v>
      </c>
      <c r="B466" s="615"/>
      <c r="C466" s="615"/>
      <c r="D466" s="615"/>
      <c r="E466" s="615"/>
      <c r="F466" s="615"/>
      <c r="G466" s="615"/>
      <c r="H466" s="615"/>
      <c r="I466" s="615"/>
      <c r="J466" s="615"/>
      <c r="K466" s="615"/>
      <c r="L466" s="615"/>
      <c r="M466" s="615"/>
      <c r="N466" s="615"/>
      <c r="O466" s="615"/>
      <c r="P466" s="615"/>
      <c r="Q466" s="615"/>
      <c r="R466" s="615"/>
      <c r="S466" s="615"/>
      <c r="T466" s="615"/>
      <c r="U466" s="615"/>
      <c r="V466" s="615"/>
      <c r="W466" s="615"/>
      <c r="X466" s="615"/>
      <c r="Y466" s="615"/>
      <c r="Z466" s="615"/>
      <c r="AA466" s="48"/>
      <c r="AB466" s="48"/>
      <c r="AC466" s="48"/>
    </row>
    <row r="467" spans="1:68" ht="16.5" hidden="1" customHeight="1" x14ac:dyDescent="0.25">
      <c r="A467" s="571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69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69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7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69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69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69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69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69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69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164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1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69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69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87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69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69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656"/>
      <c r="P501" s="595" t="s">
        <v>759</v>
      </c>
      <c r="Q501" s="596"/>
      <c r="R501" s="596"/>
      <c r="S501" s="596"/>
      <c r="T501" s="596"/>
      <c r="U501" s="596"/>
      <c r="V501" s="597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14620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14781.06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656"/>
      <c r="P502" s="595" t="s">
        <v>760</v>
      </c>
      <c r="Q502" s="596"/>
      <c r="R502" s="596"/>
      <c r="S502" s="596"/>
      <c r="T502" s="596"/>
      <c r="U502" s="596"/>
      <c r="V502" s="597"/>
      <c r="W502" s="37" t="s">
        <v>68</v>
      </c>
      <c r="X502" s="551">
        <f>IFERROR(SUM(BM22:BM498),"0")</f>
        <v>15420.305438774067</v>
      </c>
      <c r="Y502" s="551">
        <f>IFERROR(SUM(BN22:BN498),"0")</f>
        <v>15589.972000000002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656"/>
      <c r="P503" s="595" t="s">
        <v>761</v>
      </c>
      <c r="Q503" s="596"/>
      <c r="R503" s="596"/>
      <c r="S503" s="596"/>
      <c r="T503" s="596"/>
      <c r="U503" s="596"/>
      <c r="V503" s="597"/>
      <c r="W503" s="37" t="s">
        <v>762</v>
      </c>
      <c r="X503" s="38">
        <f>ROUNDUP(SUM(BO22:BO498),0)</f>
        <v>25</v>
      </c>
      <c r="Y503" s="38">
        <f>ROUNDUP(SUM(BP22:BP498),0)</f>
        <v>25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656"/>
      <c r="P504" s="595" t="s">
        <v>763</v>
      </c>
      <c r="Q504" s="596"/>
      <c r="R504" s="596"/>
      <c r="S504" s="596"/>
      <c r="T504" s="596"/>
      <c r="U504" s="596"/>
      <c r="V504" s="597"/>
      <c r="W504" s="37" t="s">
        <v>68</v>
      </c>
      <c r="X504" s="551">
        <f>GrossWeightTotal+PalletQtyTotal*25</f>
        <v>16045.305438774067</v>
      </c>
      <c r="Y504" s="551">
        <f>GrossWeightTotalR+PalletQtyTotalR*25</f>
        <v>16214.972000000002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656"/>
      <c r="P505" s="595" t="s">
        <v>764</v>
      </c>
      <c r="Q505" s="596"/>
      <c r="R505" s="596"/>
      <c r="S505" s="596"/>
      <c r="T505" s="596"/>
      <c r="U505" s="596"/>
      <c r="V505" s="597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2472.7050705651277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2500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656"/>
      <c r="P506" s="595" t="s">
        <v>765</v>
      </c>
      <c r="Q506" s="596"/>
      <c r="R506" s="596"/>
      <c r="S506" s="596"/>
      <c r="T506" s="596"/>
      <c r="U506" s="596"/>
      <c r="V506" s="597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29.409550000000003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7" t="s">
        <v>100</v>
      </c>
      <c r="D508" s="682"/>
      <c r="E508" s="682"/>
      <c r="F508" s="682"/>
      <c r="G508" s="682"/>
      <c r="H508" s="683"/>
      <c r="I508" s="587" t="s">
        <v>248</v>
      </c>
      <c r="J508" s="682"/>
      <c r="K508" s="682"/>
      <c r="L508" s="682"/>
      <c r="M508" s="682"/>
      <c r="N508" s="682"/>
      <c r="O508" s="682"/>
      <c r="P508" s="682"/>
      <c r="Q508" s="682"/>
      <c r="R508" s="682"/>
      <c r="S508" s="683"/>
      <c r="T508" s="587" t="s">
        <v>536</v>
      </c>
      <c r="U508" s="683"/>
      <c r="V508" s="587" t="s">
        <v>592</v>
      </c>
      <c r="W508" s="682"/>
      <c r="X508" s="682"/>
      <c r="Y508" s="683"/>
      <c r="Z508" s="546" t="s">
        <v>648</v>
      </c>
      <c r="AA508" s="587" t="s">
        <v>715</v>
      </c>
      <c r="AB508" s="683"/>
      <c r="AC508" s="52"/>
      <c r="AF508" s="547"/>
    </row>
    <row r="509" spans="1:68" ht="14.25" customHeight="1" thickTop="1" x14ac:dyDescent="0.2">
      <c r="A509" s="599" t="s">
        <v>768</v>
      </c>
      <c r="B509" s="587" t="s">
        <v>62</v>
      </c>
      <c r="C509" s="587" t="s">
        <v>101</v>
      </c>
      <c r="D509" s="587" t="s">
        <v>116</v>
      </c>
      <c r="E509" s="587" t="s">
        <v>171</v>
      </c>
      <c r="F509" s="587" t="s">
        <v>191</v>
      </c>
      <c r="G509" s="587" t="s">
        <v>224</v>
      </c>
      <c r="H509" s="587" t="s">
        <v>100</v>
      </c>
      <c r="I509" s="587" t="s">
        <v>249</v>
      </c>
      <c r="J509" s="587" t="s">
        <v>289</v>
      </c>
      <c r="K509" s="587" t="s">
        <v>349</v>
      </c>
      <c r="L509" s="587" t="s">
        <v>395</v>
      </c>
      <c r="M509" s="587" t="s">
        <v>411</v>
      </c>
      <c r="N509" s="547"/>
      <c r="O509" s="587" t="s">
        <v>425</v>
      </c>
      <c r="P509" s="587" t="s">
        <v>435</v>
      </c>
      <c r="Q509" s="587" t="s">
        <v>442</v>
      </c>
      <c r="R509" s="587" t="s">
        <v>447</v>
      </c>
      <c r="S509" s="587" t="s">
        <v>526</v>
      </c>
      <c r="T509" s="587" t="s">
        <v>537</v>
      </c>
      <c r="U509" s="587" t="s">
        <v>572</v>
      </c>
      <c r="V509" s="587" t="s">
        <v>593</v>
      </c>
      <c r="W509" s="587" t="s">
        <v>625</v>
      </c>
      <c r="X509" s="587" t="s">
        <v>640</v>
      </c>
      <c r="Y509" s="587" t="s">
        <v>644</v>
      </c>
      <c r="Z509" s="587" t="s">
        <v>648</v>
      </c>
      <c r="AA509" s="587" t="s">
        <v>715</v>
      </c>
      <c r="AB509" s="587" t="s">
        <v>754</v>
      </c>
      <c r="AC509" s="52"/>
      <c r="AF509" s="547"/>
    </row>
    <row r="510" spans="1:68" ht="13.5" customHeight="1" thickBot="1" x14ac:dyDescent="0.25">
      <c r="A510" s="600"/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47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88"/>
      <c r="AB510" s="588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548.90000000000009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1068.8000000000002</v>
      </c>
      <c r="E511" s="46">
        <f>IFERROR(Y87*1,"0")+IFERROR(Y88*1,"0")+IFERROR(Y89*1,"0")+IFERROR(Y93*1,"0")+IFERROR(Y94*1,"0")+IFERROR(Y95*1,"0")+IFERROR(Y96*1,"0")</f>
        <v>971.1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985.2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476.1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2465.4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150.79999999999998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60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637.79999999999995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3660</v>
      </c>
      <c r="U511" s="46">
        <f>IFERROR(Y367*1,"0")+IFERROR(Y368*1,"0")+IFERROR(Y369*1,"0")+IFERROR(Y373*1,"0")+IFERROR(Y377*1,"0")+IFERROR(Y378*1,"0")+IFERROR(Y382*1,"0")</f>
        <v>1608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2148.96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9,00"/>
        <filter val="1 053,00"/>
        <filter val="1 200,00"/>
        <filter val="1 283,00"/>
        <filter val="1 353,00"/>
        <filter val="1 584,00"/>
        <filter val="1,83"/>
        <filter val="10,00"/>
        <filter val="103,00"/>
        <filter val="111,00"/>
        <filter val="113,83"/>
        <filter val="114,00"/>
        <filter val="117,00"/>
        <filter val="12,93"/>
        <filter val="138,00"/>
        <filter val="14 620,00"/>
        <filter val="144,20"/>
        <filter val="149,00"/>
        <filter val="15 420,31"/>
        <filter val="150,00"/>
        <filter val="157,00"/>
        <filter val="16 045,31"/>
        <filter val="16,67"/>
        <filter val="162,00"/>
        <filter val="171,00"/>
        <filter val="176,00"/>
        <filter val="177,54"/>
        <filter val="19,56"/>
        <filter val="191,00"/>
        <filter val="194,00"/>
        <filter val="2 163,00"/>
        <filter val="2 472,71"/>
        <filter val="20,00"/>
        <filter val="200,00"/>
        <filter val="22,00"/>
        <filter val="227,27"/>
        <filter val="23,75"/>
        <filter val="233,00"/>
        <filter val="25"/>
        <filter val="257,00"/>
        <filter val="266,00"/>
        <filter val="27,00"/>
        <filter val="27,13"/>
        <filter val="279,00"/>
        <filter val="292,04"/>
        <filter val="293,00"/>
        <filter val="3,33"/>
        <filter val="312,00"/>
        <filter val="324,00"/>
        <filter val="326,00"/>
        <filter val="329,00"/>
        <filter val="342,00"/>
        <filter val="343,00"/>
        <filter val="360,00"/>
        <filter val="37,00"/>
        <filter val="380,00"/>
        <filter val="40,00"/>
        <filter val="41,00"/>
        <filter val="444,00"/>
        <filter val="468,00"/>
        <filter val="47,00"/>
        <filter val="476,00"/>
        <filter val="49,00"/>
        <filter val="5,00"/>
        <filter val="505,00"/>
        <filter val="52,00"/>
        <filter val="538,00"/>
        <filter val="546,00"/>
        <filter val="550,00"/>
        <filter val="563,75"/>
        <filter val="57,00"/>
        <filter val="60,83"/>
        <filter val="601,00"/>
        <filter val="604,00"/>
        <filter val="61,74"/>
        <filter val="62,00"/>
        <filter val="627,00"/>
        <filter val="636,00"/>
        <filter val="681,00"/>
        <filter val="69,00"/>
        <filter val="7,63"/>
        <filter val="70,56"/>
        <filter val="716,00"/>
        <filter val="72,88"/>
        <filter val="74,00"/>
        <filter val="74,44"/>
        <filter val="74,69"/>
        <filter val="78,71"/>
        <filter val="79,00"/>
        <filter val="8,00"/>
        <filter val="80,00"/>
        <filter val="840,00"/>
        <filter val="85,53"/>
        <filter val="85,87"/>
        <filter val="90,00"/>
      </filters>
    </filterColumn>
    <filterColumn colId="29" showButton="0"/>
    <filterColumn colId="30" showButton="0"/>
  </autoFilter>
  <mergeCells count="894"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A20:Z20"/>
    <mergeCell ref="A125:Z125"/>
    <mergeCell ref="A107:Z107"/>
    <mergeCell ref="A51:Z51"/>
    <mergeCell ref="A83:O84"/>
    <mergeCell ref="V6:W9"/>
    <mergeCell ref="P109:T109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D471:E471"/>
    <mergeCell ref="A481:Z481"/>
    <mergeCell ref="D199:E199"/>
    <mergeCell ref="P234:V234"/>
    <mergeCell ref="D435:E435"/>
    <mergeCell ref="P274:T274"/>
    <mergeCell ref="D413:E413"/>
    <mergeCell ref="P345:T345"/>
    <mergeCell ref="P222:T222"/>
    <mergeCell ref="P193:T193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P61:T61"/>
    <mergeCell ref="A105:O106"/>
    <mergeCell ref="A9:C9"/>
    <mergeCell ref="P70:V70"/>
    <mergeCell ref="P32:V32"/>
    <mergeCell ref="P134:V134"/>
    <mergeCell ref="P97:V97"/>
    <mergeCell ref="Q13:R13"/>
    <mergeCell ref="P57:T57"/>
    <mergeCell ref="P75:T75"/>
    <mergeCell ref="J9:M9"/>
    <mergeCell ref="A90:O91"/>
    <mergeCell ref="A38:Z38"/>
    <mergeCell ref="A40:Z40"/>
    <mergeCell ref="H17:H18"/>
    <mergeCell ref="A13:M13"/>
    <mergeCell ref="A15:M15"/>
    <mergeCell ref="D29:E29"/>
    <mergeCell ref="P110:T110"/>
    <mergeCell ref="Y17:Y18"/>
    <mergeCell ref="U17:V17"/>
    <mergeCell ref="D57:E57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22:T22"/>
    <mergeCell ref="P320:T320"/>
    <mergeCell ref="P314:T314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P395:T395"/>
    <mergeCell ref="A340:Z340"/>
    <mergeCell ref="D267:E267"/>
    <mergeCell ref="P96:T96"/>
    <mergeCell ref="P261:T261"/>
    <mergeCell ref="A146:Z146"/>
    <mergeCell ref="A417:Z417"/>
    <mergeCell ref="P79:V79"/>
    <mergeCell ref="D61:E61"/>
    <mergeCell ref="P115:T115"/>
    <mergeCell ref="A427:Z427"/>
    <mergeCell ref="D389:E389"/>
    <mergeCell ref="P121:T121"/>
    <mergeCell ref="P357:T357"/>
    <mergeCell ref="P344:T344"/>
    <mergeCell ref="P87:T87"/>
    <mergeCell ref="P380:V380"/>
    <mergeCell ref="P137:T137"/>
    <mergeCell ref="P197:T197"/>
    <mergeCell ref="A354:O355"/>
    <mergeCell ref="D348:E348"/>
    <mergeCell ref="A220:Z220"/>
    <mergeCell ref="A168:O169"/>
    <mergeCell ref="D223:E223"/>
    <mergeCell ref="D254:E254"/>
    <mergeCell ref="P231:V231"/>
    <mergeCell ref="P371:V371"/>
    <mergeCell ref="D252:E252"/>
    <mergeCell ref="A249:Z249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P484:V484"/>
    <mergeCell ref="A359:O360"/>
    <mergeCell ref="D346:E346"/>
    <mergeCell ref="P229:T229"/>
    <mergeCell ref="P204:T204"/>
    <mergeCell ref="A418:Z418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3:T43"/>
    <mergeCell ref="D328:E328"/>
    <mergeCell ref="P65:V65"/>
    <mergeCell ref="P263:V263"/>
    <mergeCell ref="A126:Z126"/>
    <mergeCell ref="D251:E251"/>
    <mergeCell ref="P358:T358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P493:T493"/>
    <mergeCell ref="A17:A18"/>
    <mergeCell ref="P431:T431"/>
    <mergeCell ref="D103:E103"/>
    <mergeCell ref="C17:C18"/>
    <mergeCell ref="K17:K18"/>
    <mergeCell ref="D401:E401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68:T68"/>
    <mergeCell ref="P353:T353"/>
    <mergeCell ref="A265:Z265"/>
    <mergeCell ref="P132:T132"/>
    <mergeCell ref="A420:O421"/>
    <mergeCell ref="P317:V317"/>
    <mergeCell ref="P59:V59"/>
    <mergeCell ref="A313:Z313"/>
    <mergeCell ref="D122:E122"/>
    <mergeCell ref="A376:Z376"/>
    <mergeCell ref="D224:E224"/>
    <mergeCell ref="P103:T103"/>
    <mergeCell ref="A398:O399"/>
    <mergeCell ref="P124:V124"/>
    <mergeCell ref="D74:E74"/>
    <mergeCell ref="D335:E335"/>
    <mergeCell ref="D68:E68"/>
    <mergeCell ref="P89:T89"/>
    <mergeCell ref="P77:T77"/>
    <mergeCell ref="D283:E283"/>
    <mergeCell ref="A356:Z356"/>
    <mergeCell ref="D204:E204"/>
    <mergeCell ref="P388:T388"/>
    <mergeCell ref="A263:O264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P53:T53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360:V360"/>
    <mergeCell ref="A217:O218"/>
    <mergeCell ref="P151:V151"/>
    <mergeCell ref="A258:Z258"/>
    <mergeCell ref="A425:O426"/>
    <mergeCell ref="D167:E167"/>
    <mergeCell ref="P289:T289"/>
    <mergeCell ref="D161:E161"/>
    <mergeCell ref="P238:V238"/>
    <mergeCell ref="P449:V449"/>
    <mergeCell ref="D452:E452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D498:E498"/>
    <mergeCell ref="P482:T482"/>
    <mergeCell ref="A475:Z475"/>
    <mergeCell ref="D210:E210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509:W510"/>
    <mergeCell ref="V509:V510"/>
    <mergeCell ref="A509:A510"/>
    <mergeCell ref="C509:C510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464:V464"/>
    <mergeCell ref="P315:T315"/>
    <mergeCell ref="P302:T302"/>
    <mergeCell ref="D472:E472"/>
    <mergeCell ref="P455:T455"/>
    <mergeCell ref="B509:B510"/>
    <mergeCell ref="P504:V504"/>
    <mergeCell ref="P230:V230"/>
    <mergeCell ref="D509:D510"/>
    <mergeCell ref="A234:O235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168:V168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D205:E205"/>
    <mergeCell ref="A379:O380"/>
    <mergeCell ref="A330:O331"/>
    <mergeCell ref="A365:Z365"/>
    <mergeCell ref="P28:T28"/>
    <mergeCell ref="P104:T104"/>
    <mergeCell ref="P37:V37"/>
    <mergeCell ref="W17:W18"/>
    <mergeCell ref="P90:V90"/>
    <mergeCell ref="A86:Z86"/>
    <mergeCell ref="P217:V217"/>
    <mergeCell ref="P47:T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2025-09-17T12:04:16Z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