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019392-4D09-4282-A130-7DB6569750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2" i="1" l="1"/>
  <c r="X505" i="1"/>
  <c r="Z27" i="1"/>
  <c r="BN27" i="1"/>
  <c r="Z43" i="1"/>
  <c r="BN43" i="1"/>
  <c r="Z62" i="1"/>
  <c r="BN62" i="1"/>
  <c r="Z82" i="1"/>
  <c r="BN82" i="1"/>
  <c r="Z103" i="1"/>
  <c r="BN103" i="1"/>
  <c r="Z121" i="1"/>
  <c r="BN121" i="1"/>
  <c r="Z149" i="1"/>
  <c r="BN149" i="1"/>
  <c r="Y169" i="1"/>
  <c r="Z165" i="1"/>
  <c r="BN165" i="1"/>
  <c r="Z188" i="1"/>
  <c r="BN188" i="1"/>
  <c r="Y200" i="1"/>
  <c r="Z198" i="1"/>
  <c r="BN198" i="1"/>
  <c r="Z210" i="1"/>
  <c r="BN210" i="1"/>
  <c r="Z245" i="1"/>
  <c r="BN245" i="1"/>
  <c r="Z259" i="1"/>
  <c r="BN259" i="1"/>
  <c r="Z260" i="1"/>
  <c r="BN260" i="1"/>
  <c r="Z268" i="1"/>
  <c r="BN268" i="1"/>
  <c r="Z299" i="1"/>
  <c r="BN299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Y90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4" i="1" s="1"/>
  <c r="BN143" i="1"/>
  <c r="BP143" i="1"/>
  <c r="Z147" i="1"/>
  <c r="BN147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Z192" i="1"/>
  <c r="BN192" i="1"/>
  <c r="BP192" i="1"/>
  <c r="Z196" i="1"/>
  <c r="BN196" i="1"/>
  <c r="Z204" i="1"/>
  <c r="BN204" i="1"/>
  <c r="Z208" i="1"/>
  <c r="BN208" i="1"/>
  <c r="Z216" i="1"/>
  <c r="BN216" i="1"/>
  <c r="Z223" i="1"/>
  <c r="BN223" i="1"/>
  <c r="Z226" i="1"/>
  <c r="BN226" i="1"/>
  <c r="Z233" i="1"/>
  <c r="Z234" i="1" s="1"/>
  <c r="BN233" i="1"/>
  <c r="BP233" i="1"/>
  <c r="Y234" i="1"/>
  <c r="Z243" i="1"/>
  <c r="BN243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H9" i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89" i="1" l="1"/>
  <c r="Z379" i="1"/>
  <c r="Z449" i="1"/>
  <c r="Z337" i="1"/>
  <c r="Z44" i="1"/>
  <c r="Z189" i="1"/>
  <c r="Z150" i="1"/>
  <c r="Z263" i="1"/>
  <c r="Z458" i="1"/>
  <c r="Z443" i="1"/>
  <c r="Z311" i="1"/>
  <c r="Z246" i="1"/>
  <c r="Z230" i="1"/>
  <c r="Z168" i="1"/>
  <c r="Z70" i="1"/>
  <c r="Z58" i="1"/>
  <c r="Z32" i="1"/>
  <c r="Z118" i="1"/>
  <c r="Z105" i="1"/>
  <c r="Z97" i="1"/>
  <c r="Z473" i="1"/>
  <c r="Z398" i="1"/>
  <c r="Y505" i="1"/>
  <c r="Y502" i="1"/>
  <c r="Z415" i="1"/>
  <c r="Z270" i="1"/>
  <c r="Z200" i="1"/>
  <c r="Z78" i="1"/>
  <c r="Z64" i="1"/>
  <c r="Y503" i="1"/>
  <c r="Z303" i="1"/>
  <c r="Z293" i="1"/>
  <c r="Z212" i="1"/>
  <c r="Y501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<sst xmlns="http://schemas.openxmlformats.org/spreadsheetml/2006/main" count="2211" uniqueCount="807">
  <si>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</si>
  <si>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</si>
  <si>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</si>
  <si>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</si>
  <si>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</si>
  <si>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</si>
  <si>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</si>
  <si>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</si>
  <si>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</si>
  <si>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</si>
  <si>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</si>
  <si>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</si>
  <si>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</si>
  <si>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</si>
  <si>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</si>
  <si>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</si>
  <si>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</si>
  <si>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</si>
  <si>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</si>
  <si>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</si>
  <si>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</si>
  <si>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</si>
  <si>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</si>
  <si>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</si>
  <si>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</si>
  <si>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</si>
  <si>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</si>
  <si>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</si>
  <si>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</si>
  <si>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</si>
  <si>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</si>
  <si>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</si>
  <si>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</si>
  <si>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</si>
  <si>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</si>
  <si>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</si>
  <si>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</si>
  <si>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</si>
  <si>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</si>
  <si>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</si>
  <si>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</si>
  <si>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</si>
  <si>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</si>
  <si>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</si>
  <si>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</si>
  <si>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</si>
  <si>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</si>
  <si>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</si>
  <si>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</si>
  <si>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</si>
  <si>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</si>
  <si>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</si>
  <si>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</si>
  <si>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</si>
  <si>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</si>
  <si>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</si>
  <si>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</si>
  <si>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</si>
  <si>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</si>
  <si>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</si>
  <si>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</si>
  <si>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</si>
  <si>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</si>
  <si>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</si>
  <si>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</si>
  <si>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</si>
  <si>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</si>
  <si>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</si>
  <si>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</si>
  <si>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</si>
  <si>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</si>
  <si>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</si>
  <si>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</si>
  <si>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</si>
  <si>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</si>
  <si>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</si>
  <si>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</si>
  <si>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</si>
  <si>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</si>
  <si>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</si>
  <si>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</si>
  <si>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</si>
  <si>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</si>
  <si>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</si>
  <si>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</si>
  <si>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</si>
  <si>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</si>
  <si>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</si>
  <si>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</si>
  <si>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</si>
  <si>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</si>
  <si>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</si>
  <si>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</si>
  <si>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</si>
  <si>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</si>
  <si>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</si>
  <si>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</si>
  <si>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</si>
  <si>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</si>
  <si>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</si>
  <si>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</si>
  <si>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</si>
  <si>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</si>
  <si>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</si>
  <si>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</si>
  <si>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</si>
  <si>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</si>
  <si>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</si>
  <si>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</si>
  <si>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</si>
  <si>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</si>
  <si>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</si>
  <si>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</si>
  <si>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</si>
  <si>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</si>
  <si>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</si>
  <si>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</si>
  <si>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</si>
  <si>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</si>
  <si>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</si>
  <si>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</si>
  <si>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</si>
  <si>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</si>
  <si>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</si>
  <si>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</si>
  <si>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</si>
  <si>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</si>
  <si>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</si>
  <si>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</si>
  <si>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</si>
  <si>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</si>
  <si>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</si>
  <si>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</si>
  <si>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</si>
  <si>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</si>
  <si>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</si>
  <si>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</si>
  <si>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</si>
  <si>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</si>
  <si>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</si>
  <si>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</si>
  <si>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</si>
  <si>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</si>
  <si>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</si>
  <si>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</si>
  <si>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</si>
  <si>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</si>
  <si>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</si>
  <si>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</si>
  <si>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</si>
  <si>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</si>
  <si>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</si>
  <si>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</si>
  <si>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</si>
  <si>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</si>
  <si>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</si>
  <si>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</si>
  <si>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</si>
  <si>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</si>
  <si>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</si>
  <si>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</si>
  <si>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</si>
  <si>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</si>
  <si>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</si>
  <si>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</si>
  <si>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</si>
  <si>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</si>
  <si>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</si>
  <si>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</si>
  <si>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</si>
  <si>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</si>
  <si>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</si>
  <si>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</si>
  <si>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</si>
  <si>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</si>
  <si>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</si>
  <si>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</si>
  <si>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</si>
  <si>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</si>
  <si>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</si>
  <si>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</si>
  <si>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</si>
  <si>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</si>
  <si>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</si>
  <si>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</si>
  <si>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</si>
  <si>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</si>
  <si>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</si>
  <si>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</si>
  <si>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</si>
  <si>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</si>
  <si>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</si>
  <si>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</si>
  <si>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</si>
  <si>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</si>
  <si>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</si>
  <si>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</si>
  <si>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</si>
  <si>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</si>
  <si>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</si>
  <si>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</si>
  <si>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</si>
  <si>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</si>
  <si>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</si>
  <si>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</si>
  <si>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</si>
  <si>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</si>
  <si>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</si>
  <si>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</si>
  <si>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</si>
  <si>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</si>
  <si>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</si>
  <si>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</si>
  <si>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</si>
  <si>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</si>
  <si>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</si>
  <si>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</si>
  <si>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</si>
  <si>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</si>
  <si>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</si>
  <si>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</si>
  <si>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</si>
  <si>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</si>
  <si>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</si>
  <si>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</si>
  <si>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</si>
  <si>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</si>
  <si>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</si>
  <si>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</si>
  <si>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</si>
  <si>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</si>
  <si>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</si>
  <si>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</si>
  <si>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</si>
  <si>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</si>
  <si>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</si>
  <si>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</si>
  <si>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</si>
  <si>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</si>
  <si>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</si>
  <si>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</si>
  <si>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</si>
  <si>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</si>
  <si>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</si>
  <si>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</si>
  <si>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</si>
  <si>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</si>
  <si>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</si>
  <si>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</si>
  <si>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</si>
  <si>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</si>
  <si>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</si>
  <si>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</si>
  <si>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</si>
  <si>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</si>
  <si>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</si>
  <si>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</si>
  <si>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</si>
  <si>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</si>
  <si>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</si>
  <si>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</si>
  <si>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</si>
  <si>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</si>
  <si>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</si>
  <si>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</si>
  <si>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</si>
  <si>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</si>
  <si>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</si>
  <si>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</si>
  <si>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</si>
  <si>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</si>
  <si>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</si>
  <si>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</si>
  <si>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</si>
  <si>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</si>
  <si>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</si>
  <si>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</si>
  <si>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</si>
  <si>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</si>
  <si>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</si>
  <si>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</si>
  <si>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</si>
  <si>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</si>
  <si>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</si>
  <si>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</si>
  <si>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</si>
  <si>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</si>
  <si>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</si>
  <si>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</si>
  <si>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</si>
  <si>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</si>
  <si>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</si>
  <si>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</si>
  <si>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</si>
  <si>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</si>
  <si>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</si>
  <si>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</si>
  <si>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</si>
  <si>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</si>
  <si>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</si>
  <si>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</si>
  <si>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</si>
  <si>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</si>
  <si>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</si>
  <si>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</si>
  <si>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</si>
  <si>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</si>
  <si>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</si>
  <si>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</si>
  <si>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</si>
  <si>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</si>
  <si>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</si>
  <si>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</si>
  <si>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</si>
  <si>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</si>
  <si>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</si>
  <si>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</si>
  <si>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</si>
  <si>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</si>
  <si>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</si>
  <si>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</si>
  <si>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</si>
  <si>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</si>
  <si>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</si>
  <si>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</si>
  <si>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</si>
  <si>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</si>
  <si>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</si>
  <si>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</si>
  <si>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</si>
  <si>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</si>
  <si>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</si>
  <si>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</si>
  <si>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</si>
  <si>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</si>
  <si>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</si>
  <si>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</si>
  <si>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</si>
  <si>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</si>
  <si>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</si>
  <si>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</si>
  <si>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</si>
  <si>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</si>
  <si>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</si>
  <si>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</si>
  <si>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</si>
  <si>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</si>
  <si>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</si>
  <si>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</si>
  <si>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</si>
  <si>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</si>
  <si>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</si>
  <si>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</si>
  <si>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</si>
  <si>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</si>
  <si>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</si>
  <si>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</si>
  <si>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</si>
  <si>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</si>
  <si>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</si>
  <si>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</si>
  <si>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</si>
  <si>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</si>
  <si>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</si>
  <si>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</si>
  <si>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</si>
  <si>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</si>
  <si>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</si>
  <si>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</si>
  <si>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</si>
  <si>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</si>
  <si>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</si>
  <si>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</si>
  <si>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</si>
  <si>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</si>
  <si>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</si>
  <si>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</si>
  <si>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</si>
  <si>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</si>
  <si>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</si>
  <si>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</si>
  <si>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</si>
  <si>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</si>
  <si>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</si>
  <si>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</si>
  <si>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</si>
  <si>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</si>
  <si>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</si>
  <si>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</si>
  <si>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</si>
  <si>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</si>
  <si>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</si>
  <si>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</si>
  <si>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</si>
  <si>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</si>
  <si>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</si>
  <si>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</si>
  <si>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</si>
  <si>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</si>
  <si>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</si>
  <si>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</si>
  <si>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</si>
  <si>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</si>
  <si>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</si>
  <si>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</si>
  <si>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</si>
  <si>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</si>
  <si>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</si>
  <si>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</si>
  <si>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</si>
  <si>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</si>
  <si>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</si>
  <si>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</si>
  <si>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</si>
  <si>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</si>
  <si>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</si>
  <si>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</si>
  <si>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</si>
  <si>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</si>
  <si>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</si>
  <si>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</si>
  <si>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</si>
  <si>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</si>
  <si>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</si>
  <si>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</si>
  <si>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</si>
  <si>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</si>
  <si>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</si>
  <si>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</si>
  <si>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</si>
  <si>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</si>
  <si>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</si>
  <si>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</si>
  <si>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</si>
  <si>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</si>
  <si>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</si>
  <si>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</si>
  <si>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</si>
  <si>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</si>
  <si>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</si>
  <si>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</si>
  <si>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</si>
  <si>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</si>
  <si>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</si>
  <si>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</si>
  <si>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</si>
  <si>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</si>
  <si>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</si>
  <si>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</si>
  <si>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</si>
  <si>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</si>
  <si>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</si>
  <si>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</si>
  <si>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</si>
  <si>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</si>
  <si>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</si>
  <si>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</si>
  <si>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</si>
  <si>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</si>
  <si>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</si>
  <si>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</si>
  <si>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</si>
  <si>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</si>
  <si>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</si>
  <si>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</si>
  <si>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</si>
  <si>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</si>
  <si>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</si>
  <si>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</si>
  <si>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</si>
  <si>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</si>
  <si>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</si>
  <si>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</si>
  <si>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</si>
  <si>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</si>
  <si>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</si>
  <si>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</si>
  <si>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</si>
  <si>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</si>
  <si>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</si>
  <si>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</si>
  <si>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</si>
  <si>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</si>
  <si>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</si>
  <si>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</si>
  <si>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</si>
  <si>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</si>
  <si>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</si>
  <si>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</si>
  <si>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</si>
  <si>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</si>
  <si>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</si>
  <si>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</si>
  <si>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</si>
  <si>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</si>
  <si>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</si>
  <si>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</si>
  <si>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</si>
  <si>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</si>
  <si>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</si>
  <si>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</si>
  <si>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</si>
  <si>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</si>
  <si>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</si>
  <si>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</si>
  <si>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</si>
  <si>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</si>
  <si>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</si>
  <si>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</si>
  <si>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</si>
  <si>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</si>
  <si>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</si>
  <si>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</si>
  <si>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</si>
  <si>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</si>
  <si>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</si>
  <si>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</si>
  <si>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</si>
  <si>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</si>
  <si>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</si>
  <si>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</si>
  <si>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</si>
  <si>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</si>
  <si>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</si>
  <si>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</si>
  <si>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</si>
  <si>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</si>
  <si>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</si>
  <si>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</si>
  <si>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</si>
  <si>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</si>
  <si>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</si>
  <si>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</si>
  <si>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</si>
  <si>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</si>
  <si>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</si>
  <si>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</si>
  <si>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</si>
  <si>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</si>
  <si>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</si>
  <si>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</si>
  <si>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</si>
  <si>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</si>
  <si>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</si>
  <si>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</si>
  <si>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</si>
  <si>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</si>
  <si>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</si>
  <si>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</si>
  <si>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</si>
  <si>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</si>
  <si>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</si>
  <si>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</si>
  <si>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</si>
  <si>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</si>
  <si>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</si>
  <si>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</si>
  <si>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</si>
  <si>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</si>
  <si>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</si>
  <si>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</si>
  <si>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</si>
  <si>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</si>
  <si>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</si>
  <si>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</si>
  <si>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</si>
  <si>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</si>
  <si>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</si>
  <si>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</si>
  <si>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</si>
  <si>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</si>
  <si>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</si>
  <si>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</si>
  <si>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</si>
  <si>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</si>
  <si>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</si>
  <si>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</si>
  <si>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</si>
  <si>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</si>
  <si>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</si>
  <si>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</si>
  <si>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</si>
  <si>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</si>
  <si>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</si>
  <si>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</si>
  <si>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</si>
  <si>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</si>
  <si>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</si>
  <si>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</si>
  <si>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</si>
  <si>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</si>
  <si>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</si>
  <si>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</si>
  <si>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</si>
  <si>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</si>
  <si>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</si>
  <si>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</si>
  <si>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</si>
  <si>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</si>
  <si>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</si>
  <si>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</si>
  <si>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</si>
  <si>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</si>
  <si>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</si>
  <si>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</si>
  <si>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</si>
  <si>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</si>
  <si>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</si>
  <si>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</si>
  <si>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</si>
  <si>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</si>
  <si>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</si>
  <si>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</si>
  <si>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</si>
  <si>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</si>
  <si>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</si>
  <si>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</si>
  <si>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</si>
  <si>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</si>
  <si>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</si>
  <si>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</si>
  <si>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</si>
  <si>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</si>
  <si>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</si>
  <si>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</si>
  <si>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</si>
  <si>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</si>
  <si>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</si>
  <si>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</si>
  <si>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</si>
  <si>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</si>
  <si>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</si>
  <si>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</si>
  <si>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</si>
  <si>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</si>
  <si>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</si>
  <si>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</si>
  <si>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</si>
  <si>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</si>
  <si>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</si>
  <si>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</si>
  <si>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</si>
  <si>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</si>
  <si>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</si>
  <si>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</si>
  <si>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</si>
  <si>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</si>
  <si>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</si>
  <si>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</si>
  <si>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</si>
  <si>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</si>
  <si>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</si>
  <si>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</si>
  <si>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</si>
  <si>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</si>
  <si>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</si>
  <si>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</si>
  <si>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</si>
  <si>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</si>
  <si>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</si>
  <si>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</si>
  <si>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</si>
  <si>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</si>
  <si>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</si>
  <si>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</si>
  <si>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</si>
  <si>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</si>
  <si>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</si>
  <si>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</si>
  <si>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</si>
  <si>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</si>
  <si>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</si>
  <si>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</si>
  <si>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</si>
  <si>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</si>
  <si>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</si>
  <si>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</si>
  <si>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</si>
  <si>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</si>
  <si>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</si>
  <si>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</si>
  <si>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</si>
  <si>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</si>
  <si>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</si>
  <si>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</si>
  <si>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</si>
  <si>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</si>
  <si>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</si>
  <si>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</si>
  <si>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</si>
  <si>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</si>
  <si>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</si>
  <si>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</si>
  <si>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</si>
  <si>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</si>
  <si>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</si>
  <si>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</si>
  <si>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</si>
  <si>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</si>
  <si>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</si>
  <si>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</si>
  <si>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</si>
  <si>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</si>
  <si>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</si>
  <si>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</si>
  <si>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</si>
  <si>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</si>
  <si>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</si>
  <si>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</si>
  <si>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</si>
  <si>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</si>
  <si>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</si>
  <si>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</si>
  <si>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</si>
  <si>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</si>
  <si>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</si>
  <si>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</si>
  <si>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</si>
  <si>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</si>
  <si>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</si>
  <si>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</si>
  <si>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</si>
  <si>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</si>
  <si>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</si>
  <si>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</si>
  <si>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</si>
  <si>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</si>
  <si>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</si>
  <si>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</si>
  <si>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</si>
  <si>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</si>
  <si>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</si>
  <si>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</si>
  <si>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</si>
  <si>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</si>
  <si>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</si>
  <si>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</si>
  <si>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</si>
  <si>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</si>
  <si>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</si>
  <si>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</si>
  <si>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</si>
  <si>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</si>
  <si>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</si>
  <si>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</si>
  <si>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</si>
  <si>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</si>
  <si>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</si>
  <si>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</si>
  <si>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</si>
  <si>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</si>
  <si>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</si>
  <si>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</si>
  <si>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</si>
  <si>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</si>
  <si>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</si>
  <si>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</si>
  <si>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</si>
  <si>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</si>
  <si>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</si>
  <si>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</si>
  <si>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</si>
  <si>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</si>
  <si>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</si>
  <si>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</si>
  <si>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</si>
  <si>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</si>
  <si>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</si>
  <si>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</si>
  <si>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</si>
  <si>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</si>
  <si>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</si>
  <si>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</si>
  <si>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</si>
  <si>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</si>
  <si>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</si>
  <si>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</si>
  <si>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</si>
  <si>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</si>
  <si>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</si>
  <si>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</si>
  <si>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</si>
  <si>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</si>
  <si>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</si>
  <si>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</si>
  <si>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</si>
  <si>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</si>
  <si>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</si>
  <si>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</si>
  <si>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</si>
  <si>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</si>
  <si>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</si>
  <si>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</si>
  <si>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</si>
  <si>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</si>
  <si>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</si>
  <si>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</si>
  <si>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</si>
  <si>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</si>
  <si>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</si>
  <si>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</si>
  <si>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</si>
  <si>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</si>
  <si>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</si>
  <si>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</si>
  <si>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</si>
  <si>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12 европалет,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</si>
</sst>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159" sqref="AA159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04" t="s">
        <v>0</v>
      </c>
      <c r="E1" s="574"/>
      <c r="F1" s="574"/>
      <c r="G1" s="12" t="s">
        <v>1</v>
      </c>
      <c r="H1" s="804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60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775" t="s">
        <v>8</v>
      </c>
      <c r="B5" s="579"/>
      <c r="C5" s="580"/>
      <c r="D5" s="659"/>
      <c r="E5" s="661"/>
      <c r="F5" s="618" t="s">
        <v>9</v>
      </c>
      <c r="G5" s="580"/>
      <c r="H5" s="659" t="s">
        <v>806</v>
      </c>
      <c r="I5" s="660"/>
      <c r="J5" s="660"/>
      <c r="K5" s="660"/>
      <c r="L5" s="660"/>
      <c r="M5" s="661"/>
      <c r="N5" s="58"/>
      <c r="P5" s="24" t="s">
        <v>10</v>
      </c>
      <c r="Q5" s="596">
        <v>45920</v>
      </c>
      <c r="R5" s="597"/>
      <c r="T5" s="808" t="s">
        <v>11</v>
      </c>
      <c r="U5" s="736"/>
      <c r="V5" s="81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775" t="s">
        <v>13</v>
      </c>
      <c r="B6" s="579"/>
      <c r="C6" s="580"/>
      <c r="D6" s="664" t="s">
        <v>14</v>
      </c>
      <c r="E6" s="665"/>
      <c r="F6" s="665"/>
      <c r="G6" s="665"/>
      <c r="H6" s="665"/>
      <c r="I6" s="665"/>
      <c r="J6" s="665"/>
      <c r="K6" s="665"/>
      <c r="L6" s="665"/>
      <c r="M6" s="597"/>
      <c r="N6" s="59"/>
      <c r="P6" s="24" t="s">
        <v>15</v>
      </c>
      <c r="Q6" s="585" t="str">
        <f>IF(Q5=0," ",CHOOSE(WEEKDAY(Q5,2),"Понедельник","Вторник","Среда","Четверг","Пятница","Суббота","Воскресенье"))</f>
        <v>Суббота</v>
      </c>
      <c r="R6" s="559"/>
      <c r="T6" s="749" t="s">
        <v>16</v>
      </c>
      <c r="U6" s="736"/>
      <c r="V6" s="589" t="s">
        <v>17</v>
      </c>
      <c r="W6" s="59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28" t="str">
        <f>IFERROR(VLOOKUP(DeliveryAddress,Table,3,0),1)</f>
        <v>4</v>
      </c>
      <c r="E7" s="829"/>
      <c r="F7" s="829"/>
      <c r="G7" s="829"/>
      <c r="H7" s="829"/>
      <c r="I7" s="829"/>
      <c r="J7" s="829"/>
      <c r="K7" s="829"/>
      <c r="L7" s="829"/>
      <c r="M7" s="745"/>
      <c r="N7" s="60"/>
      <c r="P7" s="24"/>
      <c r="Q7" s="42"/>
      <c r="R7" s="42"/>
      <c r="T7" s="557"/>
      <c r="U7" s="736"/>
      <c r="V7" s="591"/>
      <c r="W7" s="592"/>
      <c r="AB7" s="51"/>
      <c r="AC7" s="51"/>
      <c r="AD7" s="51"/>
      <c r="AE7" s="51"/>
    </row>
    <row r="8" spans="1:32" s="543" customFormat="1" ht="25.5" customHeight="1" x14ac:dyDescent="0.2">
      <c r="A8" s="553" t="s">
        <v>18</v>
      </c>
      <c r="B8" s="554"/>
      <c r="C8" s="555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44">
        <v>0.5</v>
      </c>
      <c r="R8" s="745"/>
      <c r="T8" s="557"/>
      <c r="U8" s="736"/>
      <c r="V8" s="591"/>
      <c r="W8" s="592"/>
      <c r="AB8" s="51"/>
      <c r="AC8" s="51"/>
      <c r="AD8" s="51"/>
      <c r="AE8" s="51"/>
    </row>
    <row r="9" spans="1:32" s="543" customFormat="1" ht="39.950000000000003" customHeight="1" x14ac:dyDescent="0.2">
      <c r="A9" s="5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33"/>
      <c r="E9" s="634"/>
      <c r="F9" s="5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41"/>
      <c r="P9" s="26" t="s">
        <v>20</v>
      </c>
      <c r="Q9" s="805"/>
      <c r="R9" s="623"/>
      <c r="T9" s="557"/>
      <c r="U9" s="736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33"/>
      <c r="E10" s="634"/>
      <c r="F10" s="5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690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50"/>
      <c r="R10" s="751"/>
      <c r="U10" s="24" t="s">
        <v>22</v>
      </c>
      <c r="V10" s="842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6"/>
      <c r="R11" s="597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84" t="s">
        <v>28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L12" s="579"/>
      <c r="M12" s="580"/>
      <c r="N12" s="62"/>
      <c r="P12" s="24" t="s">
        <v>29</v>
      </c>
      <c r="Q12" s="744"/>
      <c r="R12" s="745"/>
      <c r="S12" s="23"/>
      <c r="U12" s="24"/>
      <c r="V12" s="574"/>
      <c r="W12" s="557"/>
      <c r="AB12" s="51"/>
      <c r="AC12" s="51"/>
      <c r="AD12" s="51"/>
      <c r="AE12" s="51"/>
    </row>
    <row r="13" spans="1:32" s="543" customFormat="1" ht="23.25" customHeight="1" x14ac:dyDescent="0.2">
      <c r="A13" s="684" t="s">
        <v>30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579"/>
      <c r="M13" s="580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84" t="s">
        <v>32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 s="579"/>
      <c r="M14" s="5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685" t="s">
        <v>33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 s="579"/>
      <c r="M15" s="580"/>
      <c r="N15" s="63"/>
      <c r="P15" s="778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9"/>
      <c r="Q16" s="779"/>
      <c r="R16" s="779"/>
      <c r="S16" s="779"/>
      <c r="T16" s="7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35</v>
      </c>
      <c r="B17" s="563" t="s">
        <v>36</v>
      </c>
      <c r="C17" s="761" t="s">
        <v>37</v>
      </c>
      <c r="D17" s="563" t="s">
        <v>38</v>
      </c>
      <c r="E17" s="564"/>
      <c r="F17" s="563" t="s">
        <v>39</v>
      </c>
      <c r="G17" s="563" t="s">
        <v>40</v>
      </c>
      <c r="H17" s="563" t="s">
        <v>41</v>
      </c>
      <c r="I17" s="563" t="s">
        <v>42</v>
      </c>
      <c r="J17" s="563" t="s">
        <v>43</v>
      </c>
      <c r="K17" s="563" t="s">
        <v>44</v>
      </c>
      <c r="L17" s="563" t="s">
        <v>45</v>
      </c>
      <c r="M17" s="563" t="s">
        <v>46</v>
      </c>
      <c r="N17" s="563" t="s">
        <v>47</v>
      </c>
      <c r="O17" s="563" t="s">
        <v>48</v>
      </c>
      <c r="P17" s="563" t="s">
        <v>49</v>
      </c>
      <c r="Q17" s="793"/>
      <c r="R17" s="793"/>
      <c r="S17" s="793"/>
      <c r="T17" s="564"/>
      <c r="U17" s="689" t="s">
        <v>50</v>
      </c>
      <c r="V17" s="580"/>
      <c r="W17" s="563" t="s">
        <v>51</v>
      </c>
      <c r="X17" s="563" t="s">
        <v>52</v>
      </c>
      <c r="Y17" s="687" t="s">
        <v>53</v>
      </c>
      <c r="Z17" s="674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71"/>
      <c r="B18" s="571"/>
      <c r="C18" s="571"/>
      <c r="D18" s="565"/>
      <c r="E18" s="566"/>
      <c r="F18" s="571"/>
      <c r="G18" s="571"/>
      <c r="H18" s="571"/>
      <c r="I18" s="571"/>
      <c r="J18" s="571"/>
      <c r="K18" s="571"/>
      <c r="L18" s="571"/>
      <c r="M18" s="571"/>
      <c r="N18" s="571"/>
      <c r="O18" s="571"/>
      <c r="P18" s="565"/>
      <c r="Q18" s="794"/>
      <c r="R18" s="794"/>
      <c r="S18" s="794"/>
      <c r="T18" s="566"/>
      <c r="U18" s="67" t="s">
        <v>60</v>
      </c>
      <c r="V18" s="67" t="s">
        <v>61</v>
      </c>
      <c r="W18" s="571"/>
      <c r="X18" s="571"/>
      <c r="Y18" s="688"/>
      <c r="Z18" s="675"/>
      <c r="AA18" s="676"/>
      <c r="AB18" s="676"/>
      <c r="AC18" s="676"/>
      <c r="AD18" s="615"/>
      <c r="AE18" s="616"/>
      <c r="AF18" s="617"/>
      <c r="AG18" s="66"/>
      <c r="BD18" s="65"/>
    </row>
    <row r="19" spans="1:68" ht="27.75" hidden="1" customHeight="1" x14ac:dyDescent="0.2">
      <c r="A19" s="582" t="s">
        <v>62</v>
      </c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3"/>
      <c r="X19" s="583"/>
      <c r="Y19" s="583"/>
      <c r="Z19" s="583"/>
      <c r="AA19" s="48"/>
      <c r="AB19" s="48"/>
      <c r="AC19" s="48"/>
    </row>
    <row r="20" spans="1:68" ht="16.5" hidden="1" customHeight="1" x14ac:dyDescent="0.25">
      <c r="A20" s="556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9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6"/>
      <c r="P23" s="560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6"/>
      <c r="P24" s="560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7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5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6"/>
      <c r="P32" s="560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6"/>
      <c r="P33" s="560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6"/>
      <c r="P36" s="560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6"/>
      <c r="P37" s="560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82" t="s">
        <v>100</v>
      </c>
      <c r="B38" s="583"/>
      <c r="C38" s="583"/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Y38" s="583"/>
      <c r="Z38" s="583"/>
      <c r="AA38" s="48"/>
      <c r="AB38" s="48"/>
      <c r="AC38" s="48"/>
    </row>
    <row r="39" spans="1:68" ht="16.5" hidden="1" customHeight="1" x14ac:dyDescent="0.25">
      <c r="A39" s="556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58">
        <v>4680115882539</v>
      </c>
      <c r="E42" s="559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8"/>
      <c r="R42" s="568"/>
      <c r="S42" s="568"/>
      <c r="T42" s="569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58">
        <v>4607091385687</v>
      </c>
      <c r="E43" s="559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8"/>
      <c r="R43" s="568"/>
      <c r="S43" s="568"/>
      <c r="T43" s="569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5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6"/>
      <c r="P44" s="560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6"/>
      <c r="P45" s="560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5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6"/>
      <c r="P48" s="560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6"/>
      <c r="P49" s="560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56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5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6"/>
      <c r="P58" s="560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6"/>
      <c r="P59" s="560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5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6"/>
      <c r="P64" s="560" t="s">
        <v>70</v>
      </c>
      <c r="Q64" s="554"/>
      <c r="R64" s="554"/>
      <c r="S64" s="554"/>
      <c r="T64" s="554"/>
      <c r="U64" s="554"/>
      <c r="V64" s="555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6"/>
      <c r="P65" s="560" t="s">
        <v>70</v>
      </c>
      <c r="Q65" s="554"/>
      <c r="R65" s="554"/>
      <c r="S65" s="554"/>
      <c r="T65" s="554"/>
      <c r="U65" s="554"/>
      <c r="V65" s="555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5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6"/>
      <c r="P70" s="560" t="s">
        <v>70</v>
      </c>
      <c r="Q70" s="554"/>
      <c r="R70" s="554"/>
      <c r="S70" s="554"/>
      <c r="T70" s="554"/>
      <c r="U70" s="554"/>
      <c r="V70" s="555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6"/>
      <c r="P71" s="560" t="s">
        <v>70</v>
      </c>
      <c r="Q71" s="554"/>
      <c r="R71" s="554"/>
      <c r="S71" s="554"/>
      <c r="T71" s="554"/>
      <c r="U71" s="554"/>
      <c r="V71" s="555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5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6"/>
      <c r="P78" s="560" t="s">
        <v>70</v>
      </c>
      <c r="Q78" s="554"/>
      <c r="R78" s="554"/>
      <c r="S78" s="554"/>
      <c r="T78" s="554"/>
      <c r="U78" s="554"/>
      <c r="V78" s="555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6"/>
      <c r="P79" s="560" t="s">
        <v>70</v>
      </c>
      <c r="Q79" s="554"/>
      <c r="R79" s="554"/>
      <c r="S79" s="554"/>
      <c r="T79" s="554"/>
      <c r="U79" s="554"/>
      <c r="V79" s="555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5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6"/>
      <c r="P83" s="560" t="s">
        <v>70</v>
      </c>
      <c r="Q83" s="554"/>
      <c r="R83" s="554"/>
      <c r="S83" s="554"/>
      <c r="T83" s="554"/>
      <c r="U83" s="554"/>
      <c r="V83" s="555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6"/>
      <c r="P84" s="560" t="s">
        <v>70</v>
      </c>
      <c r="Q84" s="554"/>
      <c r="R84" s="554"/>
      <c r="S84" s="554"/>
      <c r="T84" s="554"/>
      <c r="U84" s="554"/>
      <c r="V84" s="555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56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75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6"/>
      <c r="P90" s="560" t="s">
        <v>70</v>
      </c>
      <c r="Q90" s="554"/>
      <c r="R90" s="554"/>
      <c r="S90" s="554"/>
      <c r="T90" s="554"/>
      <c r="U90" s="554"/>
      <c r="V90" s="555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6"/>
      <c r="P91" s="560" t="s">
        <v>70</v>
      </c>
      <c r="Q91" s="554"/>
      <c r="R91" s="554"/>
      <c r="S91" s="554"/>
      <c r="T91" s="554"/>
      <c r="U91" s="554"/>
      <c r="V91" s="555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71" t="s">
        <v>181</v>
      </c>
      <c r="Q93" s="568"/>
      <c r="R93" s="568"/>
      <c r="S93" s="568"/>
      <c r="T93" s="569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5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75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6"/>
      <c r="P97" s="560" t="s">
        <v>70</v>
      </c>
      <c r="Q97" s="554"/>
      <c r="R97" s="554"/>
      <c r="S97" s="554"/>
      <c r="T97" s="554"/>
      <c r="U97" s="554"/>
      <c r="V97" s="555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6"/>
      <c r="P98" s="560" t="s">
        <v>70</v>
      </c>
      <c r="Q98" s="554"/>
      <c r="R98" s="554"/>
      <c r="S98" s="554"/>
      <c r="T98" s="554"/>
      <c r="U98" s="554"/>
      <c r="V98" s="555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hidden="1" customHeight="1" x14ac:dyDescent="0.25">
      <c r="A99" s="556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75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6"/>
      <c r="P105" s="560" t="s">
        <v>70</v>
      </c>
      <c r="Q105" s="554"/>
      <c r="R105" s="554"/>
      <c r="S105" s="554"/>
      <c r="T105" s="554"/>
      <c r="U105" s="554"/>
      <c r="V105" s="555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6"/>
      <c r="P106" s="560" t="s">
        <v>70</v>
      </c>
      <c r="Q106" s="554"/>
      <c r="R106" s="554"/>
      <c r="S106" s="554"/>
      <c r="T106" s="554"/>
      <c r="U106" s="554"/>
      <c r="V106" s="555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5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5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6"/>
      <c r="P111" s="560" t="s">
        <v>70</v>
      </c>
      <c r="Q111" s="554"/>
      <c r="R111" s="554"/>
      <c r="S111" s="554"/>
      <c r="T111" s="554"/>
      <c r="U111" s="554"/>
      <c r="V111" s="555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6"/>
      <c r="P112" s="560" t="s">
        <v>70</v>
      </c>
      <c r="Q112" s="554"/>
      <c r="R112" s="554"/>
      <c r="S112" s="554"/>
      <c r="T112" s="554"/>
      <c r="U112" s="554"/>
      <c r="V112" s="555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75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6"/>
      <c r="P118" s="560" t="s">
        <v>70</v>
      </c>
      <c r="Q118" s="554"/>
      <c r="R118" s="554"/>
      <c r="S118" s="554"/>
      <c r="T118" s="554"/>
      <c r="U118" s="554"/>
      <c r="V118" s="555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hidden="1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6"/>
      <c r="P119" s="560" t="s">
        <v>70</v>
      </c>
      <c r="Q119" s="554"/>
      <c r="R119" s="554"/>
      <c r="S119" s="554"/>
      <c r="T119" s="554"/>
      <c r="U119" s="554"/>
      <c r="V119" s="555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75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6"/>
      <c r="P123" s="560" t="s">
        <v>70</v>
      </c>
      <c r="Q123" s="554"/>
      <c r="R123" s="554"/>
      <c r="S123" s="554"/>
      <c r="T123" s="554"/>
      <c r="U123" s="554"/>
      <c r="V123" s="555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76"/>
      <c r="P124" s="560" t="s">
        <v>70</v>
      </c>
      <c r="Q124" s="554"/>
      <c r="R124" s="554"/>
      <c r="S124" s="554"/>
      <c r="T124" s="554"/>
      <c r="U124" s="554"/>
      <c r="V124" s="555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56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75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6"/>
      <c r="P129" s="560" t="s">
        <v>70</v>
      </c>
      <c r="Q129" s="554"/>
      <c r="R129" s="554"/>
      <c r="S129" s="554"/>
      <c r="T129" s="554"/>
      <c r="U129" s="554"/>
      <c r="V129" s="555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76"/>
      <c r="P130" s="560" t="s">
        <v>70</v>
      </c>
      <c r="Q130" s="554"/>
      <c r="R130" s="554"/>
      <c r="S130" s="554"/>
      <c r="T130" s="554"/>
      <c r="U130" s="554"/>
      <c r="V130" s="555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75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6"/>
      <c r="P134" s="560" t="s">
        <v>70</v>
      </c>
      <c r="Q134" s="554"/>
      <c r="R134" s="554"/>
      <c r="S134" s="554"/>
      <c r="T134" s="554"/>
      <c r="U134" s="554"/>
      <c r="V134" s="555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76"/>
      <c r="P135" s="560" t="s">
        <v>70</v>
      </c>
      <c r="Q135" s="554"/>
      <c r="R135" s="554"/>
      <c r="S135" s="554"/>
      <c r="T135" s="554"/>
      <c r="U135" s="554"/>
      <c r="V135" s="555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80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75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6"/>
      <c r="P139" s="560" t="s">
        <v>70</v>
      </c>
      <c r="Q139" s="554"/>
      <c r="R139" s="554"/>
      <c r="S139" s="554"/>
      <c r="T139" s="554"/>
      <c r="U139" s="554"/>
      <c r="V139" s="555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76"/>
      <c r="P140" s="560" t="s">
        <v>70</v>
      </c>
      <c r="Q140" s="554"/>
      <c r="R140" s="554"/>
      <c r="S140" s="554"/>
      <c r="T140" s="554"/>
      <c r="U140" s="554"/>
      <c r="V140" s="555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56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5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6"/>
      <c r="P144" s="560" t="s">
        <v>70</v>
      </c>
      <c r="Q144" s="554"/>
      <c r="R144" s="554"/>
      <c r="S144" s="554"/>
      <c r="T144" s="554"/>
      <c r="U144" s="554"/>
      <c r="V144" s="555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6"/>
      <c r="P145" s="560" t="s">
        <v>70</v>
      </c>
      <c r="Q145" s="554"/>
      <c r="R145" s="554"/>
      <c r="S145" s="554"/>
      <c r="T145" s="554"/>
      <c r="U145" s="554"/>
      <c r="V145" s="555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62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58">
        <v>4607091387667</v>
      </c>
      <c r="E147" s="559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58">
        <v>4607091387636</v>
      </c>
      <c r="E148" s="559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58">
        <v>4607091382426</v>
      </c>
      <c r="E149" s="559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5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6"/>
      <c r="P150" s="560" t="s">
        <v>70</v>
      </c>
      <c r="Q150" s="554"/>
      <c r="R150" s="554"/>
      <c r="S150" s="554"/>
      <c r="T150" s="554"/>
      <c r="U150" s="554"/>
      <c r="V150" s="555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6"/>
      <c r="P151" s="560" t="s">
        <v>70</v>
      </c>
      <c r="Q151" s="554"/>
      <c r="R151" s="554"/>
      <c r="S151" s="554"/>
      <c r="T151" s="554"/>
      <c r="U151" s="554"/>
      <c r="V151" s="555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582" t="s">
        <v>248</v>
      </c>
      <c r="B152" s="583"/>
      <c r="C152" s="583"/>
      <c r="D152" s="583"/>
      <c r="E152" s="583"/>
      <c r="F152" s="583"/>
      <c r="G152" s="583"/>
      <c r="H152" s="583"/>
      <c r="I152" s="583"/>
      <c r="J152" s="583"/>
      <c r="K152" s="583"/>
      <c r="L152" s="583"/>
      <c r="M152" s="583"/>
      <c r="N152" s="583"/>
      <c r="O152" s="583"/>
      <c r="P152" s="583"/>
      <c r="Q152" s="583"/>
      <c r="R152" s="583"/>
      <c r="S152" s="583"/>
      <c r="T152" s="583"/>
      <c r="U152" s="583"/>
      <c r="V152" s="583"/>
      <c r="W152" s="583"/>
      <c r="X152" s="583"/>
      <c r="Y152" s="583"/>
      <c r="Z152" s="583"/>
      <c r="AA152" s="48"/>
      <c r="AB152" s="48"/>
      <c r="AC152" s="48"/>
    </row>
    <row r="153" spans="1:68" ht="16.5" hidden="1" customHeight="1" x14ac:dyDescent="0.25">
      <c r="A153" s="556" t="s">
        <v>249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44"/>
      <c r="AB153" s="544"/>
      <c r="AC153" s="544"/>
    </row>
    <row r="154" spans="1:68" ht="14.25" hidden="1" customHeight="1" x14ac:dyDescent="0.25">
      <c r="A154" s="562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58">
        <v>4680115886223</v>
      </c>
      <c r="E155" s="559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5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6"/>
      <c r="P156" s="560" t="s">
        <v>70</v>
      </c>
      <c r="Q156" s="554"/>
      <c r="R156" s="554"/>
      <c r="S156" s="554"/>
      <c r="T156" s="554"/>
      <c r="U156" s="554"/>
      <c r="V156" s="555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6"/>
      <c r="P157" s="560" t="s">
        <v>70</v>
      </c>
      <c r="Q157" s="554"/>
      <c r="R157" s="554"/>
      <c r="S157" s="554"/>
      <c r="T157" s="554"/>
      <c r="U157" s="554"/>
      <c r="V157" s="555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62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8">
        <v>4680115880993</v>
      </c>
      <c r="E159" s="559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4"/>
      <c r="V159" s="34"/>
      <c r="W159" s="35" t="s">
        <v>68</v>
      </c>
      <c r="X159" s="549">
        <v>30</v>
      </c>
      <c r="Y159" s="550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8">
        <v>4680115881761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68</v>
      </c>
      <c r="X160" s="549">
        <v>40</v>
      </c>
      <c r="Y160" s="550">
        <f t="shared" si="11"/>
        <v>42</v>
      </c>
      <c r="Z160" s="36">
        <f>IFERROR(IF(Y160=0,"",ROUNDUP(Y160/H160,0)*0.00902),"")</f>
        <v>9.0200000000000002E-2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42.571428571428562</v>
      </c>
      <c r="BN160" s="64">
        <f t="shared" si="13"/>
        <v>44.699999999999996</v>
      </c>
      <c r="BO160" s="64">
        <f t="shared" si="14"/>
        <v>7.2150072150072145E-2</v>
      </c>
      <c r="BP160" s="64">
        <f t="shared" si="15"/>
        <v>7.575757575757576E-2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8">
        <v>4680115881563</v>
      </c>
      <c r="E161" s="559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4"/>
      <c r="V161" s="34"/>
      <c r="W161" s="35" t="s">
        <v>68</v>
      </c>
      <c r="X161" s="549">
        <v>80</v>
      </c>
      <c r="Y161" s="550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hidden="1" customHeight="1" x14ac:dyDescent="0.25">
      <c r="A162" s="54" t="s">
        <v>262</v>
      </c>
      <c r="B162" s="54" t="s">
        <v>263</v>
      </c>
      <c r="C162" s="31">
        <v>4301031199</v>
      </c>
      <c r="D162" s="558">
        <v>4680115880986</v>
      </c>
      <c r="E162" s="559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58">
        <v>4680115881785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58">
        <v>4680115886537</v>
      </c>
      <c r="E164" s="559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8">
        <v>4680115881679</v>
      </c>
      <c r="E165" s="559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4"/>
      <c r="V165" s="34"/>
      <c r="W165" s="35" t="s">
        <v>68</v>
      </c>
      <c r="X165" s="549">
        <v>8.3999999999999986</v>
      </c>
      <c r="Y165" s="550">
        <f t="shared" si="11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8.7999999999999989</v>
      </c>
      <c r="BN165" s="64">
        <f t="shared" si="13"/>
        <v>8.8000000000000007</v>
      </c>
      <c r="BO165" s="64">
        <f t="shared" si="14"/>
        <v>1.7094017094017092E-2</v>
      </c>
      <c r="BP165" s="64">
        <f t="shared" si="15"/>
        <v>1.7094017094017096E-2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58">
        <v>4680115880191</v>
      </c>
      <c r="E166" s="559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58">
        <v>4680115883963</v>
      </c>
      <c r="E167" s="559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5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6"/>
      <c r="P168" s="560" t="s">
        <v>70</v>
      </c>
      <c r="Q168" s="554"/>
      <c r="R168" s="554"/>
      <c r="S168" s="554"/>
      <c r="T168" s="554"/>
      <c r="U168" s="554"/>
      <c r="V168" s="555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39.714285714285708</v>
      </c>
      <c r="Y168" s="551">
        <f>IFERROR(Y159/H159,"0")+IFERROR(Y160/H160,"0")+IFERROR(Y161/H161,"0")+IFERROR(Y162/H162,"0")+IFERROR(Y163/H163,"0")+IFERROR(Y164/H164,"0")+IFERROR(Y165/H165,"0")+IFERROR(Y166/H166,"0")+IFERROR(Y167/H167,"0")</f>
        <v>42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0.36284</v>
      </c>
      <c r="AA168" s="552"/>
      <c r="AB168" s="552"/>
      <c r="AC168" s="552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6"/>
      <c r="P169" s="560" t="s">
        <v>70</v>
      </c>
      <c r="Q169" s="554"/>
      <c r="R169" s="554"/>
      <c r="S169" s="554"/>
      <c r="T169" s="554"/>
      <c r="U169" s="554"/>
      <c r="V169" s="555"/>
      <c r="W169" s="37" t="s">
        <v>68</v>
      </c>
      <c r="X169" s="551">
        <f>IFERROR(SUM(X159:X167),"0")</f>
        <v>158.4</v>
      </c>
      <c r="Y169" s="551">
        <f>IFERROR(SUM(Y159:Y167),"0")</f>
        <v>168</v>
      </c>
      <c r="Z169" s="37"/>
      <c r="AA169" s="552"/>
      <c r="AB169" s="552"/>
      <c r="AC169" s="552"/>
    </row>
    <row r="170" spans="1:68" ht="14.25" hidden="1" customHeight="1" x14ac:dyDescent="0.25">
      <c r="A170" s="562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58">
        <v>4680115886780</v>
      </c>
      <c r="E171" s="559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58">
        <v>4680115886742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85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58">
        <v>4680115886766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8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5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6"/>
      <c r="P174" s="560" t="s">
        <v>70</v>
      </c>
      <c r="Q174" s="554"/>
      <c r="R174" s="554"/>
      <c r="S174" s="554"/>
      <c r="T174" s="554"/>
      <c r="U174" s="554"/>
      <c r="V174" s="555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6"/>
      <c r="P175" s="560" t="s">
        <v>70</v>
      </c>
      <c r="Q175" s="554"/>
      <c r="R175" s="554"/>
      <c r="S175" s="554"/>
      <c r="T175" s="554"/>
      <c r="U175" s="554"/>
      <c r="V175" s="555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62" t="s">
        <v>286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58">
        <v>4680115886797</v>
      </c>
      <c r="E177" s="559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5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6"/>
      <c r="P178" s="560" t="s">
        <v>70</v>
      </c>
      <c r="Q178" s="554"/>
      <c r="R178" s="554"/>
      <c r="S178" s="554"/>
      <c r="T178" s="554"/>
      <c r="U178" s="554"/>
      <c r="V178" s="555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6"/>
      <c r="P179" s="560" t="s">
        <v>70</v>
      </c>
      <c r="Q179" s="554"/>
      <c r="R179" s="554"/>
      <c r="S179" s="554"/>
      <c r="T179" s="554"/>
      <c r="U179" s="554"/>
      <c r="V179" s="555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56" t="s">
        <v>289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44"/>
      <c r="AB180" s="544"/>
      <c r="AC180" s="544"/>
    </row>
    <row r="181" spans="1:68" ht="14.25" hidden="1" customHeight="1" x14ac:dyDescent="0.25">
      <c r="A181" s="562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58">
        <v>4680115881402</v>
      </c>
      <c r="E182" s="559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8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58">
        <v>4680115881396</v>
      </c>
      <c r="E183" s="559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5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6"/>
      <c r="P184" s="560" t="s">
        <v>70</v>
      </c>
      <c r="Q184" s="554"/>
      <c r="R184" s="554"/>
      <c r="S184" s="554"/>
      <c r="T184" s="554"/>
      <c r="U184" s="554"/>
      <c r="V184" s="555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6"/>
      <c r="P185" s="560" t="s">
        <v>70</v>
      </c>
      <c r="Q185" s="554"/>
      <c r="R185" s="554"/>
      <c r="S185" s="554"/>
      <c r="T185" s="554"/>
      <c r="U185" s="554"/>
      <c r="V185" s="555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62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58">
        <v>4680115882935</v>
      </c>
      <c r="E187" s="559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7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58">
        <v>4680115880764</v>
      </c>
      <c r="E188" s="559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5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6"/>
      <c r="P189" s="560" t="s">
        <v>70</v>
      </c>
      <c r="Q189" s="554"/>
      <c r="R189" s="554"/>
      <c r="S189" s="554"/>
      <c r="T189" s="554"/>
      <c r="U189" s="554"/>
      <c r="V189" s="555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6"/>
      <c r="P190" s="560" t="s">
        <v>70</v>
      </c>
      <c r="Q190" s="554"/>
      <c r="R190" s="554"/>
      <c r="S190" s="554"/>
      <c r="T190" s="554"/>
      <c r="U190" s="554"/>
      <c r="V190" s="555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62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8">
        <v>4680115882683</v>
      </c>
      <c r="E192" s="559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7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68</v>
      </c>
      <c r="X192" s="549">
        <v>350</v>
      </c>
      <c r="Y192" s="550">
        <f t="shared" ref="Y192:Y199" si="16">IFERROR(IF(X192="",0,CEILING((X192/$H192),1)*$H192),"")</f>
        <v>351</v>
      </c>
      <c r="Z192" s="36">
        <f>IFERROR(IF(Y192=0,"",ROUNDUP(Y192/H192,0)*0.00902),"")</f>
        <v>0.58630000000000004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363.61111111111109</v>
      </c>
      <c r="BN192" s="64">
        <f t="shared" ref="BN192:BN199" si="18">IFERROR(Y192*I192/H192,"0")</f>
        <v>364.65</v>
      </c>
      <c r="BO192" s="64">
        <f t="shared" ref="BO192:BO199" si="19">IFERROR(1/J192*(X192/H192),"0")</f>
        <v>0.49102132435465767</v>
      </c>
      <c r="BP192" s="64">
        <f t="shared" ref="BP192:BP199" si="20">IFERROR(1/J192*(Y192/H192),"0")</f>
        <v>0.49242424242424243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8">
        <v>4680115882690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68</v>
      </c>
      <c r="X193" s="549">
        <v>250</v>
      </c>
      <c r="Y193" s="550">
        <f t="shared" si="16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259.72222222222223</v>
      </c>
      <c r="BN193" s="64">
        <f t="shared" si="18"/>
        <v>263.67</v>
      </c>
      <c r="BO193" s="64">
        <f t="shared" si="19"/>
        <v>0.35072951739618402</v>
      </c>
      <c r="BP193" s="64">
        <f t="shared" si="20"/>
        <v>0.35606060606060608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8">
        <v>4680115882669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68</v>
      </c>
      <c r="X194" s="549">
        <v>350</v>
      </c>
      <c r="Y194" s="550">
        <f t="shared" si="16"/>
        <v>351</v>
      </c>
      <c r="Z194" s="36">
        <f>IFERROR(IF(Y194=0,"",ROUNDUP(Y194/H194,0)*0.00902),"")</f>
        <v>0.58630000000000004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363.61111111111109</v>
      </c>
      <c r="BN194" s="64">
        <f t="shared" si="18"/>
        <v>364.65</v>
      </c>
      <c r="BO194" s="64">
        <f t="shared" si="19"/>
        <v>0.49102132435465767</v>
      </c>
      <c r="BP194" s="64">
        <f t="shared" si="20"/>
        <v>0.49242424242424243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8">
        <v>4680115882676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4"/>
      <c r="V195" s="34"/>
      <c r="W195" s="35" t="s">
        <v>68</v>
      </c>
      <c r="X195" s="549">
        <v>300</v>
      </c>
      <c r="Y195" s="550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58">
        <v>4680115884014</v>
      </c>
      <c r="E196" s="559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58">
        <v>4680115884007</v>
      </c>
      <c r="E197" s="559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58">
        <v>4680115884038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58">
        <v>4680115884021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5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6"/>
      <c r="P200" s="560" t="s">
        <v>70</v>
      </c>
      <c r="Q200" s="554"/>
      <c r="R200" s="554"/>
      <c r="S200" s="554"/>
      <c r="T200" s="554"/>
      <c r="U200" s="554"/>
      <c r="V200" s="555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231.48148148148147</v>
      </c>
      <c r="Y200" s="551">
        <f>IFERROR(Y192/H192,"0")+IFERROR(Y193/H193,"0")+IFERROR(Y194/H194,"0")+IFERROR(Y195/H195,"0")+IFERROR(Y196/H196,"0")+IFERROR(Y197/H197,"0")+IFERROR(Y198/H198,"0")+IFERROR(Y199/H199,"0")</f>
        <v>233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2.1016599999999999</v>
      </c>
      <c r="AA200" s="552"/>
      <c r="AB200" s="552"/>
      <c r="AC200" s="552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6"/>
      <c r="P201" s="560" t="s">
        <v>70</v>
      </c>
      <c r="Q201" s="554"/>
      <c r="R201" s="554"/>
      <c r="S201" s="554"/>
      <c r="T201" s="554"/>
      <c r="U201" s="554"/>
      <c r="V201" s="555"/>
      <c r="W201" s="37" t="s">
        <v>68</v>
      </c>
      <c r="X201" s="551">
        <f>IFERROR(SUM(X192:X199),"0")</f>
        <v>1250</v>
      </c>
      <c r="Y201" s="551">
        <f>IFERROR(SUM(Y192:Y199),"0")</f>
        <v>1258.2</v>
      </c>
      <c r="Z201" s="37"/>
      <c r="AA201" s="552"/>
      <c r="AB201" s="552"/>
      <c r="AC201" s="552"/>
    </row>
    <row r="202" spans="1:68" ht="14.25" hidden="1" customHeight="1" x14ac:dyDescent="0.25">
      <c r="A202" s="562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8">
        <v>4680115881594</v>
      </c>
      <c r="E203" s="559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8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4"/>
      <c r="V203" s="34"/>
      <c r="W203" s="35" t="s">
        <v>68</v>
      </c>
      <c r="X203" s="549">
        <v>80</v>
      </c>
      <c r="Y203" s="550">
        <f t="shared" ref="Y203:Y211" si="21">IFERROR(IF(X203="",0,CEILING((X203/$H203),1)*$H203),"")</f>
        <v>81</v>
      </c>
      <c r="Z203" s="36">
        <f>IFERROR(IF(Y203=0,"",ROUNDUP(Y203/H203,0)*0.01898),"")</f>
        <v>0.1898</v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85.125925925925927</v>
      </c>
      <c r="BN203" s="64">
        <f t="shared" ref="BN203:BN211" si="23">IFERROR(Y203*I203/H203,"0")</f>
        <v>86.190000000000012</v>
      </c>
      <c r="BO203" s="64">
        <f t="shared" ref="BO203:BO211" si="24">IFERROR(1/J203*(X203/H203),"0")</f>
        <v>0.15432098765432101</v>
      </c>
      <c r="BP203" s="64">
        <f t="shared" ref="BP203:BP211" si="25">IFERROR(1/J203*(Y203/H203),"0")</f>
        <v>0.15625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58">
        <v>4680115881617</v>
      </c>
      <c r="E204" s="559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8">
        <v>4680115880573</v>
      </c>
      <c r="E205" s="559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7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4"/>
      <c r="V205" s="34"/>
      <c r="W205" s="35" t="s">
        <v>68</v>
      </c>
      <c r="X205" s="549">
        <v>80</v>
      </c>
      <c r="Y205" s="550">
        <f t="shared" si="21"/>
        <v>87</v>
      </c>
      <c r="Z205" s="36">
        <f>IFERROR(IF(Y205=0,"",ROUNDUP(Y205/H205,0)*0.01898),"")</f>
        <v>0.1898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84.772413793103453</v>
      </c>
      <c r="BN205" s="64">
        <f t="shared" si="23"/>
        <v>92.190000000000012</v>
      </c>
      <c r="BO205" s="64">
        <f t="shared" si="24"/>
        <v>0.14367816091954025</v>
      </c>
      <c r="BP205" s="64">
        <f t="shared" si="25"/>
        <v>0.15625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8">
        <v>4680115882195</v>
      </c>
      <c r="E206" s="559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4"/>
      <c r="V206" s="34"/>
      <c r="W206" s="35" t="s">
        <v>68</v>
      </c>
      <c r="X206" s="549">
        <v>336</v>
      </c>
      <c r="Y206" s="550">
        <f t="shared" si="21"/>
        <v>336</v>
      </c>
      <c r="Z206" s="36">
        <f t="shared" ref="Z206:Z211" si="26">IFERROR(IF(Y206=0,"",ROUNDUP(Y206/H206,0)*0.00651),"")</f>
        <v>0.91139999999999999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373.8</v>
      </c>
      <c r="BN206" s="64">
        <f t="shared" si="23"/>
        <v>373.8</v>
      </c>
      <c r="BO206" s="64">
        <f t="shared" si="24"/>
        <v>0.76923076923076927</v>
      </c>
      <c r="BP206" s="64">
        <f t="shared" si="25"/>
        <v>0.76923076923076927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58">
        <v>4680115882607</v>
      </c>
      <c r="E207" s="559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8">
        <v>4680115880092</v>
      </c>
      <c r="E208" s="559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68</v>
      </c>
      <c r="X208" s="549">
        <v>192</v>
      </c>
      <c r="Y208" s="550">
        <f t="shared" si="21"/>
        <v>192</v>
      </c>
      <c r="Z208" s="36">
        <f t="shared" si="26"/>
        <v>0.52080000000000004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212.16000000000003</v>
      </c>
      <c r="BN208" s="64">
        <f t="shared" si="23"/>
        <v>212.16000000000003</v>
      </c>
      <c r="BO208" s="64">
        <f t="shared" si="24"/>
        <v>0.43956043956043961</v>
      </c>
      <c r="BP208" s="64">
        <f t="shared" si="25"/>
        <v>0.43956043956043961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8">
        <v>4680115880221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4"/>
      <c r="V209" s="34"/>
      <c r="W209" s="35" t="s">
        <v>68</v>
      </c>
      <c r="X209" s="549">
        <v>240</v>
      </c>
      <c r="Y209" s="550">
        <f t="shared" si="21"/>
        <v>240</v>
      </c>
      <c r="Z209" s="36">
        <f t="shared" si="26"/>
        <v>0.65100000000000002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265.20000000000005</v>
      </c>
      <c r="BN209" s="64">
        <f t="shared" si="23"/>
        <v>265.20000000000005</v>
      </c>
      <c r="BO209" s="64">
        <f t="shared" si="24"/>
        <v>0.5494505494505495</v>
      </c>
      <c r="BP209" s="64">
        <f t="shared" si="25"/>
        <v>0.5494505494505495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8">
        <v>4680115880504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4"/>
      <c r="V210" s="34"/>
      <c r="W210" s="35" t="s">
        <v>68</v>
      </c>
      <c r="X210" s="549">
        <v>240</v>
      </c>
      <c r="Y210" s="550">
        <f t="shared" si="21"/>
        <v>240</v>
      </c>
      <c r="Z210" s="36">
        <f t="shared" si="26"/>
        <v>0.65100000000000002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265.20000000000005</v>
      </c>
      <c r="BN210" s="64">
        <f t="shared" si="23"/>
        <v>265.20000000000005</v>
      </c>
      <c r="BO210" s="64">
        <f t="shared" si="24"/>
        <v>0.5494505494505495</v>
      </c>
      <c r="BP210" s="64">
        <f t="shared" si="25"/>
        <v>0.5494505494505495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8">
        <v>4680115882164</v>
      </c>
      <c r="E211" s="559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4"/>
      <c r="V211" s="34"/>
      <c r="W211" s="35" t="s">
        <v>68</v>
      </c>
      <c r="X211" s="549">
        <v>336</v>
      </c>
      <c r="Y211" s="550">
        <f t="shared" si="21"/>
        <v>336</v>
      </c>
      <c r="Z211" s="36">
        <f t="shared" si="26"/>
        <v>0.91139999999999999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372.12</v>
      </c>
      <c r="BN211" s="64">
        <f t="shared" si="23"/>
        <v>372.12</v>
      </c>
      <c r="BO211" s="64">
        <f t="shared" si="24"/>
        <v>0.76923076923076927</v>
      </c>
      <c r="BP211" s="64">
        <f t="shared" si="25"/>
        <v>0.76923076923076927</v>
      </c>
    </row>
    <row r="212" spans="1:68" x14ac:dyDescent="0.2">
      <c r="A212" s="575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6"/>
      <c r="P212" s="560" t="s">
        <v>70</v>
      </c>
      <c r="Q212" s="554"/>
      <c r="R212" s="554"/>
      <c r="S212" s="554"/>
      <c r="T212" s="554"/>
      <c r="U212" s="554"/>
      <c r="V212" s="555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579.07194550872714</v>
      </c>
      <c r="Y212" s="551">
        <f>IFERROR(Y203/H203,"0")+IFERROR(Y204/H204,"0")+IFERROR(Y205/H205,"0")+IFERROR(Y206/H206,"0")+IFERROR(Y207/H207,"0")+IFERROR(Y208/H208,"0")+IFERROR(Y209/H209,"0")+IFERROR(Y210/H210,"0")+IFERROR(Y211/H211,"0")</f>
        <v>580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4.0251999999999999</v>
      </c>
      <c r="AA212" s="552"/>
      <c r="AB212" s="552"/>
      <c r="AC212" s="552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6"/>
      <c r="P213" s="560" t="s">
        <v>70</v>
      </c>
      <c r="Q213" s="554"/>
      <c r="R213" s="554"/>
      <c r="S213" s="554"/>
      <c r="T213" s="554"/>
      <c r="U213" s="554"/>
      <c r="V213" s="555"/>
      <c r="W213" s="37" t="s">
        <v>68</v>
      </c>
      <c r="X213" s="551">
        <f>IFERROR(SUM(X203:X211),"0")</f>
        <v>1504</v>
      </c>
      <c r="Y213" s="551">
        <f>IFERROR(SUM(Y203:Y211),"0")</f>
        <v>1512</v>
      </c>
      <c r="Z213" s="37"/>
      <c r="AA213" s="552"/>
      <c r="AB213" s="552"/>
      <c r="AC213" s="552"/>
    </row>
    <row r="214" spans="1:68" ht="14.25" hidden="1" customHeight="1" x14ac:dyDescent="0.25">
      <c r="A214" s="562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58">
        <v>4680115880818</v>
      </c>
      <c r="E215" s="559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8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8">
        <v>4680115880801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8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4"/>
      <c r="V216" s="34"/>
      <c r="W216" s="35" t="s">
        <v>68</v>
      </c>
      <c r="X216" s="549">
        <v>14.4</v>
      </c>
      <c r="Y216" s="550">
        <f>IFERROR(IF(X216="",0,CEILING((X216/$H216),1)*$H216),"")</f>
        <v>14.399999999999999</v>
      </c>
      <c r="Z216" s="36">
        <f>IFERROR(IF(Y216=0,"",ROUNDUP(Y216/H216,0)*0.00651),"")</f>
        <v>3.9059999999999997E-2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15.912000000000001</v>
      </c>
      <c r="BN216" s="64">
        <f>IFERROR(Y216*I216/H216,"0")</f>
        <v>15.912000000000001</v>
      </c>
      <c r="BO216" s="64">
        <f>IFERROR(1/J216*(X216/H216),"0")</f>
        <v>3.2967032967032968E-2</v>
      </c>
      <c r="BP216" s="64">
        <f>IFERROR(1/J216*(Y216/H216),"0")</f>
        <v>3.2967032967032968E-2</v>
      </c>
    </row>
    <row r="217" spans="1:68" x14ac:dyDescent="0.2">
      <c r="A217" s="575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6"/>
      <c r="P217" s="560" t="s">
        <v>70</v>
      </c>
      <c r="Q217" s="554"/>
      <c r="R217" s="554"/>
      <c r="S217" s="554"/>
      <c r="T217" s="554"/>
      <c r="U217" s="554"/>
      <c r="V217" s="555"/>
      <c r="W217" s="37" t="s">
        <v>71</v>
      </c>
      <c r="X217" s="551">
        <f>IFERROR(X215/H215,"0")+IFERROR(X216/H216,"0")</f>
        <v>6</v>
      </c>
      <c r="Y217" s="551">
        <f>IFERROR(Y215/H215,"0")+IFERROR(Y216/H216,"0")</f>
        <v>6</v>
      </c>
      <c r="Z217" s="551">
        <f>IFERROR(IF(Z215="",0,Z215),"0")+IFERROR(IF(Z216="",0,Z216),"0")</f>
        <v>3.9059999999999997E-2</v>
      </c>
      <c r="AA217" s="552"/>
      <c r="AB217" s="552"/>
      <c r="AC217" s="552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6"/>
      <c r="P218" s="560" t="s">
        <v>70</v>
      </c>
      <c r="Q218" s="554"/>
      <c r="R218" s="554"/>
      <c r="S218" s="554"/>
      <c r="T218" s="554"/>
      <c r="U218" s="554"/>
      <c r="V218" s="555"/>
      <c r="W218" s="37" t="s">
        <v>68</v>
      </c>
      <c r="X218" s="551">
        <f>IFERROR(SUM(X215:X216),"0")</f>
        <v>14.4</v>
      </c>
      <c r="Y218" s="551">
        <f>IFERROR(SUM(Y215:Y216),"0")</f>
        <v>14.399999999999999</v>
      </c>
      <c r="Z218" s="37"/>
      <c r="AA218" s="552"/>
      <c r="AB218" s="552"/>
      <c r="AC218" s="552"/>
    </row>
    <row r="219" spans="1:68" ht="16.5" hidden="1" customHeight="1" x14ac:dyDescent="0.25">
      <c r="A219" s="556" t="s">
        <v>349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44"/>
      <c r="AB219" s="544"/>
      <c r="AC219" s="544"/>
    </row>
    <row r="220" spans="1:68" ht="14.25" hidden="1" customHeight="1" x14ac:dyDescent="0.25">
      <c r="A220" s="562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58">
        <v>4680115884137</v>
      </c>
      <c r="E221" s="559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58">
        <v>4680115884236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58">
        <v>4680115884175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58">
        <v>4680115884144</v>
      </c>
      <c r="E224" s="559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8"/>
      <c r="R224" s="568"/>
      <c r="S224" s="568"/>
      <c r="T224" s="569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3" t="s">
        <v>362</v>
      </c>
      <c r="Q225" s="568"/>
      <c r="R225" s="568"/>
      <c r="S225" s="568"/>
      <c r="T225" s="569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58">
        <v>4680115886551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58">
        <v>4680115884182</v>
      </c>
      <c r="E227" s="559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58">
        <v>4680115884205</v>
      </c>
      <c r="E228" s="559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8"/>
      <c r="R228" s="568"/>
      <c r="S228" s="568"/>
      <c r="T228" s="569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">
        <v>372</v>
      </c>
      <c r="Q229" s="568"/>
      <c r="R229" s="568"/>
      <c r="S229" s="568"/>
      <c r="T229" s="569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5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6"/>
      <c r="P230" s="560" t="s">
        <v>70</v>
      </c>
      <c r="Q230" s="554"/>
      <c r="R230" s="554"/>
      <c r="S230" s="554"/>
      <c r="T230" s="554"/>
      <c r="U230" s="554"/>
      <c r="V230" s="555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6"/>
      <c r="P231" s="560" t="s">
        <v>70</v>
      </c>
      <c r="Q231" s="554"/>
      <c r="R231" s="554"/>
      <c r="S231" s="554"/>
      <c r="T231" s="554"/>
      <c r="U231" s="554"/>
      <c r="V231" s="555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62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8">
        <v>4680115885981</v>
      </c>
      <c r="E233" s="559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5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6"/>
      <c r="P234" s="560" t="s">
        <v>70</v>
      </c>
      <c r="Q234" s="554"/>
      <c r="R234" s="554"/>
      <c r="S234" s="554"/>
      <c r="T234" s="554"/>
      <c r="U234" s="554"/>
      <c r="V234" s="555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6"/>
      <c r="P235" s="560" t="s">
        <v>70</v>
      </c>
      <c r="Q235" s="554"/>
      <c r="R235" s="554"/>
      <c r="S235" s="554"/>
      <c r="T235" s="554"/>
      <c r="U235" s="554"/>
      <c r="V235" s="555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62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8">
        <v>4680115886803</v>
      </c>
      <c r="E237" s="559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838" t="s">
        <v>379</v>
      </c>
      <c r="Q237" s="568"/>
      <c r="R237" s="568"/>
      <c r="S237" s="568"/>
      <c r="T237" s="569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5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6"/>
      <c r="P238" s="560" t="s">
        <v>70</v>
      </c>
      <c r="Q238" s="554"/>
      <c r="R238" s="554"/>
      <c r="S238" s="554"/>
      <c r="T238" s="554"/>
      <c r="U238" s="554"/>
      <c r="V238" s="555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6"/>
      <c r="P239" s="560" t="s">
        <v>70</v>
      </c>
      <c r="Q239" s="554"/>
      <c r="R239" s="554"/>
      <c r="S239" s="554"/>
      <c r="T239" s="554"/>
      <c r="U239" s="554"/>
      <c r="V239" s="555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62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8">
        <v>4680115886704</v>
      </c>
      <c r="E241" s="559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8">
        <v>4680115886681</v>
      </c>
      <c r="E242" s="559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826" t="s">
        <v>387</v>
      </c>
      <c r="Q242" s="568"/>
      <c r="R242" s="568"/>
      <c r="S242" s="568"/>
      <c r="T242" s="569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8">
        <v>4680115886735</v>
      </c>
      <c r="E243" s="559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58">
        <v>4680115886728</v>
      </c>
      <c r="E244" s="559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8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8">
        <v>4680115886711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5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6"/>
      <c r="P246" s="560" t="s">
        <v>70</v>
      </c>
      <c r="Q246" s="554"/>
      <c r="R246" s="554"/>
      <c r="S246" s="554"/>
      <c r="T246" s="554"/>
      <c r="U246" s="554"/>
      <c r="V246" s="555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6"/>
      <c r="P247" s="560" t="s">
        <v>70</v>
      </c>
      <c r="Q247" s="554"/>
      <c r="R247" s="554"/>
      <c r="S247" s="554"/>
      <c r="T247" s="554"/>
      <c r="U247" s="554"/>
      <c r="V247" s="555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56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44"/>
      <c r="AB248" s="544"/>
      <c r="AC248" s="544"/>
    </row>
    <row r="249" spans="1:68" ht="14.25" hidden="1" customHeight="1" x14ac:dyDescent="0.25">
      <c r="A249" s="562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8">
        <v>4680115885837</v>
      </c>
      <c r="E250" s="559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8">
        <v>4680115885851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8">
        <v>4680115885806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8">
        <v>4680115885844</v>
      </c>
      <c r="E253" s="559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8">
        <v>4680115885820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5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6"/>
      <c r="P255" s="560" t="s">
        <v>70</v>
      </c>
      <c r="Q255" s="554"/>
      <c r="R255" s="554"/>
      <c r="S255" s="554"/>
      <c r="T255" s="554"/>
      <c r="U255" s="554"/>
      <c r="V255" s="555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6"/>
      <c r="P256" s="560" t="s">
        <v>70</v>
      </c>
      <c r="Q256" s="554"/>
      <c r="R256" s="554"/>
      <c r="S256" s="554"/>
      <c r="T256" s="554"/>
      <c r="U256" s="554"/>
      <c r="V256" s="555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56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44"/>
      <c r="AB257" s="544"/>
      <c r="AC257" s="544"/>
    </row>
    <row r="258" spans="1:68" ht="14.25" hidden="1" customHeight="1" x14ac:dyDescent="0.25">
      <c r="A258" s="562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8">
        <v>4607091383423</v>
      </c>
      <c r="E259" s="559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8">
        <v>4680115886957</v>
      </c>
      <c r="E260" s="559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416</v>
      </c>
      <c r="Q260" s="568"/>
      <c r="R260" s="568"/>
      <c r="S260" s="568"/>
      <c r="T260" s="569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8">
        <v>4680115885660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8">
        <v>4680115886773</v>
      </c>
      <c r="E262" s="559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607" t="s">
        <v>423</v>
      </c>
      <c r="Q262" s="568"/>
      <c r="R262" s="568"/>
      <c r="S262" s="568"/>
      <c r="T262" s="569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5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6"/>
      <c r="P263" s="560" t="s">
        <v>70</v>
      </c>
      <c r="Q263" s="554"/>
      <c r="R263" s="554"/>
      <c r="S263" s="554"/>
      <c r="T263" s="554"/>
      <c r="U263" s="554"/>
      <c r="V263" s="555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6"/>
      <c r="P264" s="560" t="s">
        <v>70</v>
      </c>
      <c r="Q264" s="554"/>
      <c r="R264" s="554"/>
      <c r="S264" s="554"/>
      <c r="T264" s="554"/>
      <c r="U264" s="554"/>
      <c r="V264" s="555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56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44"/>
      <c r="AB265" s="544"/>
      <c r="AC265" s="544"/>
    </row>
    <row r="266" spans="1:68" ht="14.25" hidden="1" customHeight="1" x14ac:dyDescent="0.25">
      <c r="A266" s="562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8">
        <v>4680115886186</v>
      </c>
      <c r="E267" s="559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8">
        <v>4680115881228</v>
      </c>
      <c r="E268" s="559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8">
        <v>4680115881211</v>
      </c>
      <c r="E269" s="559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5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6"/>
      <c r="P270" s="560" t="s">
        <v>70</v>
      </c>
      <c r="Q270" s="554"/>
      <c r="R270" s="554"/>
      <c r="S270" s="554"/>
      <c r="T270" s="554"/>
      <c r="U270" s="554"/>
      <c r="V270" s="555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6"/>
      <c r="P271" s="560" t="s">
        <v>70</v>
      </c>
      <c r="Q271" s="554"/>
      <c r="R271" s="554"/>
      <c r="S271" s="554"/>
      <c r="T271" s="554"/>
      <c r="U271" s="554"/>
      <c r="V271" s="555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56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44"/>
      <c r="AB272" s="544"/>
      <c r="AC272" s="544"/>
    </row>
    <row r="273" spans="1:68" ht="14.25" hidden="1" customHeight="1" x14ac:dyDescent="0.25">
      <c r="A273" s="562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8">
        <v>4680115880344</v>
      </c>
      <c r="E274" s="559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5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6"/>
      <c r="P275" s="560" t="s">
        <v>70</v>
      </c>
      <c r="Q275" s="554"/>
      <c r="R275" s="554"/>
      <c r="S275" s="554"/>
      <c r="T275" s="554"/>
      <c r="U275" s="554"/>
      <c r="V275" s="555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6"/>
      <c r="P276" s="560" t="s">
        <v>70</v>
      </c>
      <c r="Q276" s="554"/>
      <c r="R276" s="554"/>
      <c r="S276" s="554"/>
      <c r="T276" s="554"/>
      <c r="U276" s="554"/>
      <c r="V276" s="555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2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8">
        <v>4680115884618</v>
      </c>
      <c r="E278" s="559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5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6"/>
      <c r="P279" s="560" t="s">
        <v>70</v>
      </c>
      <c r="Q279" s="554"/>
      <c r="R279" s="554"/>
      <c r="S279" s="554"/>
      <c r="T279" s="554"/>
      <c r="U279" s="554"/>
      <c r="V279" s="555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6"/>
      <c r="P280" s="560" t="s">
        <v>70</v>
      </c>
      <c r="Q280" s="554"/>
      <c r="R280" s="554"/>
      <c r="S280" s="554"/>
      <c r="T280" s="554"/>
      <c r="U280" s="554"/>
      <c r="V280" s="555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56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44"/>
      <c r="AB281" s="544"/>
      <c r="AC281" s="544"/>
    </row>
    <row r="282" spans="1:68" ht="14.25" hidden="1" customHeight="1" x14ac:dyDescent="0.25">
      <c r="A282" s="562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8">
        <v>4680115883703</v>
      </c>
      <c r="E283" s="559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5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6"/>
      <c r="P284" s="560" t="s">
        <v>70</v>
      </c>
      <c r="Q284" s="554"/>
      <c r="R284" s="554"/>
      <c r="S284" s="554"/>
      <c r="T284" s="554"/>
      <c r="U284" s="554"/>
      <c r="V284" s="555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6"/>
      <c r="P285" s="560" t="s">
        <v>70</v>
      </c>
      <c r="Q285" s="554"/>
      <c r="R285" s="554"/>
      <c r="S285" s="554"/>
      <c r="T285" s="554"/>
      <c r="U285" s="554"/>
      <c r="V285" s="555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56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44"/>
      <c r="AB286" s="544"/>
      <c r="AC286" s="544"/>
    </row>
    <row r="287" spans="1:68" ht="14.25" hidden="1" customHeight="1" x14ac:dyDescent="0.25">
      <c r="A287" s="562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8">
        <v>4680115885615</v>
      </c>
      <c r="E288" s="559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8">
        <v>4680115885646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8">
        <v>4680115885554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8"/>
      <c r="R290" s="568"/>
      <c r="S290" s="568"/>
      <c r="T290" s="569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8">
        <v>4680115885622</v>
      </c>
      <c r="E291" s="559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8">
        <v>4680115885608</v>
      </c>
      <c r="E292" s="559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8"/>
      <c r="R292" s="568"/>
      <c r="S292" s="568"/>
      <c r="T292" s="569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5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6"/>
      <c r="P293" s="560" t="s">
        <v>70</v>
      </c>
      <c r="Q293" s="554"/>
      <c r="R293" s="554"/>
      <c r="S293" s="554"/>
      <c r="T293" s="554"/>
      <c r="U293" s="554"/>
      <c r="V293" s="555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6"/>
      <c r="P294" s="560" t="s">
        <v>70</v>
      </c>
      <c r="Q294" s="554"/>
      <c r="R294" s="554"/>
      <c r="S294" s="554"/>
      <c r="T294" s="554"/>
      <c r="U294" s="554"/>
      <c r="V294" s="555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2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8">
        <v>4607091387193</v>
      </c>
      <c r="E296" s="559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68</v>
      </c>
      <c r="X296" s="549">
        <v>80</v>
      </c>
      <c r="Y296" s="550">
        <f t="shared" ref="Y296:Y302" si="33">IFERROR(IF(X296="",0,CEILING((X296/$H296),1)*$H296),"")</f>
        <v>84</v>
      </c>
      <c r="Z296" s="36">
        <f>IFERROR(IF(Y296=0,"",ROUNDUP(Y296/H296,0)*0.00902),"")</f>
        <v>0.1804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85.142857142857125</v>
      </c>
      <c r="BN296" s="64">
        <f t="shared" ref="BN296:BN302" si="35">IFERROR(Y296*I296/H296,"0")</f>
        <v>89.399999999999991</v>
      </c>
      <c r="BO296" s="64">
        <f t="shared" ref="BO296:BO302" si="36">IFERROR(1/J296*(X296/H296),"0")</f>
        <v>0.14430014430014429</v>
      </c>
      <c r="BP296" s="64">
        <f t="shared" ref="BP296:BP302" si="37">IFERROR(1/J296*(Y296/H296),"0")</f>
        <v>0.15151515151515152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8">
        <v>4607091387230</v>
      </c>
      <c r="E297" s="559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8">
        <v>4607091387292</v>
      </c>
      <c r="E298" s="559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8"/>
      <c r="R298" s="568"/>
      <c r="S298" s="568"/>
      <c r="T298" s="569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8">
        <v>4607091387285</v>
      </c>
      <c r="E299" s="559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8">
        <v>4607091389845</v>
      </c>
      <c r="E300" s="559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8"/>
      <c r="R300" s="568"/>
      <c r="S300" s="568"/>
      <c r="T300" s="569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8">
        <v>4680115882881</v>
      </c>
      <c r="E301" s="559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8"/>
      <c r="R301" s="568"/>
      <c r="S301" s="568"/>
      <c r="T301" s="569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8">
        <v>4607091383836</v>
      </c>
      <c r="E302" s="559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5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8"/>
      <c r="R302" s="568"/>
      <c r="S302" s="568"/>
      <c r="T302" s="569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5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6"/>
      <c r="P303" s="560" t="s">
        <v>70</v>
      </c>
      <c r="Q303" s="554"/>
      <c r="R303" s="554"/>
      <c r="S303" s="554"/>
      <c r="T303" s="554"/>
      <c r="U303" s="554"/>
      <c r="V303" s="555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19.047619047619047</v>
      </c>
      <c r="Y303" s="551">
        <f>IFERROR(Y296/H296,"0")+IFERROR(Y297/H297,"0")+IFERROR(Y298/H298,"0")+IFERROR(Y299/H299,"0")+IFERROR(Y300/H300,"0")+IFERROR(Y301/H301,"0")+IFERROR(Y302/H302,"0")</f>
        <v>20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0.1804</v>
      </c>
      <c r="AA303" s="552"/>
      <c r="AB303" s="552"/>
      <c r="AC303" s="552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6"/>
      <c r="P304" s="560" t="s">
        <v>70</v>
      </c>
      <c r="Q304" s="554"/>
      <c r="R304" s="554"/>
      <c r="S304" s="554"/>
      <c r="T304" s="554"/>
      <c r="U304" s="554"/>
      <c r="V304" s="555"/>
      <c r="W304" s="37" t="s">
        <v>68</v>
      </c>
      <c r="X304" s="551">
        <f>IFERROR(SUM(X296:X302),"0")</f>
        <v>80</v>
      </c>
      <c r="Y304" s="551">
        <f>IFERROR(SUM(Y296:Y302),"0")</f>
        <v>84</v>
      </c>
      <c r="Z304" s="37"/>
      <c r="AA304" s="552"/>
      <c r="AB304" s="552"/>
      <c r="AC304" s="552"/>
    </row>
    <row r="305" spans="1:68" ht="14.25" hidden="1" customHeight="1" x14ac:dyDescent="0.25">
      <c r="A305" s="562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8">
        <v>4607091387766</v>
      </c>
      <c r="E306" s="559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8"/>
      <c r="R306" s="568"/>
      <c r="S306" s="568"/>
      <c r="T306" s="569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8">
        <v>4607091387957</v>
      </c>
      <c r="E307" s="559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8">
        <v>4607091387964</v>
      </c>
      <c r="E308" s="559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8"/>
      <c r="R308" s="568"/>
      <c r="S308" s="568"/>
      <c r="T308" s="569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8">
        <v>4680115884588</v>
      </c>
      <c r="E309" s="559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8"/>
      <c r="R309" s="568"/>
      <c r="S309" s="568"/>
      <c r="T309" s="569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8">
        <v>4607091387513</v>
      </c>
      <c r="E310" s="559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8"/>
      <c r="R310" s="568"/>
      <c r="S310" s="568"/>
      <c r="T310" s="569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5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6"/>
      <c r="P311" s="560" t="s">
        <v>70</v>
      </c>
      <c r="Q311" s="554"/>
      <c r="R311" s="554"/>
      <c r="S311" s="554"/>
      <c r="T311" s="554"/>
      <c r="U311" s="554"/>
      <c r="V311" s="555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6"/>
      <c r="P312" s="560" t="s">
        <v>70</v>
      </c>
      <c r="Q312" s="554"/>
      <c r="R312" s="554"/>
      <c r="S312" s="554"/>
      <c r="T312" s="554"/>
      <c r="U312" s="554"/>
      <c r="V312" s="555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2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8">
        <v>4607091380880</v>
      </c>
      <c r="E314" s="559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8"/>
      <c r="R314" s="568"/>
      <c r="S314" s="568"/>
      <c r="T314" s="569"/>
      <c r="U314" s="34"/>
      <c r="V314" s="34"/>
      <c r="W314" s="35" t="s">
        <v>68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8">
        <v>4607091384482</v>
      </c>
      <c r="E315" s="559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8"/>
      <c r="R315" s="568"/>
      <c r="S315" s="568"/>
      <c r="T315" s="569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8">
        <v>4607091380897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8"/>
      <c r="R316" s="568"/>
      <c r="S316" s="568"/>
      <c r="T316" s="569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6"/>
      <c r="P317" s="560" t="s">
        <v>70</v>
      </c>
      <c r="Q317" s="554"/>
      <c r="R317" s="554"/>
      <c r="S317" s="554"/>
      <c r="T317" s="554"/>
      <c r="U317" s="554"/>
      <c r="V317" s="555"/>
      <c r="W317" s="37" t="s">
        <v>71</v>
      </c>
      <c r="X317" s="551">
        <f>IFERROR(X314/H314,"0")+IFERROR(X315/H315,"0")+IFERROR(X316/H316,"0")</f>
        <v>3.5714285714285712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6"/>
      <c r="P318" s="560" t="s">
        <v>70</v>
      </c>
      <c r="Q318" s="554"/>
      <c r="R318" s="554"/>
      <c r="S318" s="554"/>
      <c r="T318" s="554"/>
      <c r="U318" s="554"/>
      <c r="V318" s="555"/>
      <c r="W318" s="37" t="s">
        <v>68</v>
      </c>
      <c r="X318" s="551">
        <f>IFERROR(SUM(X314:X316),"0")</f>
        <v>30</v>
      </c>
      <c r="Y318" s="551">
        <f>IFERROR(SUM(Y314:Y316),"0")</f>
        <v>33.6</v>
      </c>
      <c r="Z318" s="37"/>
      <c r="AA318" s="552"/>
      <c r="AB318" s="552"/>
      <c r="AC318" s="552"/>
    </row>
    <row r="319" spans="1:68" ht="14.25" hidden="1" customHeight="1" x14ac:dyDescent="0.25">
      <c r="A319" s="562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8">
        <v>4607091388381</v>
      </c>
      <c r="E320" s="559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00" t="s">
        <v>507</v>
      </c>
      <c r="Q320" s="568"/>
      <c r="R320" s="568"/>
      <c r="S320" s="568"/>
      <c r="T320" s="569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8">
        <v>4607091388374</v>
      </c>
      <c r="E321" s="559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6" t="s">
        <v>511</v>
      </c>
      <c r="Q321" s="568"/>
      <c r="R321" s="568"/>
      <c r="S321" s="568"/>
      <c r="T321" s="569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8">
        <v>4607091383102</v>
      </c>
      <c r="E322" s="559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8"/>
      <c r="R322" s="568"/>
      <c r="S322" s="568"/>
      <c r="T322" s="569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8">
        <v>4607091388404</v>
      </c>
      <c r="E323" s="559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8"/>
      <c r="R323" s="568"/>
      <c r="S323" s="568"/>
      <c r="T323" s="569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5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6"/>
      <c r="P324" s="560" t="s">
        <v>70</v>
      </c>
      <c r="Q324" s="554"/>
      <c r="R324" s="554"/>
      <c r="S324" s="554"/>
      <c r="T324" s="554"/>
      <c r="U324" s="554"/>
      <c r="V324" s="555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6"/>
      <c r="P325" s="560" t="s">
        <v>70</v>
      </c>
      <c r="Q325" s="554"/>
      <c r="R325" s="554"/>
      <c r="S325" s="554"/>
      <c r="T325" s="554"/>
      <c r="U325" s="554"/>
      <c r="V325" s="555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2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8">
        <v>4680115881808</v>
      </c>
      <c r="E327" s="559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8">
        <v>4680115881822</v>
      </c>
      <c r="E328" s="559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8"/>
      <c r="R328" s="568"/>
      <c r="S328" s="568"/>
      <c r="T328" s="569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8">
        <v>4680115880016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8"/>
      <c r="R329" s="568"/>
      <c r="S329" s="568"/>
      <c r="T329" s="569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5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6"/>
      <c r="P330" s="560" t="s">
        <v>70</v>
      </c>
      <c r="Q330" s="554"/>
      <c r="R330" s="554"/>
      <c r="S330" s="554"/>
      <c r="T330" s="554"/>
      <c r="U330" s="554"/>
      <c r="V330" s="555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6"/>
      <c r="P331" s="560" t="s">
        <v>70</v>
      </c>
      <c r="Q331" s="554"/>
      <c r="R331" s="554"/>
      <c r="S331" s="554"/>
      <c r="T331" s="554"/>
      <c r="U331" s="554"/>
      <c r="V331" s="555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56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44"/>
      <c r="AB332" s="544"/>
      <c r="AC332" s="544"/>
    </row>
    <row r="333" spans="1:68" ht="14.25" hidden="1" customHeight="1" x14ac:dyDescent="0.25">
      <c r="A333" s="562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8">
        <v>4607091387919</v>
      </c>
      <c r="E334" s="559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8"/>
      <c r="R334" s="568"/>
      <c r="S334" s="568"/>
      <c r="T334" s="569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8">
        <v>4680115883604</v>
      </c>
      <c r="E335" s="559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8">
        <v>4680115883567</v>
      </c>
      <c r="E336" s="559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8"/>
      <c r="R336" s="568"/>
      <c r="S336" s="568"/>
      <c r="T336" s="569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5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6"/>
      <c r="P337" s="560" t="s">
        <v>70</v>
      </c>
      <c r="Q337" s="554"/>
      <c r="R337" s="554"/>
      <c r="S337" s="554"/>
      <c r="T337" s="554"/>
      <c r="U337" s="554"/>
      <c r="V337" s="555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6"/>
      <c r="P338" s="560" t="s">
        <v>70</v>
      </c>
      <c r="Q338" s="554"/>
      <c r="R338" s="554"/>
      <c r="S338" s="554"/>
      <c r="T338" s="554"/>
      <c r="U338" s="554"/>
      <c r="V338" s="555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82" t="s">
        <v>536</v>
      </c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  <c r="P339" s="583"/>
      <c r="Q339" s="583"/>
      <c r="R339" s="583"/>
      <c r="S339" s="583"/>
      <c r="T339" s="583"/>
      <c r="U339" s="583"/>
      <c r="V339" s="583"/>
      <c r="W339" s="583"/>
      <c r="X339" s="583"/>
      <c r="Y339" s="583"/>
      <c r="Z339" s="583"/>
      <c r="AA339" s="48"/>
      <c r="AB339" s="48"/>
      <c r="AC339" s="48"/>
    </row>
    <row r="340" spans="1:68" ht="16.5" hidden="1" customHeight="1" x14ac:dyDescent="0.25">
      <c r="A340" s="556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44"/>
      <c r="AB340" s="544"/>
      <c r="AC340" s="544"/>
    </row>
    <row r="341" spans="1:68" ht="14.25" hidden="1" customHeight="1" x14ac:dyDescent="0.25">
      <c r="A341" s="562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8">
        <v>4680115884847</v>
      </c>
      <c r="E342" s="559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8"/>
      <c r="R342" s="568"/>
      <c r="S342" s="568"/>
      <c r="T342" s="569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8">
        <v>4680115884854</v>
      </c>
      <c r="E343" s="559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8"/>
      <c r="R343" s="568"/>
      <c r="S343" s="568"/>
      <c r="T343" s="569"/>
      <c r="U343" s="34"/>
      <c r="V343" s="34"/>
      <c r="W343" s="35" t="s">
        <v>68</v>
      </c>
      <c r="X343" s="549">
        <v>700</v>
      </c>
      <c r="Y343" s="550">
        <f t="shared" si="38"/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722.4</v>
      </c>
      <c r="BN343" s="64">
        <f t="shared" si="40"/>
        <v>727.56</v>
      </c>
      <c r="BO343" s="64">
        <f t="shared" si="41"/>
        <v>0.9722222222222221</v>
      </c>
      <c r="BP343" s="64">
        <f t="shared" si="42"/>
        <v>0.97916666666666663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8">
        <v>4680115884830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68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8">
        <v>4607091383997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8">
        <v>4680115882638</v>
      </c>
      <c r="E346" s="559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8"/>
      <c r="R346" s="568"/>
      <c r="S346" s="568"/>
      <c r="T346" s="569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8">
        <v>4680115884922</v>
      </c>
      <c r="E347" s="559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8"/>
      <c r="R347" s="568"/>
      <c r="S347" s="568"/>
      <c r="T347" s="569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8">
        <v>4680115884861</v>
      </c>
      <c r="E348" s="559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8"/>
      <c r="R348" s="568"/>
      <c r="S348" s="568"/>
      <c r="T348" s="569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5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6"/>
      <c r="P349" s="560" t="s">
        <v>70</v>
      </c>
      <c r="Q349" s="554"/>
      <c r="R349" s="554"/>
      <c r="S349" s="554"/>
      <c r="T349" s="554"/>
      <c r="U349" s="554"/>
      <c r="V349" s="555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180</v>
      </c>
      <c r="Y349" s="551">
        <f>IFERROR(Y342/H342,"0")+IFERROR(Y343/H343,"0")+IFERROR(Y344/H344,"0")+IFERROR(Y345/H345,"0")+IFERROR(Y346/H346,"0")+IFERROR(Y347/H347,"0")+IFERROR(Y348/H348,"0")</f>
        <v>181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3.93675</v>
      </c>
      <c r="AA349" s="552"/>
      <c r="AB349" s="552"/>
      <c r="AC349" s="552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6"/>
      <c r="P350" s="560" t="s">
        <v>70</v>
      </c>
      <c r="Q350" s="554"/>
      <c r="R350" s="554"/>
      <c r="S350" s="554"/>
      <c r="T350" s="554"/>
      <c r="U350" s="554"/>
      <c r="V350" s="555"/>
      <c r="W350" s="37" t="s">
        <v>68</v>
      </c>
      <c r="X350" s="551">
        <f>IFERROR(SUM(X342:X348),"0")</f>
        <v>2700</v>
      </c>
      <c r="Y350" s="551">
        <f>IFERROR(SUM(Y342:Y348),"0")</f>
        <v>2715</v>
      </c>
      <c r="Z350" s="37"/>
      <c r="AA350" s="552"/>
      <c r="AB350" s="552"/>
      <c r="AC350" s="552"/>
    </row>
    <row r="351" spans="1:68" ht="14.25" hidden="1" customHeight="1" x14ac:dyDescent="0.25">
      <c r="A351" s="562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8">
        <v>4607091383980</v>
      </c>
      <c r="E352" s="559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8"/>
      <c r="R352" s="568"/>
      <c r="S352" s="568"/>
      <c r="T352" s="569"/>
      <c r="U352" s="34"/>
      <c r="V352" s="34"/>
      <c r="W352" s="35" t="s">
        <v>68</v>
      </c>
      <c r="X352" s="549">
        <v>500</v>
      </c>
      <c r="Y352" s="550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8">
        <v>4607091384178</v>
      </c>
      <c r="E353" s="559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8"/>
      <c r="R353" s="568"/>
      <c r="S353" s="568"/>
      <c r="T353" s="569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6"/>
      <c r="P354" s="560" t="s">
        <v>70</v>
      </c>
      <c r="Q354" s="554"/>
      <c r="R354" s="554"/>
      <c r="S354" s="554"/>
      <c r="T354" s="554"/>
      <c r="U354" s="554"/>
      <c r="V354" s="555"/>
      <c r="W354" s="37" t="s">
        <v>71</v>
      </c>
      <c r="X354" s="551">
        <f>IFERROR(X352/H352,"0")+IFERROR(X353/H353,"0")</f>
        <v>33.333333333333336</v>
      </c>
      <c r="Y354" s="551">
        <f>IFERROR(Y352/H352,"0")+IFERROR(Y353/H353,"0")</f>
        <v>34</v>
      </c>
      <c r="Z354" s="551">
        <f>IFERROR(IF(Z352="",0,Z352),"0")+IFERROR(IF(Z353="",0,Z353),"0")</f>
        <v>0.73949999999999994</v>
      </c>
      <c r="AA354" s="552"/>
      <c r="AB354" s="552"/>
      <c r="AC354" s="552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6"/>
      <c r="P355" s="560" t="s">
        <v>70</v>
      </c>
      <c r="Q355" s="554"/>
      <c r="R355" s="554"/>
      <c r="S355" s="554"/>
      <c r="T355" s="554"/>
      <c r="U355" s="554"/>
      <c r="V355" s="555"/>
      <c r="W355" s="37" t="s">
        <v>68</v>
      </c>
      <c r="X355" s="551">
        <f>IFERROR(SUM(X352:X353),"0")</f>
        <v>500</v>
      </c>
      <c r="Y355" s="551">
        <f>IFERROR(SUM(Y352:Y353),"0")</f>
        <v>510</v>
      </c>
      <c r="Z355" s="37"/>
      <c r="AA355" s="552"/>
      <c r="AB355" s="552"/>
      <c r="AC355" s="552"/>
    </row>
    <row r="356" spans="1:68" ht="14.25" hidden="1" customHeight="1" x14ac:dyDescent="0.25">
      <c r="A356" s="562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8">
        <v>4607091383928</v>
      </c>
      <c r="E357" s="559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2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8">
        <v>4607091384260</v>
      </c>
      <c r="E358" s="559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8"/>
      <c r="R358" s="568"/>
      <c r="S358" s="568"/>
      <c r="T358" s="569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5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6"/>
      <c r="P359" s="560" t="s">
        <v>70</v>
      </c>
      <c r="Q359" s="554"/>
      <c r="R359" s="554"/>
      <c r="S359" s="554"/>
      <c r="T359" s="554"/>
      <c r="U359" s="554"/>
      <c r="V359" s="555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6"/>
      <c r="P360" s="560" t="s">
        <v>70</v>
      </c>
      <c r="Q360" s="554"/>
      <c r="R360" s="554"/>
      <c r="S360" s="554"/>
      <c r="T360" s="554"/>
      <c r="U360" s="554"/>
      <c r="V360" s="555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2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8">
        <v>4607091384673</v>
      </c>
      <c r="E362" s="559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35" t="s">
        <v>570</v>
      </c>
      <c r="Q362" s="568"/>
      <c r="R362" s="568"/>
      <c r="S362" s="568"/>
      <c r="T362" s="569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75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6"/>
      <c r="P363" s="560" t="s">
        <v>70</v>
      </c>
      <c r="Q363" s="554"/>
      <c r="R363" s="554"/>
      <c r="S363" s="554"/>
      <c r="T363" s="554"/>
      <c r="U363" s="554"/>
      <c r="V363" s="555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6"/>
      <c r="P364" s="560" t="s">
        <v>70</v>
      </c>
      <c r="Q364" s="554"/>
      <c r="R364" s="554"/>
      <c r="S364" s="554"/>
      <c r="T364" s="554"/>
      <c r="U364" s="554"/>
      <c r="V364" s="555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hidden="1" customHeight="1" x14ac:dyDescent="0.25">
      <c r="A365" s="556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44"/>
      <c r="AB365" s="544"/>
      <c r="AC365" s="544"/>
    </row>
    <row r="366" spans="1:68" ht="14.25" hidden="1" customHeight="1" x14ac:dyDescent="0.25">
      <c r="A366" s="562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8">
        <v>4680115881907</v>
      </c>
      <c r="E367" s="559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8">
        <v>4680115884885</v>
      </c>
      <c r="E368" s="559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8">
        <v>4680115884908</v>
      </c>
      <c r="E369" s="559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5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6"/>
      <c r="P370" s="560" t="s">
        <v>70</v>
      </c>
      <c r="Q370" s="554"/>
      <c r="R370" s="554"/>
      <c r="S370" s="554"/>
      <c r="T370" s="554"/>
      <c r="U370" s="554"/>
      <c r="V370" s="555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6"/>
      <c r="P371" s="560" t="s">
        <v>70</v>
      </c>
      <c r="Q371" s="554"/>
      <c r="R371" s="554"/>
      <c r="S371" s="554"/>
      <c r="T371" s="554"/>
      <c r="U371" s="554"/>
      <c r="V371" s="555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2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8">
        <v>4607091384802</v>
      </c>
      <c r="E373" s="559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5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6"/>
      <c r="P374" s="560" t="s">
        <v>70</v>
      </c>
      <c r="Q374" s="554"/>
      <c r="R374" s="554"/>
      <c r="S374" s="554"/>
      <c r="T374" s="554"/>
      <c r="U374" s="554"/>
      <c r="V374" s="555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6"/>
      <c r="P375" s="560" t="s">
        <v>70</v>
      </c>
      <c r="Q375" s="554"/>
      <c r="R375" s="554"/>
      <c r="S375" s="554"/>
      <c r="T375" s="554"/>
      <c r="U375" s="554"/>
      <c r="V375" s="555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2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8">
        <v>4607091384246</v>
      </c>
      <c r="E377" s="559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8">
        <v>4607091384253</v>
      </c>
      <c r="E378" s="559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5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6"/>
      <c r="P379" s="560" t="s">
        <v>70</v>
      </c>
      <c r="Q379" s="554"/>
      <c r="R379" s="554"/>
      <c r="S379" s="554"/>
      <c r="T379" s="554"/>
      <c r="U379" s="554"/>
      <c r="V379" s="555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6"/>
      <c r="P380" s="560" t="s">
        <v>70</v>
      </c>
      <c r="Q380" s="554"/>
      <c r="R380" s="554"/>
      <c r="S380" s="554"/>
      <c r="T380" s="554"/>
      <c r="U380" s="554"/>
      <c r="V380" s="555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2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8">
        <v>4607091389357</v>
      </c>
      <c r="E382" s="559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5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6"/>
      <c r="P383" s="560" t="s">
        <v>70</v>
      </c>
      <c r="Q383" s="554"/>
      <c r="R383" s="554"/>
      <c r="S383" s="554"/>
      <c r="T383" s="554"/>
      <c r="U383" s="554"/>
      <c r="V383" s="555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6"/>
      <c r="P384" s="560" t="s">
        <v>70</v>
      </c>
      <c r="Q384" s="554"/>
      <c r="R384" s="554"/>
      <c r="S384" s="554"/>
      <c r="T384" s="554"/>
      <c r="U384" s="554"/>
      <c r="V384" s="555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82" t="s">
        <v>592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48"/>
      <c r="AB385" s="48"/>
      <c r="AC385" s="48"/>
    </row>
    <row r="386" spans="1:68" ht="16.5" hidden="1" customHeight="1" x14ac:dyDescent="0.25">
      <c r="A386" s="556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44"/>
      <c r="AB386" s="544"/>
      <c r="AC386" s="544"/>
    </row>
    <row r="387" spans="1:68" ht="14.25" hidden="1" customHeight="1" x14ac:dyDescent="0.25">
      <c r="A387" s="562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8">
        <v>4680115886100</v>
      </c>
      <c r="E388" s="559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68</v>
      </c>
      <c r="X388" s="549">
        <v>40</v>
      </c>
      <c r="Y388" s="550">
        <f t="shared" ref="Y388:Y397" si="43">IFERROR(IF(X388="",0,CEILING((X388/$H388),1)*$H388),"")</f>
        <v>43.2</v>
      </c>
      <c r="Z388" s="36">
        <f>IFERROR(IF(Y388=0,"",ROUNDUP(Y388/H388,0)*0.00902),"")</f>
        <v>7.2160000000000002E-2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41.555555555555557</v>
      </c>
      <c r="BN388" s="64">
        <f t="shared" ref="BN388:BN397" si="45">IFERROR(Y388*I388/H388,"0")</f>
        <v>44.88</v>
      </c>
      <c r="BO388" s="64">
        <f t="shared" ref="BO388:BO397" si="46">IFERROR(1/J388*(X388/H388),"0")</f>
        <v>5.6116722783389444E-2</v>
      </c>
      <c r="BP388" s="64">
        <f t="shared" ref="BP388:BP397" si="47">IFERROR(1/J388*(Y388/H388),"0")</f>
        <v>6.0606060606060608E-2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8">
        <v>4680115886117</v>
      </c>
      <c r="E389" s="559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7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8">
        <v>4680115886117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68</v>
      </c>
      <c r="X390" s="549">
        <v>20</v>
      </c>
      <c r="Y390" s="550">
        <f t="shared" si="43"/>
        <v>21.6</v>
      </c>
      <c r="Z390" s="36">
        <f>IFERROR(IF(Y390=0,"",ROUNDUP(Y390/H390,0)*0.00902),"")</f>
        <v>3.6080000000000001E-2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20.777777777777779</v>
      </c>
      <c r="BN390" s="64">
        <f t="shared" si="45"/>
        <v>22.44</v>
      </c>
      <c r="BO390" s="64">
        <f t="shared" si="46"/>
        <v>2.8058361391694722E-2</v>
      </c>
      <c r="BP390" s="64">
        <f t="shared" si="47"/>
        <v>3.0303030303030304E-2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8">
        <v>4680115886124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68</v>
      </c>
      <c r="X391" s="549">
        <v>50</v>
      </c>
      <c r="Y391" s="550">
        <f t="shared" si="43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51.944444444444443</v>
      </c>
      <c r="BN391" s="64">
        <f t="shared" si="45"/>
        <v>56.099999999999994</v>
      </c>
      <c r="BO391" s="64">
        <f t="shared" si="46"/>
        <v>7.0145903479236812E-2</v>
      </c>
      <c r="BP391" s="64">
        <f t="shared" si="47"/>
        <v>7.575757575757576E-2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8">
        <v>4680115883147</v>
      </c>
      <c r="E392" s="559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8">
        <v>4607091384338</v>
      </c>
      <c r="E393" s="559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8">
        <v>4607091389524</v>
      </c>
      <c r="E394" s="559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68</v>
      </c>
      <c r="X394" s="549">
        <v>8.3999999999999986</v>
      </c>
      <c r="Y394" s="550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8.9199999999999982</v>
      </c>
      <c r="BN394" s="64">
        <f t="shared" si="45"/>
        <v>8.92</v>
      </c>
      <c r="BO394" s="64">
        <f t="shared" si="46"/>
        <v>1.7094017094017092E-2</v>
      </c>
      <c r="BP394" s="64">
        <f t="shared" si="47"/>
        <v>1.7094017094017096E-2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8">
        <v>4680115883161</v>
      </c>
      <c r="E395" s="559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8">
        <v>4607091389531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8">
        <v>4607091384345</v>
      </c>
      <c r="E397" s="559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68</v>
      </c>
      <c r="X397" s="549">
        <v>4.1999999999999993</v>
      </c>
      <c r="Y397" s="550">
        <f t="shared" si="43"/>
        <v>4.2</v>
      </c>
      <c r="Z397" s="36">
        <f t="shared" si="48"/>
        <v>1.004E-2</v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4.4599999999999991</v>
      </c>
      <c r="BN397" s="64">
        <f t="shared" si="45"/>
        <v>4.46</v>
      </c>
      <c r="BO397" s="64">
        <f t="shared" si="46"/>
        <v>8.5470085470085461E-3</v>
      </c>
      <c r="BP397" s="64">
        <f t="shared" si="47"/>
        <v>8.5470085470085479E-3</v>
      </c>
    </row>
    <row r="398" spans="1:68" x14ac:dyDescent="0.2">
      <c r="A398" s="575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6"/>
      <c r="P398" s="560" t="s">
        <v>70</v>
      </c>
      <c r="Q398" s="554"/>
      <c r="R398" s="554"/>
      <c r="S398" s="554"/>
      <c r="T398" s="554"/>
      <c r="U398" s="554"/>
      <c r="V398" s="555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26.37037037037037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28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0.22855999999999999</v>
      </c>
      <c r="AA398" s="552"/>
      <c r="AB398" s="552"/>
      <c r="AC398" s="552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6"/>
      <c r="P399" s="560" t="s">
        <v>70</v>
      </c>
      <c r="Q399" s="554"/>
      <c r="R399" s="554"/>
      <c r="S399" s="554"/>
      <c r="T399" s="554"/>
      <c r="U399" s="554"/>
      <c r="V399" s="555"/>
      <c r="W399" s="37" t="s">
        <v>68</v>
      </c>
      <c r="X399" s="551">
        <f>IFERROR(SUM(X388:X397),"0")</f>
        <v>122.60000000000001</v>
      </c>
      <c r="Y399" s="551">
        <f>IFERROR(SUM(Y388:Y397),"0")</f>
        <v>131.4</v>
      </c>
      <c r="Z399" s="37"/>
      <c r="AA399" s="552"/>
      <c r="AB399" s="552"/>
      <c r="AC399" s="552"/>
    </row>
    <row r="400" spans="1:68" ht="14.25" hidden="1" customHeight="1" x14ac:dyDescent="0.25">
      <c r="A400" s="562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8">
        <v>4607091384352</v>
      </c>
      <c r="E401" s="559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8">
        <v>4607091389654</v>
      </c>
      <c r="E402" s="559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5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6"/>
      <c r="P403" s="560" t="s">
        <v>70</v>
      </c>
      <c r="Q403" s="554"/>
      <c r="R403" s="554"/>
      <c r="S403" s="554"/>
      <c r="T403" s="554"/>
      <c r="U403" s="554"/>
      <c r="V403" s="555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6"/>
      <c r="P404" s="560" t="s">
        <v>70</v>
      </c>
      <c r="Q404" s="554"/>
      <c r="R404" s="554"/>
      <c r="S404" s="554"/>
      <c r="T404" s="554"/>
      <c r="U404" s="554"/>
      <c r="V404" s="555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56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44"/>
      <c r="AB405" s="544"/>
      <c r="AC405" s="544"/>
    </row>
    <row r="406" spans="1:68" ht="14.25" hidden="1" customHeight="1" x14ac:dyDescent="0.25">
      <c r="A406" s="562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8">
        <v>4680115885240</v>
      </c>
      <c r="E407" s="559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5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6"/>
      <c r="P408" s="560" t="s">
        <v>70</v>
      </c>
      <c r="Q408" s="554"/>
      <c r="R408" s="554"/>
      <c r="S408" s="554"/>
      <c r="T408" s="554"/>
      <c r="U408" s="554"/>
      <c r="V408" s="555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6"/>
      <c r="P409" s="560" t="s">
        <v>70</v>
      </c>
      <c r="Q409" s="554"/>
      <c r="R409" s="554"/>
      <c r="S409" s="554"/>
      <c r="T409" s="554"/>
      <c r="U409" s="554"/>
      <c r="V409" s="555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2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8">
        <v>4680115886094</v>
      </c>
      <c r="E411" s="559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68</v>
      </c>
      <c r="X411" s="549">
        <v>30</v>
      </c>
      <c r="Y411" s="550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31.166666666666668</v>
      </c>
      <c r="BN411" s="64">
        <f>IFERROR(Y411*I411/H411,"0")</f>
        <v>33.660000000000004</v>
      </c>
      <c r="BO411" s="64">
        <f>IFERROR(1/J411*(X411/H411),"0")</f>
        <v>4.208754208754209E-2</v>
      </c>
      <c r="BP411" s="64">
        <f>IFERROR(1/J411*(Y411/H411),"0")</f>
        <v>4.5454545454545463E-2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8">
        <v>4607091389425</v>
      </c>
      <c r="E412" s="559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8">
        <v>4680115880771</v>
      </c>
      <c r="E413" s="559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8">
        <v>4607091389500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6"/>
      <c r="P415" s="560" t="s">
        <v>70</v>
      </c>
      <c r="Q415" s="554"/>
      <c r="R415" s="554"/>
      <c r="S415" s="554"/>
      <c r="T415" s="554"/>
      <c r="U415" s="554"/>
      <c r="V415" s="555"/>
      <c r="W415" s="37" t="s">
        <v>71</v>
      </c>
      <c r="X415" s="551">
        <f>IFERROR(X411/H411,"0")+IFERROR(X412/H412,"0")+IFERROR(X413/H413,"0")+IFERROR(X414/H414,"0")</f>
        <v>5.5555555555555554</v>
      </c>
      <c r="Y415" s="551">
        <f>IFERROR(Y411/H411,"0")+IFERROR(Y412/H412,"0")+IFERROR(Y413/H413,"0")+IFERROR(Y414/H414,"0")</f>
        <v>6.0000000000000009</v>
      </c>
      <c r="Z415" s="551">
        <f>IFERROR(IF(Z411="",0,Z411),"0")+IFERROR(IF(Z412="",0,Z412),"0")+IFERROR(IF(Z413="",0,Z413),"0")+IFERROR(IF(Z414="",0,Z414),"0")</f>
        <v>5.4120000000000001E-2</v>
      </c>
      <c r="AA415" s="552"/>
      <c r="AB415" s="552"/>
      <c r="AC415" s="552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6"/>
      <c r="P416" s="560" t="s">
        <v>70</v>
      </c>
      <c r="Q416" s="554"/>
      <c r="R416" s="554"/>
      <c r="S416" s="554"/>
      <c r="T416" s="554"/>
      <c r="U416" s="554"/>
      <c r="V416" s="555"/>
      <c r="W416" s="37" t="s">
        <v>68</v>
      </c>
      <c r="X416" s="551">
        <f>IFERROR(SUM(X411:X414),"0")</f>
        <v>30</v>
      </c>
      <c r="Y416" s="551">
        <f>IFERROR(SUM(Y411:Y414),"0")</f>
        <v>32.400000000000006</v>
      </c>
      <c r="Z416" s="37"/>
      <c r="AA416" s="552"/>
      <c r="AB416" s="552"/>
      <c r="AC416" s="552"/>
    </row>
    <row r="417" spans="1:68" ht="16.5" hidden="1" customHeight="1" x14ac:dyDescent="0.25">
      <c r="A417" s="556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44"/>
      <c r="AB417" s="544"/>
      <c r="AC417" s="544"/>
    </row>
    <row r="418" spans="1:68" ht="14.25" hidden="1" customHeight="1" x14ac:dyDescent="0.25">
      <c r="A418" s="562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8">
        <v>4680115885110</v>
      </c>
      <c r="E419" s="559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5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6"/>
      <c r="P420" s="560" t="s">
        <v>70</v>
      </c>
      <c r="Q420" s="554"/>
      <c r="R420" s="554"/>
      <c r="S420" s="554"/>
      <c r="T420" s="554"/>
      <c r="U420" s="554"/>
      <c r="V420" s="555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6"/>
      <c r="P421" s="560" t="s">
        <v>70</v>
      </c>
      <c r="Q421" s="554"/>
      <c r="R421" s="554"/>
      <c r="S421" s="554"/>
      <c r="T421" s="554"/>
      <c r="U421" s="554"/>
      <c r="V421" s="555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56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44"/>
      <c r="AB422" s="544"/>
      <c r="AC422" s="544"/>
    </row>
    <row r="423" spans="1:68" ht="14.25" hidden="1" customHeight="1" x14ac:dyDescent="0.25">
      <c r="A423" s="562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8">
        <v>4680115885103</v>
      </c>
      <c r="E424" s="559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5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6"/>
      <c r="P425" s="560" t="s">
        <v>70</v>
      </c>
      <c r="Q425" s="554"/>
      <c r="R425" s="554"/>
      <c r="S425" s="554"/>
      <c r="T425" s="554"/>
      <c r="U425" s="554"/>
      <c r="V425" s="555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6"/>
      <c r="P426" s="560" t="s">
        <v>70</v>
      </c>
      <c r="Q426" s="554"/>
      <c r="R426" s="554"/>
      <c r="S426" s="554"/>
      <c r="T426" s="554"/>
      <c r="U426" s="554"/>
      <c r="V426" s="555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82" t="s">
        <v>648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48"/>
      <c r="AB427" s="48"/>
      <c r="AC427" s="48"/>
    </row>
    <row r="428" spans="1:68" ht="16.5" hidden="1" customHeight="1" x14ac:dyDescent="0.25">
      <c r="A428" s="556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44"/>
      <c r="AB428" s="544"/>
      <c r="AC428" s="544"/>
    </row>
    <row r="429" spans="1:68" ht="14.25" hidden="1" customHeight="1" x14ac:dyDescent="0.25">
      <c r="A429" s="562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8">
        <v>4607091389067</v>
      </c>
      <c r="E430" s="559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8">
        <v>4680115885271</v>
      </c>
      <c r="E431" s="559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4301011376</v>
      </c>
      <c r="D432" s="558">
        <v>4680115885226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8">
        <v>4607091383522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6" t="s">
        <v>660</v>
      </c>
      <c r="Q433" s="568"/>
      <c r="R433" s="568"/>
      <c r="S433" s="568"/>
      <c r="T433" s="569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8">
        <v>4680115884502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8">
        <v>4607091389104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58">
        <v>4680115884519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8">
        <v>4680115886391</v>
      </c>
      <c r="E437" s="559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8">
        <v>4680115880603</v>
      </c>
      <c r="E438" s="559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8"/>
      <c r="R438" s="568"/>
      <c r="S438" s="568"/>
      <c r="T438" s="569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8">
        <v>4607091389999</v>
      </c>
      <c r="E439" s="559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05" t="s">
        <v>677</v>
      </c>
      <c r="Q439" s="568"/>
      <c r="R439" s="568"/>
      <c r="S439" s="568"/>
      <c r="T439" s="569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8">
        <v>4680115882782</v>
      </c>
      <c r="E440" s="559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8"/>
      <c r="R440" s="568"/>
      <c r="S440" s="568"/>
      <c r="T440" s="569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8">
        <v>4680115885479</v>
      </c>
      <c r="E441" s="559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8"/>
      <c r="R441" s="568"/>
      <c r="S441" s="568"/>
      <c r="T441" s="569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8">
        <v>4607091389982</v>
      </c>
      <c r="E442" s="559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8"/>
      <c r="R442" s="568"/>
      <c r="S442" s="568"/>
      <c r="T442" s="569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hidden="1" x14ac:dyDescent="0.2">
      <c r="A443" s="575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76"/>
      <c r="P443" s="560" t="s">
        <v>70</v>
      </c>
      <c r="Q443" s="554"/>
      <c r="R443" s="554"/>
      <c r="S443" s="554"/>
      <c r="T443" s="554"/>
      <c r="U443" s="554"/>
      <c r="V443" s="555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76"/>
      <c r="P444" s="560" t="s">
        <v>70</v>
      </c>
      <c r="Q444" s="554"/>
      <c r="R444" s="554"/>
      <c r="S444" s="554"/>
      <c r="T444" s="554"/>
      <c r="U444" s="554"/>
      <c r="V444" s="555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58">
        <v>4607091388930</v>
      </c>
      <c r="E446" s="559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8"/>
      <c r="R446" s="568"/>
      <c r="S446" s="568"/>
      <c r="T446" s="569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8">
        <v>4680115886407</v>
      </c>
      <c r="E447" s="559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8"/>
      <c r="R447" s="568"/>
      <c r="S447" s="568"/>
      <c r="T447" s="569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8">
        <v>4680115880054</v>
      </c>
      <c r="E448" s="559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8"/>
      <c r="R448" s="568"/>
      <c r="S448" s="568"/>
      <c r="T448" s="569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75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76"/>
      <c r="P449" s="560" t="s">
        <v>70</v>
      </c>
      <c r="Q449" s="554"/>
      <c r="R449" s="554"/>
      <c r="S449" s="554"/>
      <c r="T449" s="554"/>
      <c r="U449" s="554"/>
      <c r="V449" s="555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76"/>
      <c r="P450" s="560" t="s">
        <v>70</v>
      </c>
      <c r="Q450" s="554"/>
      <c r="R450" s="554"/>
      <c r="S450" s="554"/>
      <c r="T450" s="554"/>
      <c r="U450" s="554"/>
      <c r="V450" s="555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8">
        <v>4680115883116</v>
      </c>
      <c r="E452" s="559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8"/>
      <c r="R452" s="568"/>
      <c r="S452" s="568"/>
      <c r="T452" s="569"/>
      <c r="U452" s="34"/>
      <c r="V452" s="34"/>
      <c r="W452" s="35" t="s">
        <v>68</v>
      </c>
      <c r="X452" s="549">
        <v>30</v>
      </c>
      <c r="Y452" s="550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32.04545454545454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5.4632867132867136E-2</v>
      </c>
      <c r="BP452" s="64">
        <f t="shared" ref="BP452:BP457" si="59">IFERROR(1/J452*(Y452/H452),"0")</f>
        <v>5.7692307692307696E-2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8">
        <v>4680115883093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8"/>
      <c r="R453" s="568"/>
      <c r="S453" s="568"/>
      <c r="T453" s="569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8">
        <v>4680115883109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8">
        <v>4680115882072</v>
      </c>
      <c r="E455" s="559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8"/>
      <c r="R455" s="568"/>
      <c r="S455" s="568"/>
      <c r="T455" s="569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8">
        <v>4680115882102</v>
      </c>
      <c r="E456" s="559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8"/>
      <c r="R456" s="568"/>
      <c r="S456" s="568"/>
      <c r="T456" s="569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8">
        <v>4680115882096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8"/>
      <c r="R457" s="568"/>
      <c r="S457" s="568"/>
      <c r="T457" s="569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5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76"/>
      <c r="P458" s="560" t="s">
        <v>70</v>
      </c>
      <c r="Q458" s="554"/>
      <c r="R458" s="554"/>
      <c r="S458" s="554"/>
      <c r="T458" s="554"/>
      <c r="U458" s="554"/>
      <c r="V458" s="555"/>
      <c r="W458" s="37" t="s">
        <v>71</v>
      </c>
      <c r="X458" s="551">
        <f>IFERROR(X452/H452,"0")+IFERROR(X453/H453,"0")+IFERROR(X454/H454,"0")+IFERROR(X455/H455,"0")+IFERROR(X456/H456,"0")+IFERROR(X457/H457,"0")</f>
        <v>5.6818181818181817</v>
      </c>
      <c r="Y458" s="551">
        <f>IFERROR(Y452/H452,"0")+IFERROR(Y453/H453,"0")+IFERROR(Y454/H454,"0")+IFERROR(Y455/H455,"0")+IFERROR(Y456/H456,"0")+IFERROR(Y457/H457,"0")</f>
        <v>6</v>
      </c>
      <c r="Z458" s="551">
        <f>IFERROR(IF(Z452="",0,Z452),"0")+IFERROR(IF(Z453="",0,Z453),"0")+IFERROR(IF(Z454="",0,Z454),"0")+IFERROR(IF(Z455="",0,Z455),"0")+IFERROR(IF(Z456="",0,Z456),"0")+IFERROR(IF(Z457="",0,Z457),"0")</f>
        <v>7.1760000000000004E-2</v>
      </c>
      <c r="AA458" s="552"/>
      <c r="AB458" s="552"/>
      <c r="AC458" s="552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76"/>
      <c r="P459" s="560" t="s">
        <v>70</v>
      </c>
      <c r="Q459" s="554"/>
      <c r="R459" s="554"/>
      <c r="S459" s="554"/>
      <c r="T459" s="554"/>
      <c r="U459" s="554"/>
      <c r="V459" s="555"/>
      <c r="W459" s="37" t="s">
        <v>68</v>
      </c>
      <c r="X459" s="551">
        <f>IFERROR(SUM(X452:X457),"0")</f>
        <v>30</v>
      </c>
      <c r="Y459" s="551">
        <f>IFERROR(SUM(Y452:Y457),"0")</f>
        <v>31.68</v>
      </c>
      <c r="Z459" s="37"/>
      <c r="AA459" s="552"/>
      <c r="AB459" s="552"/>
      <c r="AC459" s="552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8">
        <v>4607091383409</v>
      </c>
      <c r="E461" s="559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8"/>
      <c r="R461" s="568"/>
      <c r="S461" s="568"/>
      <c r="T461" s="569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8">
        <v>4607091383416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8"/>
      <c r="R462" s="568"/>
      <c r="S462" s="568"/>
      <c r="T462" s="569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8">
        <v>4680115883536</v>
      </c>
      <c r="E463" s="559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8"/>
      <c r="R463" s="568"/>
      <c r="S463" s="568"/>
      <c r="T463" s="569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75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76"/>
      <c r="P464" s="560" t="s">
        <v>70</v>
      </c>
      <c r="Q464" s="554"/>
      <c r="R464" s="554"/>
      <c r="S464" s="554"/>
      <c r="T464" s="554"/>
      <c r="U464" s="554"/>
      <c r="V464" s="555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76"/>
      <c r="P465" s="560" t="s">
        <v>70</v>
      </c>
      <c r="Q465" s="554"/>
      <c r="R465" s="554"/>
      <c r="S465" s="554"/>
      <c r="T465" s="554"/>
      <c r="U465" s="554"/>
      <c r="V465" s="555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82" t="s">
        <v>715</v>
      </c>
      <c r="B466" s="583"/>
      <c r="C466" s="583"/>
      <c r="D466" s="583"/>
      <c r="E466" s="583"/>
      <c r="F466" s="583"/>
      <c r="G466" s="583"/>
      <c r="H466" s="583"/>
      <c r="I466" s="583"/>
      <c r="J466" s="583"/>
      <c r="K466" s="583"/>
      <c r="L466" s="583"/>
      <c r="M466" s="583"/>
      <c r="N466" s="583"/>
      <c r="O466" s="583"/>
      <c r="P466" s="583"/>
      <c r="Q466" s="583"/>
      <c r="R466" s="583"/>
      <c r="S466" s="583"/>
      <c r="T466" s="583"/>
      <c r="U466" s="583"/>
      <c r="V466" s="583"/>
      <c r="W466" s="583"/>
      <c r="X466" s="583"/>
      <c r="Y466" s="583"/>
      <c r="Z466" s="583"/>
      <c r="AA466" s="48"/>
      <c r="AB466" s="48"/>
      <c r="AC466" s="48"/>
    </row>
    <row r="467" spans="1:68" ht="16.5" hidden="1" customHeight="1" x14ac:dyDescent="0.25">
      <c r="A467" s="556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4"/>
      <c r="AB467" s="544"/>
      <c r="AC467" s="544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8">
        <v>4640242181011</v>
      </c>
      <c r="E469" s="559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8"/>
      <c r="R469" s="568"/>
      <c r="S469" s="568"/>
      <c r="T469" s="569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8">
        <v>4640242180441</v>
      </c>
      <c r="E470" s="559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8"/>
      <c r="R470" s="568"/>
      <c r="S470" s="568"/>
      <c r="T470" s="569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8">
        <v>4640242180564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8"/>
      <c r="R471" s="568"/>
      <c r="S471" s="568"/>
      <c r="T471" s="569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8">
        <v>4640242181189</v>
      </c>
      <c r="E472" s="559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8"/>
      <c r="R472" s="568"/>
      <c r="S472" s="568"/>
      <c r="T472" s="569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75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76"/>
      <c r="P473" s="560" t="s">
        <v>70</v>
      </c>
      <c r="Q473" s="554"/>
      <c r="R473" s="554"/>
      <c r="S473" s="554"/>
      <c r="T473" s="554"/>
      <c r="U473" s="554"/>
      <c r="V473" s="555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76"/>
      <c r="P474" s="560" t="s">
        <v>70</v>
      </c>
      <c r="Q474" s="554"/>
      <c r="R474" s="554"/>
      <c r="S474" s="554"/>
      <c r="T474" s="554"/>
      <c r="U474" s="554"/>
      <c r="V474" s="555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8">
        <v>4640242180519</v>
      </c>
      <c r="E476" s="559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8"/>
      <c r="R476" s="568"/>
      <c r="S476" s="568"/>
      <c r="T476" s="569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8">
        <v>4640242180526</v>
      </c>
      <c r="E477" s="559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8" t="s">
        <v>732</v>
      </c>
      <c r="Q477" s="568"/>
      <c r="R477" s="568"/>
      <c r="S477" s="568"/>
      <c r="T477" s="569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8">
        <v>4640242181363</v>
      </c>
      <c r="E478" s="559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8"/>
      <c r="R478" s="568"/>
      <c r="S478" s="568"/>
      <c r="T478" s="569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75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76"/>
      <c r="P479" s="560" t="s">
        <v>70</v>
      </c>
      <c r="Q479" s="554"/>
      <c r="R479" s="554"/>
      <c r="S479" s="554"/>
      <c r="T479" s="554"/>
      <c r="U479" s="554"/>
      <c r="V479" s="555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76"/>
      <c r="P480" s="560" t="s">
        <v>70</v>
      </c>
      <c r="Q480" s="554"/>
      <c r="R480" s="554"/>
      <c r="S480" s="554"/>
      <c r="T480" s="554"/>
      <c r="U480" s="554"/>
      <c r="V480" s="555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8">
        <v>4640242180816</v>
      </c>
      <c r="E482" s="559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8"/>
      <c r="R482" s="568"/>
      <c r="S482" s="568"/>
      <c r="T482" s="569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8">
        <v>4640242180595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8"/>
      <c r="R483" s="568"/>
      <c r="S483" s="568"/>
      <c r="T483" s="569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76"/>
      <c r="P484" s="560" t="s">
        <v>70</v>
      </c>
      <c r="Q484" s="554"/>
      <c r="R484" s="554"/>
      <c r="S484" s="554"/>
      <c r="T484" s="554"/>
      <c r="U484" s="554"/>
      <c r="V484" s="555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76"/>
      <c r="P485" s="560" t="s">
        <v>70</v>
      </c>
      <c r="Q485" s="554"/>
      <c r="R485" s="554"/>
      <c r="S485" s="554"/>
      <c r="T485" s="554"/>
      <c r="U485" s="554"/>
      <c r="V485" s="555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8">
        <v>4640242180533</v>
      </c>
      <c r="E487" s="559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8"/>
      <c r="R487" s="568"/>
      <c r="S487" s="568"/>
      <c r="T487" s="569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58">
        <v>4640242181233</v>
      </c>
      <c r="E488" s="559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5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8"/>
      <c r="R488" s="568"/>
      <c r="S488" s="568"/>
      <c r="T488" s="569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5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76"/>
      <c r="P489" s="560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76"/>
      <c r="P490" s="560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2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8"/>
      <c r="R492" s="568"/>
      <c r="S492" s="568"/>
      <c r="T492" s="569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8"/>
      <c r="R493" s="568"/>
      <c r="S493" s="568"/>
      <c r="T493" s="569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76"/>
      <c r="P494" s="560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76"/>
      <c r="P495" s="560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56" t="s">
        <v>754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hidden="1" customHeight="1" x14ac:dyDescent="0.25">
      <c r="A497" s="562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757</v>
      </c>
      <c r="Q498" s="568"/>
      <c r="R498" s="568"/>
      <c r="S498" s="568"/>
      <c r="T498" s="569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76"/>
      <c r="P499" s="560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76"/>
      <c r="P500" s="560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36"/>
      <c r="P501" s="578" t="s">
        <v>759</v>
      </c>
      <c r="Q501" s="579"/>
      <c r="R501" s="579"/>
      <c r="S501" s="579"/>
      <c r="T501" s="579"/>
      <c r="U501" s="579"/>
      <c r="V501" s="580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6919.4000000000005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6994.6799999999994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36"/>
      <c r="P502" s="578" t="s">
        <v>760</v>
      </c>
      <c r="Q502" s="579"/>
      <c r="R502" s="579"/>
      <c r="S502" s="579"/>
      <c r="T502" s="579"/>
      <c r="U502" s="579"/>
      <c r="V502" s="580"/>
      <c r="W502" s="37" t="s">
        <v>68</v>
      </c>
      <c r="X502" s="551">
        <f>IFERROR(SUM(BM22:BM498),"0")</f>
        <v>7279.3011117248006</v>
      </c>
      <c r="Y502" s="551">
        <f>IFERROR(SUM(BN22:BN498),"0")</f>
        <v>7358.0019999999995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36"/>
      <c r="P503" s="578" t="s">
        <v>761</v>
      </c>
      <c r="Q503" s="579"/>
      <c r="R503" s="579"/>
      <c r="S503" s="579"/>
      <c r="T503" s="579"/>
      <c r="U503" s="579"/>
      <c r="V503" s="580"/>
      <c r="W503" s="37" t="s">
        <v>762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36"/>
      <c r="P504" s="578" t="s">
        <v>763</v>
      </c>
      <c r="Q504" s="579"/>
      <c r="R504" s="579"/>
      <c r="S504" s="579"/>
      <c r="T504" s="579"/>
      <c r="U504" s="579"/>
      <c r="V504" s="580"/>
      <c r="W504" s="37" t="s">
        <v>68</v>
      </c>
      <c r="X504" s="551">
        <f>GrossWeightTotal+PalletQtyTotal*25</f>
        <v>7579.3011117248006</v>
      </c>
      <c r="Y504" s="551">
        <f>GrossWeightTotalR+PalletQtyTotalR*25</f>
        <v>7658.0019999999995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36"/>
      <c r="P505" s="578" t="s">
        <v>764</v>
      </c>
      <c r="Q505" s="579"/>
      <c r="R505" s="579"/>
      <c r="S505" s="579"/>
      <c r="T505" s="579"/>
      <c r="U505" s="579"/>
      <c r="V505" s="580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1185.3833933201752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1196</v>
      </c>
      <c r="Z505" s="37"/>
      <c r="AA505" s="552"/>
      <c r="AB505" s="552"/>
      <c r="AC505" s="552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36"/>
      <c r="P506" s="578" t="s">
        <v>765</v>
      </c>
      <c r="Q506" s="579"/>
      <c r="R506" s="579"/>
      <c r="S506" s="579"/>
      <c r="T506" s="579"/>
      <c r="U506" s="579"/>
      <c r="V506" s="580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12.878649999999997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2" t="s">
        <v>100</v>
      </c>
      <c r="D508" s="734"/>
      <c r="E508" s="734"/>
      <c r="F508" s="734"/>
      <c r="G508" s="734"/>
      <c r="H508" s="728"/>
      <c r="I508" s="572" t="s">
        <v>248</v>
      </c>
      <c r="J508" s="734"/>
      <c r="K508" s="734"/>
      <c r="L508" s="734"/>
      <c r="M508" s="734"/>
      <c r="N508" s="734"/>
      <c r="O508" s="734"/>
      <c r="P508" s="734"/>
      <c r="Q508" s="734"/>
      <c r="R508" s="734"/>
      <c r="S508" s="728"/>
      <c r="T508" s="572" t="s">
        <v>536</v>
      </c>
      <c r="U508" s="728"/>
      <c r="V508" s="572" t="s">
        <v>592</v>
      </c>
      <c r="W508" s="734"/>
      <c r="X508" s="734"/>
      <c r="Y508" s="728"/>
      <c r="Z508" s="546" t="s">
        <v>648</v>
      </c>
      <c r="AA508" s="572" t="s">
        <v>715</v>
      </c>
      <c r="AB508" s="728"/>
      <c r="AC508" s="52"/>
      <c r="AF508" s="547"/>
    </row>
    <row r="509" spans="1:68" ht="14.25" customHeight="1" thickTop="1" x14ac:dyDescent="0.2">
      <c r="A509" s="847" t="s">
        <v>768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191</v>
      </c>
      <c r="G509" s="572" t="s">
        <v>224</v>
      </c>
      <c r="H509" s="572" t="s">
        <v>100</v>
      </c>
      <c r="I509" s="572" t="s">
        <v>249</v>
      </c>
      <c r="J509" s="572" t="s">
        <v>289</v>
      </c>
      <c r="K509" s="572" t="s">
        <v>349</v>
      </c>
      <c r="L509" s="572" t="s">
        <v>395</v>
      </c>
      <c r="M509" s="572" t="s">
        <v>411</v>
      </c>
      <c r="N509" s="547"/>
      <c r="O509" s="572" t="s">
        <v>425</v>
      </c>
      <c r="P509" s="572" t="s">
        <v>435</v>
      </c>
      <c r="Q509" s="572" t="s">
        <v>442</v>
      </c>
      <c r="R509" s="572" t="s">
        <v>447</v>
      </c>
      <c r="S509" s="572" t="s">
        <v>526</v>
      </c>
      <c r="T509" s="572" t="s">
        <v>537</v>
      </c>
      <c r="U509" s="572" t="s">
        <v>572</v>
      </c>
      <c r="V509" s="572" t="s">
        <v>593</v>
      </c>
      <c r="W509" s="572" t="s">
        <v>625</v>
      </c>
      <c r="X509" s="572" t="s">
        <v>640</v>
      </c>
      <c r="Y509" s="572" t="s">
        <v>644</v>
      </c>
      <c r="Z509" s="572" t="s">
        <v>648</v>
      </c>
      <c r="AA509" s="572" t="s">
        <v>715</v>
      </c>
      <c r="AB509" s="572" t="s">
        <v>754</v>
      </c>
      <c r="AC509" s="52"/>
      <c r="AF509" s="547"/>
    </row>
    <row r="510" spans="1:68" ht="13.5" customHeight="1" thickBot="1" x14ac:dyDescent="0.25">
      <c r="A510" s="848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168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2784.6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117.6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3729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131.4</v>
      </c>
      <c r="W511" s="46">
        <f>IFERROR(Y407*1,"0")+IFERROR(Y411*1,"0")+IFERROR(Y412*1,"0")+IFERROR(Y413*1,"0")+IFERROR(Y414*1,"0")</f>
        <v>32.400000000000006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31.68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5,38"/>
        <filter val="1 250,00"/>
        <filter val="1 504,00"/>
        <filter val="12"/>
        <filter val="122,60"/>
        <filter val="14,40"/>
        <filter val="158,40"/>
        <filter val="180,00"/>
        <filter val="19,05"/>
        <filter val="192,00"/>
        <filter val="2 700,00"/>
        <filter val="20,00"/>
        <filter val="231,48"/>
        <filter val="240,00"/>
        <filter val="250,00"/>
        <filter val="26,37"/>
        <filter val="3,57"/>
        <filter val="30,00"/>
        <filter val="300,00"/>
        <filter val="33,33"/>
        <filter val="336,00"/>
        <filter val="350,00"/>
        <filter val="39,71"/>
        <filter val="4,20"/>
        <filter val="40,00"/>
        <filter val="5,56"/>
        <filter val="5,68"/>
        <filter val="50,00"/>
        <filter val="500,00"/>
        <filter val="55,56"/>
        <filter val="579,07"/>
        <filter val="6 919,40"/>
        <filter val="6,00"/>
        <filter val="7 279,30"/>
        <filter val="7 579,30"/>
        <filter val="700,00"/>
        <filter val="8,40"/>
        <filter val="80,00"/>
      </filters>
    </filterColumn>
    <filterColumn colId="29" showButton="0"/>
    <filterColumn colId="30" showButton="0"/>
  </autoFilter>
  <mergeCells count="894">
    <mergeCell ref="P28:T28"/>
    <mergeCell ref="P104:T104"/>
    <mergeCell ref="P37:V37"/>
    <mergeCell ref="W17:W18"/>
    <mergeCell ref="P90:V90"/>
    <mergeCell ref="A86:Z86"/>
    <mergeCell ref="P217:V217"/>
    <mergeCell ref="P47:T47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P389:T389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P68:T68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P353:T353"/>
    <mergeCell ref="A265:Z265"/>
    <mergeCell ref="P132:T132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D62:E62"/>
    <mergeCell ref="D56:E56"/>
    <mergeCell ref="A34:Z34"/>
    <mergeCell ref="H9:I9"/>
    <mergeCell ref="P24:V2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D193:E193"/>
    <mergeCell ref="P377:T377"/>
    <mergeCell ref="A363:O364"/>
    <mergeCell ref="P448:T448"/>
    <mergeCell ref="P233:T233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P61:T61"/>
    <mergeCell ref="A105:O106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