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410588F7-D3FF-45A2-BE0B-CB99B3648A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заказа'!$B$109:$B$109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заказа'!$B$34:$B$34</definedName>
    <definedName name="ProductId50">'Бланк заказа'!$B$131:$B$131</definedName>
    <definedName name="ProductId51">'Бланк заказа'!$B$132:$B$132</definedName>
    <definedName name="ProductId52">'Бланк заказа'!$B$136:$B$136</definedName>
    <definedName name="ProductId53">'Бланк заказа'!$B$137:$B$137</definedName>
    <definedName name="ProductId54">'Бланк заказа'!$B$141:$B$141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заказа'!$B$148:$B$148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заказа'!$B$159:$B$159</definedName>
    <definedName name="ProductId67">'Бланк заказа'!$B$164:$B$164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заказа'!$X$109:$X$109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заказа'!$X$34:$X$34</definedName>
    <definedName name="SalesQty50">'Бланк заказа'!$X$131:$X$131</definedName>
    <definedName name="SalesQty51">'Бланк заказа'!$X$132:$X$132</definedName>
    <definedName name="SalesQty52">'Бланк заказа'!$X$136:$X$136</definedName>
    <definedName name="SalesQty53">'Бланк заказа'!$X$137:$X$137</definedName>
    <definedName name="SalesQty54">'Бланк заказа'!$X$141:$X$141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заказа'!$X$148:$X$148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заказа'!$X$159:$X$159</definedName>
    <definedName name="SalesQty67">'Бланк заказа'!$X$164:$X$164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заказа'!$Y$109:$Y$109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заказа'!$Y$34:$Y$34</definedName>
    <definedName name="SalesRoundBox50">'Бланк заказа'!$Y$131:$Y$131</definedName>
    <definedName name="SalesRoundBox51">'Бланк заказа'!$Y$132:$Y$132</definedName>
    <definedName name="SalesRoundBox52">'Бланк заказа'!$Y$136:$Y$136</definedName>
    <definedName name="SalesRoundBox53">'Бланк заказа'!$Y$137:$Y$137</definedName>
    <definedName name="SalesRoundBox54">'Бланк заказа'!$Y$141:$Y$141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заказа'!$Y$148:$Y$148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заказа'!$Y$159:$Y$159</definedName>
    <definedName name="SalesRoundBox67">'Бланк заказа'!$Y$164:$Y$164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заказа'!$W$109:$W$109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заказа'!$W$34:$W$34</definedName>
    <definedName name="UnitOfMeasure50">'Бланк заказа'!$W$131:$W$131</definedName>
    <definedName name="UnitOfMeasure51">'Бланк заказа'!$W$132:$W$132</definedName>
    <definedName name="UnitOfMeasure52">'Бланк заказа'!$W$136:$W$136</definedName>
    <definedName name="UnitOfMeasure53">'Бланк заказа'!$W$137:$W$137</definedName>
    <definedName name="UnitOfMeasure54">'Бланк заказа'!$W$141:$W$141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заказа'!$W$148:$W$148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заказа'!$W$159:$W$159</definedName>
    <definedName name="UnitOfMeasure67">'Бланк заказа'!$W$164:$W$164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2" l="1"/>
  <c r="X353" i="2"/>
  <c r="BO352" i="2"/>
  <c r="BM352" i="2"/>
  <c r="Y352" i="2"/>
  <c r="BP352" i="2" s="1"/>
  <c r="P352" i="2"/>
  <c r="BO351" i="2"/>
  <c r="BM351" i="2"/>
  <c r="Y351" i="2"/>
  <c r="Z351" i="2" s="1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Z345" i="2" s="1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Y348" i="2" s="1"/>
  <c r="P342" i="2"/>
  <c r="X340" i="2"/>
  <c r="X339" i="2"/>
  <c r="BO338" i="2"/>
  <c r="BM338" i="2"/>
  <c r="Y338" i="2"/>
  <c r="P338" i="2"/>
  <c r="BO337" i="2"/>
  <c r="BM337" i="2"/>
  <c r="Z337" i="2"/>
  <c r="Y337" i="2"/>
  <c r="BP337" i="2" s="1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BO331" i="2"/>
  <c r="BM331" i="2"/>
  <c r="Y331" i="2"/>
  <c r="Z331" i="2" s="1"/>
  <c r="P331" i="2"/>
  <c r="BP330" i="2"/>
  <c r="BO330" i="2"/>
  <c r="BM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P328" i="2"/>
  <c r="BO327" i="2"/>
  <c r="BM327" i="2"/>
  <c r="Z327" i="2"/>
  <c r="Y327" i="2"/>
  <c r="BP327" i="2" s="1"/>
  <c r="P327" i="2"/>
  <c r="BO326" i="2"/>
  <c r="BM326" i="2"/>
  <c r="Y326" i="2"/>
  <c r="P326" i="2"/>
  <c r="X322" i="2"/>
  <c r="X321" i="2"/>
  <c r="BO320" i="2"/>
  <c r="BM320" i="2"/>
  <c r="Y320" i="2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N311" i="2" s="1"/>
  <c r="P311" i="2"/>
  <c r="BO310" i="2"/>
  <c r="BM310" i="2"/>
  <c r="Y310" i="2"/>
  <c r="Z310" i="2" s="1"/>
  <c r="P310" i="2"/>
  <c r="X308" i="2"/>
  <c r="X307" i="2"/>
  <c r="BO306" i="2"/>
  <c r="BM306" i="2"/>
  <c r="Y306" i="2"/>
  <c r="BN306" i="2" s="1"/>
  <c r="P306" i="2"/>
  <c r="BO305" i="2"/>
  <c r="BM305" i="2"/>
  <c r="Y305" i="2"/>
  <c r="Z305" i="2" s="1"/>
  <c r="P305" i="2"/>
  <c r="BO304" i="2"/>
  <c r="BM304" i="2"/>
  <c r="Y304" i="2"/>
  <c r="BP304" i="2" s="1"/>
  <c r="P304" i="2"/>
  <c r="BP303" i="2"/>
  <c r="BO303" i="2"/>
  <c r="BN303" i="2"/>
  <c r="BM303" i="2"/>
  <c r="Z303" i="2"/>
  <c r="Y303" i="2"/>
  <c r="P303" i="2"/>
  <c r="X299" i="2"/>
  <c r="X298" i="2"/>
  <c r="BO297" i="2"/>
  <c r="BM297" i="2"/>
  <c r="Y297" i="2"/>
  <c r="Y299" i="2" s="1"/>
  <c r="P297" i="2"/>
  <c r="X295" i="2"/>
  <c r="X294" i="2"/>
  <c r="BO293" i="2"/>
  <c r="BM293" i="2"/>
  <c r="Y293" i="2"/>
  <c r="BP293" i="2" s="1"/>
  <c r="P293" i="2"/>
  <c r="BO292" i="2"/>
  <c r="BM292" i="2"/>
  <c r="Y292" i="2"/>
  <c r="Z292" i="2" s="1"/>
  <c r="P292" i="2"/>
  <c r="X290" i="2"/>
  <c r="Y289" i="2"/>
  <c r="X289" i="2"/>
  <c r="BO288" i="2"/>
  <c r="BM288" i="2"/>
  <c r="Z288" i="2"/>
  <c r="Z289" i="2" s="1"/>
  <c r="Y288" i="2"/>
  <c r="BP288" i="2" s="1"/>
  <c r="P288" i="2"/>
  <c r="X286" i="2"/>
  <c r="X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T365" i="2" s="1"/>
  <c r="P282" i="2"/>
  <c r="X279" i="2"/>
  <c r="X278" i="2"/>
  <c r="BO277" i="2"/>
  <c r="BM277" i="2"/>
  <c r="Y277" i="2"/>
  <c r="Y278" i="2" s="1"/>
  <c r="X275" i="2"/>
  <c r="X274" i="2"/>
  <c r="BP273" i="2"/>
  <c r="BO273" i="2"/>
  <c r="BN273" i="2"/>
  <c r="BM273" i="2"/>
  <c r="Z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Z268" i="2" s="1"/>
  <c r="P268" i="2"/>
  <c r="BO267" i="2"/>
  <c r="BM267" i="2"/>
  <c r="Z267" i="2"/>
  <c r="Y267" i="2"/>
  <c r="BP267" i="2" s="1"/>
  <c r="P267" i="2"/>
  <c r="X265" i="2"/>
  <c r="X264" i="2"/>
  <c r="BO263" i="2"/>
  <c r="BM263" i="2"/>
  <c r="Y263" i="2"/>
  <c r="Z263" i="2" s="1"/>
  <c r="P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P259" i="2"/>
  <c r="BO258" i="2"/>
  <c r="BM258" i="2"/>
  <c r="Y258" i="2"/>
  <c r="Z258" i="2" s="1"/>
  <c r="P258" i="2"/>
  <c r="X254" i="2"/>
  <c r="X253" i="2"/>
  <c r="BO252" i="2"/>
  <c r="BM252" i="2"/>
  <c r="Y252" i="2"/>
  <c r="P252" i="2"/>
  <c r="BO251" i="2"/>
  <c r="BM251" i="2"/>
  <c r="Y251" i="2"/>
  <c r="Z251" i="2" s="1"/>
  <c r="P251" i="2"/>
  <c r="X248" i="2"/>
  <c r="X247" i="2"/>
  <c r="BO246" i="2"/>
  <c r="BM246" i="2"/>
  <c r="Y246" i="2"/>
  <c r="Z246" i="2" s="1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Z239" i="2" s="1"/>
  <c r="P239" i="2"/>
  <c r="BO238" i="2"/>
  <c r="BM238" i="2"/>
  <c r="Y238" i="2"/>
  <c r="BO237" i="2"/>
  <c r="BM237" i="2"/>
  <c r="Y237" i="2"/>
  <c r="BP237" i="2" s="1"/>
  <c r="X235" i="2"/>
  <c r="X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Z231" i="2" s="1"/>
  <c r="P231" i="2"/>
  <c r="X229" i="2"/>
  <c r="X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P225" i="2"/>
  <c r="BO224" i="2"/>
  <c r="BM224" i="2"/>
  <c r="Y224" i="2"/>
  <c r="Z224" i="2" s="1"/>
  <c r="P224" i="2"/>
  <c r="BP223" i="2"/>
  <c r="BO223" i="2"/>
  <c r="BN223" i="2"/>
  <c r="BM223" i="2"/>
  <c r="Z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Z216" i="2" s="1"/>
  <c r="P216" i="2"/>
  <c r="BP215" i="2"/>
  <c r="BO215" i="2"/>
  <c r="BN215" i="2"/>
  <c r="BM215" i="2"/>
  <c r="Z215" i="2"/>
  <c r="Y215" i="2"/>
  <c r="P215" i="2"/>
  <c r="BO214" i="2"/>
  <c r="BM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3" i="2"/>
  <c r="X202" i="2"/>
  <c r="BO201" i="2"/>
  <c r="BM201" i="2"/>
  <c r="Z201" i="2"/>
  <c r="Z202" i="2" s="1"/>
  <c r="Y201" i="2"/>
  <c r="Y202" i="2" s="1"/>
  <c r="P201" i="2"/>
  <c r="X198" i="2"/>
  <c r="Y197" i="2"/>
  <c r="X197" i="2"/>
  <c r="BP196" i="2"/>
  <c r="BO196" i="2"/>
  <c r="BN196" i="2"/>
  <c r="BM196" i="2"/>
  <c r="Z196" i="2"/>
  <c r="Z197" i="2" s="1"/>
  <c r="Y196" i="2"/>
  <c r="O365" i="2" s="1"/>
  <c r="P196" i="2"/>
  <c r="X193" i="2"/>
  <c r="X192" i="2"/>
  <c r="BO191" i="2"/>
  <c r="BM191" i="2"/>
  <c r="Y191" i="2"/>
  <c r="BN191" i="2" s="1"/>
  <c r="P191" i="2"/>
  <c r="X188" i="2"/>
  <c r="X187" i="2"/>
  <c r="BO186" i="2"/>
  <c r="BM186" i="2"/>
  <c r="Y186" i="2"/>
  <c r="BO185" i="2"/>
  <c r="BM185" i="2"/>
  <c r="Y185" i="2"/>
  <c r="P185" i="2"/>
  <c r="X182" i="2"/>
  <c r="X181" i="2"/>
  <c r="BO180" i="2"/>
  <c r="BM180" i="2"/>
  <c r="Y180" i="2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Y182" i="2" s="1"/>
  <c r="P177" i="2"/>
  <c r="BP176" i="2"/>
  <c r="BO176" i="2"/>
  <c r="BN176" i="2"/>
  <c r="BM176" i="2"/>
  <c r="Z176" i="2"/>
  <c r="Y176" i="2"/>
  <c r="P176" i="2"/>
  <c r="X173" i="2"/>
  <c r="X172" i="2"/>
  <c r="BO171" i="2"/>
  <c r="BM171" i="2"/>
  <c r="Y171" i="2"/>
  <c r="BN171" i="2" s="1"/>
  <c r="BP170" i="2"/>
  <c r="BO170" i="2"/>
  <c r="BN170" i="2"/>
  <c r="BM170" i="2"/>
  <c r="Z170" i="2"/>
  <c r="Y170" i="2"/>
  <c r="P170" i="2"/>
  <c r="BO169" i="2"/>
  <c r="BM169" i="2"/>
  <c r="Y169" i="2"/>
  <c r="BP169" i="2" s="1"/>
  <c r="P169" i="2"/>
  <c r="BO168" i="2"/>
  <c r="BM168" i="2"/>
  <c r="Y168" i="2"/>
  <c r="Z168" i="2" s="1"/>
  <c r="BP167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X161" i="2"/>
  <c r="Y160" i="2"/>
  <c r="X160" i="2"/>
  <c r="BP159" i="2"/>
  <c r="BO159" i="2"/>
  <c r="BN159" i="2"/>
  <c r="BM159" i="2"/>
  <c r="Z159" i="2"/>
  <c r="Z160" i="2" s="1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P154" i="2"/>
  <c r="BO153" i="2"/>
  <c r="BM153" i="2"/>
  <c r="Y153" i="2"/>
  <c r="BP153" i="2" s="1"/>
  <c r="P153" i="2"/>
  <c r="BO152" i="2"/>
  <c r="BM152" i="2"/>
  <c r="Y152" i="2"/>
  <c r="BP152" i="2" s="1"/>
  <c r="P152" i="2"/>
  <c r="BP151" i="2"/>
  <c r="BO151" i="2"/>
  <c r="BN151" i="2"/>
  <c r="BM151" i="2"/>
  <c r="Z151" i="2"/>
  <c r="Y151" i="2"/>
  <c r="P151" i="2"/>
  <c r="BO150" i="2"/>
  <c r="BM150" i="2"/>
  <c r="Y150" i="2"/>
  <c r="Z150" i="2" s="1"/>
  <c r="P150" i="2"/>
  <c r="BO149" i="2"/>
  <c r="BM149" i="2"/>
  <c r="Y149" i="2"/>
  <c r="P149" i="2"/>
  <c r="BP148" i="2"/>
  <c r="BO148" i="2"/>
  <c r="BM148" i="2"/>
  <c r="Y148" i="2"/>
  <c r="P148" i="2"/>
  <c r="X146" i="2"/>
  <c r="X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Y145" i="2" s="1"/>
  <c r="P142" i="2"/>
  <c r="BP141" i="2"/>
  <c r="BO141" i="2"/>
  <c r="BN141" i="2"/>
  <c r="BM141" i="2"/>
  <c r="Z141" i="2"/>
  <c r="Y141" i="2"/>
  <c r="P141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Y133" i="2"/>
  <c r="X133" i="2"/>
  <c r="BP132" i="2"/>
  <c r="BO132" i="2"/>
  <c r="BN132" i="2"/>
  <c r="BM132" i="2"/>
  <c r="Z132" i="2"/>
  <c r="Y132" i="2"/>
  <c r="P132" i="2"/>
  <c r="BO131" i="2"/>
  <c r="BM131" i="2"/>
  <c r="Y131" i="2"/>
  <c r="P131" i="2"/>
  <c r="X128" i="2"/>
  <c r="X127" i="2"/>
  <c r="BO126" i="2"/>
  <c r="BM126" i="2"/>
  <c r="Y126" i="2"/>
  <c r="P126" i="2"/>
  <c r="X124" i="2"/>
  <c r="X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P120" i="2"/>
  <c r="X118" i="2"/>
  <c r="X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BP111" i="2"/>
  <c r="BO111" i="2"/>
  <c r="BN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5" i="2"/>
  <c r="X104" i="2"/>
  <c r="BO103" i="2"/>
  <c r="BM103" i="2"/>
  <c r="Y103" i="2"/>
  <c r="P103" i="2"/>
  <c r="BO102" i="2"/>
  <c r="BM102" i="2"/>
  <c r="Y102" i="2"/>
  <c r="P102" i="2"/>
  <c r="BO101" i="2"/>
  <c r="BM101" i="2"/>
  <c r="Y101" i="2"/>
  <c r="BP101" i="2" s="1"/>
  <c r="P101" i="2"/>
  <c r="X99" i="2"/>
  <c r="X98" i="2"/>
  <c r="BO97" i="2"/>
  <c r="BM97" i="2"/>
  <c r="Y97" i="2"/>
  <c r="P97" i="2"/>
  <c r="X94" i="2"/>
  <c r="X93" i="2"/>
  <c r="BO92" i="2"/>
  <c r="BM92" i="2"/>
  <c r="Y92" i="2"/>
  <c r="Z92" i="2" s="1"/>
  <c r="Z93" i="2" s="1"/>
  <c r="P92" i="2"/>
  <c r="X90" i="2"/>
  <c r="X89" i="2"/>
  <c r="BO88" i="2"/>
  <c r="BM88" i="2"/>
  <c r="Y88" i="2"/>
  <c r="BP88" i="2" s="1"/>
  <c r="P88" i="2"/>
  <c r="BO87" i="2"/>
  <c r="BM87" i="2"/>
  <c r="Y87" i="2"/>
  <c r="Z87" i="2" s="1"/>
  <c r="P87" i="2"/>
  <c r="BP86" i="2"/>
  <c r="BO86" i="2"/>
  <c r="BN86" i="2"/>
  <c r="BM86" i="2"/>
  <c r="Z86" i="2"/>
  <c r="Y86" i="2"/>
  <c r="P86" i="2"/>
  <c r="X84" i="2"/>
  <c r="X83" i="2"/>
  <c r="BO82" i="2"/>
  <c r="BM82" i="2"/>
  <c r="Y82" i="2"/>
  <c r="BN82" i="2" s="1"/>
  <c r="P82" i="2"/>
  <c r="BO81" i="2"/>
  <c r="BM81" i="2"/>
  <c r="Y81" i="2"/>
  <c r="Z81" i="2" s="1"/>
  <c r="P81" i="2"/>
  <c r="BO80" i="2"/>
  <c r="BM80" i="2"/>
  <c r="Y80" i="2"/>
  <c r="P80" i="2"/>
  <c r="Y78" i="2"/>
  <c r="X78" i="2"/>
  <c r="Y77" i="2"/>
  <c r="X77" i="2"/>
  <c r="BP76" i="2"/>
  <c r="BO76" i="2"/>
  <c r="BM76" i="2"/>
  <c r="Y76" i="2"/>
  <c r="BN76" i="2" s="1"/>
  <c r="P76" i="2"/>
  <c r="BO75" i="2"/>
  <c r="BM75" i="2"/>
  <c r="Y75" i="2"/>
  <c r="BP75" i="2" s="1"/>
  <c r="P75" i="2"/>
  <c r="BO74" i="2"/>
  <c r="BN74" i="2"/>
  <c r="BM74" i="2"/>
  <c r="Z74" i="2"/>
  <c r="Y74" i="2"/>
  <c r="BP74" i="2" s="1"/>
  <c r="P74" i="2"/>
  <c r="BO73" i="2"/>
  <c r="BN73" i="2"/>
  <c r="BM73" i="2"/>
  <c r="Z73" i="2"/>
  <c r="Y73" i="2"/>
  <c r="BP73" i="2" s="1"/>
  <c r="P73" i="2"/>
  <c r="X70" i="2"/>
  <c r="X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Z66" i="2" s="1"/>
  <c r="X64" i="2"/>
  <c r="X63" i="2"/>
  <c r="BO62" i="2"/>
  <c r="BM62" i="2"/>
  <c r="Y62" i="2"/>
  <c r="BP62" i="2" s="1"/>
  <c r="P62" i="2"/>
  <c r="BO61" i="2"/>
  <c r="BM61" i="2"/>
  <c r="Y61" i="2"/>
  <c r="P61" i="2"/>
  <c r="Y58" i="2"/>
  <c r="X58" i="2"/>
  <c r="X57" i="2"/>
  <c r="BO56" i="2"/>
  <c r="BM56" i="2"/>
  <c r="Y56" i="2"/>
  <c r="BP56" i="2" s="1"/>
  <c r="P56" i="2"/>
  <c r="BO55" i="2"/>
  <c r="BM55" i="2"/>
  <c r="Y55" i="2"/>
  <c r="Y57" i="2" s="1"/>
  <c r="P55" i="2"/>
  <c r="X53" i="2"/>
  <c r="X52" i="2"/>
  <c r="BO51" i="2"/>
  <c r="BM51" i="2"/>
  <c r="Y51" i="2"/>
  <c r="BP51" i="2" s="1"/>
  <c r="P51" i="2"/>
  <c r="BO50" i="2"/>
  <c r="BM50" i="2"/>
  <c r="Y50" i="2"/>
  <c r="P50" i="2"/>
  <c r="BO49" i="2"/>
  <c r="BM49" i="2"/>
  <c r="Y49" i="2"/>
  <c r="BP49" i="2" s="1"/>
  <c r="P49" i="2"/>
  <c r="X47" i="2"/>
  <c r="X46" i="2"/>
  <c r="BP45" i="2"/>
  <c r="BO45" i="2"/>
  <c r="BN45" i="2"/>
  <c r="BM45" i="2"/>
  <c r="Z45" i="2"/>
  <c r="Y45" i="2"/>
  <c r="P45" i="2"/>
  <c r="BO44" i="2"/>
  <c r="BN44" i="2"/>
  <c r="BM44" i="2"/>
  <c r="Z44" i="2"/>
  <c r="Y44" i="2"/>
  <c r="BP44" i="2" s="1"/>
  <c r="P44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BP41" i="2" s="1"/>
  <c r="P41" i="2"/>
  <c r="BO40" i="2"/>
  <c r="BM40" i="2"/>
  <c r="Y40" i="2"/>
  <c r="D365" i="2" s="1"/>
  <c r="P40" i="2"/>
  <c r="X37" i="2"/>
  <c r="X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N33" i="2"/>
  <c r="BM33" i="2"/>
  <c r="Z33" i="2"/>
  <c r="Y33" i="2"/>
  <c r="P33" i="2"/>
  <c r="X29" i="2"/>
  <c r="Y28" i="2"/>
  <c r="X28" i="2"/>
  <c r="BP27" i="2"/>
  <c r="BO27" i="2"/>
  <c r="BN27" i="2"/>
  <c r="BM27" i="2"/>
  <c r="Z27" i="2"/>
  <c r="Z28" i="2" s="1"/>
  <c r="Y27" i="2"/>
  <c r="Y29" i="2" s="1"/>
  <c r="P27" i="2"/>
  <c r="X25" i="2"/>
  <c r="X24" i="2"/>
  <c r="X359" i="2" s="1"/>
  <c r="BO23" i="2"/>
  <c r="BM23" i="2"/>
  <c r="Y23" i="2"/>
  <c r="P23" i="2"/>
  <c r="BO22" i="2"/>
  <c r="X357" i="2" s="1"/>
  <c r="BM22" i="2"/>
  <c r="X356" i="2" s="1"/>
  <c r="Y22" i="2"/>
  <c r="B365" i="2" s="1"/>
  <c r="P22" i="2"/>
  <c r="H10" i="2"/>
  <c r="A9" i="2"/>
  <c r="F10" i="2" s="1"/>
  <c r="D7" i="2"/>
  <c r="Q6" i="2"/>
  <c r="P2" i="2"/>
  <c r="Y53" i="2" l="1"/>
  <c r="Y84" i="2"/>
  <c r="Z80" i="2"/>
  <c r="BP115" i="2"/>
  <c r="Z115" i="2"/>
  <c r="BP144" i="2"/>
  <c r="BN144" i="2"/>
  <c r="Z144" i="2"/>
  <c r="Y63" i="2"/>
  <c r="E365" i="2"/>
  <c r="X355" i="2"/>
  <c r="BP154" i="2"/>
  <c r="BN154" i="2"/>
  <c r="Z154" i="2"/>
  <c r="BP180" i="2"/>
  <c r="Z180" i="2"/>
  <c r="BP225" i="2"/>
  <c r="BN225" i="2"/>
  <c r="Z225" i="2"/>
  <c r="BN251" i="2"/>
  <c r="BP251" i="2"/>
  <c r="Y253" i="2"/>
  <c r="BN258" i="2"/>
  <c r="BP258" i="2"/>
  <c r="Y265" i="2"/>
  <c r="BP260" i="2"/>
  <c r="Z260" i="2"/>
  <c r="BN305" i="2"/>
  <c r="BP305" i="2"/>
  <c r="BN310" i="2"/>
  <c r="BP310" i="2"/>
  <c r="V365" i="2"/>
  <c r="Y317" i="2"/>
  <c r="BP316" i="2"/>
  <c r="BN316" i="2"/>
  <c r="Z316" i="2"/>
  <c r="Z317" i="2" s="1"/>
  <c r="Y318" i="2"/>
  <c r="Y321" i="2"/>
  <c r="Y322" i="2"/>
  <c r="BP333" i="2"/>
  <c r="BN333" i="2"/>
  <c r="Z333" i="2"/>
  <c r="Y353" i="2"/>
  <c r="Y354" i="2"/>
  <c r="H365" i="2"/>
  <c r="Z22" i="2"/>
  <c r="BN22" i="2"/>
  <c r="BP22" i="2"/>
  <c r="Y25" i="2"/>
  <c r="C365" i="2"/>
  <c r="Y36" i="2"/>
  <c r="Z41" i="2"/>
  <c r="BN42" i="2"/>
  <c r="BP42" i="2"/>
  <c r="Z51" i="2"/>
  <c r="Y64" i="2"/>
  <c r="Z68" i="2"/>
  <c r="BN68" i="2"/>
  <c r="Y89" i="2"/>
  <c r="Y90" i="2"/>
  <c r="Y99" i="2"/>
  <c r="G365" i="2"/>
  <c r="Y98" i="2"/>
  <c r="BP97" i="2"/>
  <c r="BN97" i="2"/>
  <c r="Z97" i="2"/>
  <c r="Z98" i="2" s="1"/>
  <c r="Y105" i="2"/>
  <c r="BP103" i="2"/>
  <c r="Z103" i="2"/>
  <c r="Y127" i="2"/>
  <c r="BP126" i="2"/>
  <c r="BN126" i="2"/>
  <c r="Z126" i="2"/>
  <c r="Z127" i="2" s="1"/>
  <c r="Y128" i="2"/>
  <c r="BP131" i="2"/>
  <c r="I365" i="2"/>
  <c r="Z131" i="2"/>
  <c r="Z133" i="2" s="1"/>
  <c r="BP149" i="2"/>
  <c r="BN149" i="2"/>
  <c r="Z149" i="2"/>
  <c r="BN167" i="2"/>
  <c r="Z167" i="2"/>
  <c r="K365" i="2"/>
  <c r="BP186" i="2"/>
  <c r="Z186" i="2"/>
  <c r="Y211" i="2"/>
  <c r="BP218" i="2"/>
  <c r="BN218" i="2"/>
  <c r="Z218" i="2"/>
  <c r="BP238" i="2"/>
  <c r="BN238" i="2"/>
  <c r="Z238" i="2"/>
  <c r="BN263" i="2"/>
  <c r="BP263" i="2"/>
  <c r="Y264" i="2"/>
  <c r="Z269" i="2"/>
  <c r="BN268" i="2"/>
  <c r="BP268" i="2"/>
  <c r="Y269" i="2"/>
  <c r="Y270" i="2"/>
  <c r="BN272" i="2"/>
  <c r="Y274" i="2"/>
  <c r="BN277" i="2"/>
  <c r="Y279" i="2"/>
  <c r="BP284" i="2"/>
  <c r="BN284" i="2"/>
  <c r="Z284" i="2"/>
  <c r="BP328" i="2"/>
  <c r="BN328" i="2"/>
  <c r="Z328" i="2"/>
  <c r="Z339" i="2"/>
  <c r="BP338" i="2"/>
  <c r="BN338" i="2"/>
  <c r="Z338" i="2"/>
  <c r="BP344" i="2"/>
  <c r="Z344" i="2"/>
  <c r="F365" i="2"/>
  <c r="J365" i="2"/>
  <c r="BN81" i="2"/>
  <c r="BP81" i="2"/>
  <c r="BN116" i="2"/>
  <c r="BP116" i="2"/>
  <c r="Y124" i="2"/>
  <c r="Y157" i="2"/>
  <c r="Y188" i="2"/>
  <c r="Y198" i="2"/>
  <c r="Y203" i="2"/>
  <c r="Y221" i="2"/>
  <c r="Y228" i="2"/>
  <c r="BN227" i="2"/>
  <c r="Y229" i="2"/>
  <c r="Y241" i="2"/>
  <c r="Y242" i="2"/>
  <c r="Y248" i="2"/>
  <c r="Y290" i="2"/>
  <c r="Y294" i="2"/>
  <c r="Y295" i="2"/>
  <c r="U365" i="2"/>
  <c r="W365" i="2"/>
  <c r="Y339" i="2"/>
  <c r="BN345" i="2"/>
  <c r="BP345" i="2"/>
  <c r="X358" i="2"/>
  <c r="Z179" i="2"/>
  <c r="Z142" i="2"/>
  <c r="Z206" i="2"/>
  <c r="Z226" i="2"/>
  <c r="Y349" i="2"/>
  <c r="Z252" i="2"/>
  <c r="Z253" i="2" s="1"/>
  <c r="BN142" i="2"/>
  <c r="BN185" i="2"/>
  <c r="BN246" i="2"/>
  <c r="Z326" i="2"/>
  <c r="Z346" i="2"/>
  <c r="BP40" i="2"/>
  <c r="Z155" i="2"/>
  <c r="BN331" i="2"/>
  <c r="BN23" i="2"/>
  <c r="Z35" i="2"/>
  <c r="Z36" i="2" s="1"/>
  <c r="BP61" i="2"/>
  <c r="BP66" i="2"/>
  <c r="Z75" i="2"/>
  <c r="Z77" i="2" s="1"/>
  <c r="BN87" i="2"/>
  <c r="BN112" i="2"/>
  <c r="BN122" i="2"/>
  <c r="Y138" i="2"/>
  <c r="Y146" i="2"/>
  <c r="BN155" i="2"/>
  <c r="Z166" i="2"/>
  <c r="BN177" i="2"/>
  <c r="BN209" i="2"/>
  <c r="BN219" i="2"/>
  <c r="BP231" i="2"/>
  <c r="BN239" i="2"/>
  <c r="BP252" i="2"/>
  <c r="Z262" i="2"/>
  <c r="Y275" i="2"/>
  <c r="BP282" i="2"/>
  <c r="BN292" i="2"/>
  <c r="Z304" i="2"/>
  <c r="BP306" i="2"/>
  <c r="Z329" i="2"/>
  <c r="BP331" i="2"/>
  <c r="BN351" i="2"/>
  <c r="L365" i="2"/>
  <c r="Z109" i="2"/>
  <c r="BN40" i="2"/>
  <c r="BN114" i="2"/>
  <c r="BP102" i="2"/>
  <c r="Z122" i="2"/>
  <c r="BN231" i="2"/>
  <c r="BN252" i="2"/>
  <c r="Y334" i="2"/>
  <c r="Y118" i="2"/>
  <c r="BP216" i="2"/>
  <c r="BP226" i="2"/>
  <c r="BP246" i="2"/>
  <c r="BP43" i="2"/>
  <c r="BP82" i="2"/>
  <c r="BP171" i="2"/>
  <c r="Y192" i="2"/>
  <c r="BN214" i="2"/>
  <c r="BN224" i="2"/>
  <c r="Y235" i="2"/>
  <c r="BN244" i="2"/>
  <c r="Y247" i="2"/>
  <c r="BP259" i="2"/>
  <c r="Y286" i="2"/>
  <c r="BN297" i="2"/>
  <c r="BP311" i="2"/>
  <c r="BP326" i="2"/>
  <c r="Y335" i="2"/>
  <c r="BP346" i="2"/>
  <c r="M365" i="2"/>
  <c r="Z152" i="2"/>
  <c r="BN50" i="2"/>
  <c r="BN216" i="2"/>
  <c r="Z311" i="2"/>
  <c r="Z312" i="2" s="1"/>
  <c r="Y69" i="2"/>
  <c r="Z219" i="2"/>
  <c r="Y285" i="2"/>
  <c r="Z214" i="2"/>
  <c r="BN150" i="2"/>
  <c r="H9" i="2"/>
  <c r="BN35" i="2"/>
  <c r="Y47" i="2"/>
  <c r="Z56" i="2"/>
  <c r="BN75" i="2"/>
  <c r="BP87" i="2"/>
  <c r="Z110" i="2"/>
  <c r="BP112" i="2"/>
  <c r="Z120" i="2"/>
  <c r="Y134" i="2"/>
  <c r="Z143" i="2"/>
  <c r="Z153" i="2"/>
  <c r="BN166" i="2"/>
  <c r="Z169" i="2"/>
  <c r="BP177" i="2"/>
  <c r="Z207" i="2"/>
  <c r="BP209" i="2"/>
  <c r="Z217" i="2"/>
  <c r="Z227" i="2"/>
  <c r="BP239" i="2"/>
  <c r="BN262" i="2"/>
  <c r="Z272" i="2"/>
  <c r="Z274" i="2" s="1"/>
  <c r="Z277" i="2"/>
  <c r="Z278" i="2" s="1"/>
  <c r="BP292" i="2"/>
  <c r="BN304" i="2"/>
  <c r="Y307" i="2"/>
  <c r="BN329" i="2"/>
  <c r="Y340" i="2"/>
  <c r="BP351" i="2"/>
  <c r="Y212" i="2"/>
  <c r="Z171" i="2"/>
  <c r="BN206" i="2"/>
  <c r="BP50" i="2"/>
  <c r="BN61" i="2"/>
  <c r="BN66" i="2"/>
  <c r="Z177" i="2"/>
  <c r="Z181" i="2" s="1"/>
  <c r="BP191" i="2"/>
  <c r="Y70" i="2"/>
  <c r="BP23" i="2"/>
  <c r="J9" i="2"/>
  <c r="BN41" i="2"/>
  <c r="BN51" i="2"/>
  <c r="Z62" i="2"/>
  <c r="Z67" i="2"/>
  <c r="Z69" i="2" s="1"/>
  <c r="BN80" i="2"/>
  <c r="Y83" i="2"/>
  <c r="BP92" i="2"/>
  <c r="BN103" i="2"/>
  <c r="BN115" i="2"/>
  <c r="Y139" i="2"/>
  <c r="Z148" i="2"/>
  <c r="BP150" i="2"/>
  <c r="Y172" i="2"/>
  <c r="BN180" i="2"/>
  <c r="BN186" i="2"/>
  <c r="BN201" i="2"/>
  <c r="BP214" i="2"/>
  <c r="BP224" i="2"/>
  <c r="Z232" i="2"/>
  <c r="Z234" i="2" s="1"/>
  <c r="Z237" i="2"/>
  <c r="BP244" i="2"/>
  <c r="BN267" i="2"/>
  <c r="Z283" i="2"/>
  <c r="BP297" i="2"/>
  <c r="Y312" i="2"/>
  <c r="Z320" i="2"/>
  <c r="Z321" i="2" s="1"/>
  <c r="Z332" i="2"/>
  <c r="BN344" i="2"/>
  <c r="P365" i="2"/>
  <c r="Q365" i="2"/>
  <c r="Z114" i="2"/>
  <c r="Z61" i="2"/>
  <c r="Y117" i="2"/>
  <c r="BN179" i="2"/>
  <c r="Z82" i="2"/>
  <c r="Z83" i="2" s="1"/>
  <c r="BN109" i="2"/>
  <c r="BN152" i="2"/>
  <c r="BP137" i="2"/>
  <c r="BP142" i="2"/>
  <c r="BP168" i="2"/>
  <c r="BP185" i="2"/>
  <c r="Z244" i="2"/>
  <c r="Z247" i="2" s="1"/>
  <c r="BN259" i="2"/>
  <c r="F9" i="2"/>
  <c r="A10" i="2"/>
  <c r="BN110" i="2"/>
  <c r="BN120" i="2"/>
  <c r="BN143" i="2"/>
  <c r="BN153" i="2"/>
  <c r="Y156" i="2"/>
  <c r="BN169" i="2"/>
  <c r="Y193" i="2"/>
  <c r="BN207" i="2"/>
  <c r="BN217" i="2"/>
  <c r="Y220" i="2"/>
  <c r="Z49" i="2"/>
  <c r="BN62" i="2"/>
  <c r="BN67" i="2"/>
  <c r="BP80" i="2"/>
  <c r="Z88" i="2"/>
  <c r="Z89" i="2" s="1"/>
  <c r="Y93" i="2"/>
  <c r="Z101" i="2"/>
  <c r="Z113" i="2"/>
  <c r="Z136" i="2"/>
  <c r="Z138" i="2" s="1"/>
  <c r="BN148" i="2"/>
  <c r="Z178" i="2"/>
  <c r="BP201" i="2"/>
  <c r="Z210" i="2"/>
  <c r="BN232" i="2"/>
  <c r="BN237" i="2"/>
  <c r="Z240" i="2"/>
  <c r="Y254" i="2"/>
  <c r="BN283" i="2"/>
  <c r="Z293" i="2"/>
  <c r="Z294" i="2" s="1"/>
  <c r="Y298" i="2"/>
  <c r="Y308" i="2"/>
  <c r="BN320" i="2"/>
  <c r="BN332" i="2"/>
  <c r="Z342" i="2"/>
  <c r="Z352" i="2"/>
  <c r="Z353" i="2" s="1"/>
  <c r="R365" i="2"/>
  <c r="Z102" i="2"/>
  <c r="Z191" i="2"/>
  <c r="Z192" i="2" s="1"/>
  <c r="BN102" i="2"/>
  <c r="Z306" i="2"/>
  <c r="BN343" i="2"/>
  <c r="BN55" i="2"/>
  <c r="BN168" i="2"/>
  <c r="Z259" i="2"/>
  <c r="Z264" i="2" s="1"/>
  <c r="Z23" i="2"/>
  <c r="Z24" i="2" s="1"/>
  <c r="Y46" i="2"/>
  <c r="Y123" i="2"/>
  <c r="BP120" i="2"/>
  <c r="BN131" i="2"/>
  <c r="Y173" i="2"/>
  <c r="BN260" i="2"/>
  <c r="BP277" i="2"/>
  <c r="BN288" i="2"/>
  <c r="Y313" i="2"/>
  <c r="BN327" i="2"/>
  <c r="BN337" i="2"/>
  <c r="BN347" i="2"/>
  <c r="S365" i="2"/>
  <c r="Z55" i="2"/>
  <c r="BN137" i="2"/>
  <c r="Z282" i="2"/>
  <c r="Z285" i="2" s="1"/>
  <c r="Y234" i="2"/>
  <c r="BN282" i="2"/>
  <c r="BP343" i="2"/>
  <c r="BN43" i="2"/>
  <c r="BP55" i="2"/>
  <c r="Z297" i="2"/>
  <c r="Z298" i="2" s="1"/>
  <c r="BN326" i="2"/>
  <c r="BN92" i="2"/>
  <c r="Y24" i="2"/>
  <c r="BN56" i="2"/>
  <c r="BN88" i="2"/>
  <c r="BN101" i="2"/>
  <c r="Y104" i="2"/>
  <c r="BN113" i="2"/>
  <c r="BN136" i="2"/>
  <c r="BN178" i="2"/>
  <c r="Y181" i="2"/>
  <c r="Y187" i="2"/>
  <c r="BN210" i="2"/>
  <c r="BN240" i="2"/>
  <c r="BN293" i="2"/>
  <c r="BP320" i="2"/>
  <c r="Z330" i="2"/>
  <c r="BN342" i="2"/>
  <c r="BN352" i="2"/>
  <c r="Z40" i="2"/>
  <c r="Z46" i="2" s="1"/>
  <c r="Z185" i="2"/>
  <c r="Z187" i="2" s="1"/>
  <c r="BN49" i="2"/>
  <c r="Y52" i="2"/>
  <c r="Z76" i="2"/>
  <c r="BP33" i="2"/>
  <c r="Y94" i="2"/>
  <c r="Y37" i="2"/>
  <c r="BP342" i="2"/>
  <c r="Z50" i="2"/>
  <c r="Y357" i="2" l="1"/>
  <c r="Y355" i="2"/>
  <c r="Z307" i="2"/>
  <c r="Y356" i="2"/>
  <c r="Y358" i="2" s="1"/>
  <c r="Z52" i="2"/>
  <c r="Z241" i="2"/>
  <c r="Z172" i="2"/>
  <c r="Z228" i="2"/>
  <c r="Z334" i="2"/>
  <c r="Z220" i="2"/>
  <c r="Z117" i="2"/>
  <c r="Z156" i="2"/>
  <c r="Z57" i="2"/>
  <c r="Z211" i="2"/>
  <c r="Z145" i="2"/>
  <c r="Z63" i="2"/>
  <c r="Z104" i="2"/>
  <c r="Y359" i="2"/>
  <c r="Z348" i="2"/>
  <c r="Z123" i="2"/>
  <c r="Z360" i="2" l="1"/>
</calcChain>
</file>

<file path=xl/sharedStrings.xml><?xml version="1.0" encoding="utf-8"?>
<sst xmlns="http://schemas.openxmlformats.org/spreadsheetml/2006/main" count="2501" uniqueCount="563">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</sst>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zoomScaleNormal="100" zoomScaleSheetLayoutView="100" workbookViewId="0">
      <selection activeCell="Y13" sqref="Y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98" t="s">
        <v>26</v>
      </c>
      <c r="E1" s="398"/>
      <c r="F1" s="398"/>
      <c r="G1" s="14" t="s">
        <v>67</v>
      </c>
      <c r="H1" s="398" t="s">
        <v>46</v>
      </c>
      <c r="I1" s="398"/>
      <c r="J1" s="398"/>
      <c r="K1" s="398"/>
      <c r="L1" s="398"/>
      <c r="M1" s="398"/>
      <c r="N1" s="398"/>
      <c r="O1" s="398"/>
      <c r="P1" s="398"/>
      <c r="Q1" s="398"/>
      <c r="R1" s="399" t="s">
        <v>68</v>
      </c>
      <c r="S1" s="400"/>
      <c r="T1" s="4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1"/>
      <c r="Q3" s="401"/>
      <c r="R3" s="401"/>
      <c r="S3" s="401"/>
      <c r="T3" s="401"/>
      <c r="U3" s="401"/>
      <c r="V3" s="401"/>
      <c r="W3" s="4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02" t="s">
        <v>8</v>
      </c>
      <c r="B5" s="402"/>
      <c r="C5" s="402"/>
      <c r="D5" s="403"/>
      <c r="E5" s="403"/>
      <c r="F5" s="404" t="s">
        <v>14</v>
      </c>
      <c r="G5" s="404"/>
      <c r="H5" s="403"/>
      <c r="I5" s="403"/>
      <c r="J5" s="403"/>
      <c r="K5" s="403"/>
      <c r="L5" s="403"/>
      <c r="M5" s="403"/>
      <c r="N5" s="72"/>
      <c r="P5" s="27" t="s">
        <v>4</v>
      </c>
      <c r="Q5" s="405">
        <v>45917</v>
      </c>
      <c r="R5" s="405"/>
      <c r="T5" s="406" t="s">
        <v>3</v>
      </c>
      <c r="U5" s="407"/>
      <c r="V5" s="408" t="s">
        <v>549</v>
      </c>
      <c r="W5" s="409"/>
      <c r="AB5" s="59"/>
      <c r="AC5" s="59"/>
      <c r="AD5" s="59"/>
      <c r="AE5" s="59"/>
    </row>
    <row r="6" spans="1:32" s="17" customFormat="1" ht="24" customHeight="1" x14ac:dyDescent="0.2">
      <c r="A6" s="402" t="s">
        <v>1</v>
      </c>
      <c r="B6" s="402"/>
      <c r="C6" s="402"/>
      <c r="D6" s="410" t="s">
        <v>76</v>
      </c>
      <c r="E6" s="410"/>
      <c r="F6" s="410"/>
      <c r="G6" s="410"/>
      <c r="H6" s="410"/>
      <c r="I6" s="410"/>
      <c r="J6" s="410"/>
      <c r="K6" s="410"/>
      <c r="L6" s="410"/>
      <c r="M6" s="410"/>
      <c r="N6" s="73"/>
      <c r="P6" s="27" t="s">
        <v>27</v>
      </c>
      <c r="Q6" s="411" t="str">
        <f>IF(Q5=0," ",CHOOSE(WEEKDAY(Q5,2),"Понедельник","Вторник","Среда","Четверг","Пятница","Суббота","Воскресенье"))</f>
        <v>Среда</v>
      </c>
      <c r="R6" s="411"/>
      <c r="T6" s="412" t="s">
        <v>5</v>
      </c>
      <c r="U6" s="413"/>
      <c r="V6" s="414" t="s">
        <v>70</v>
      </c>
      <c r="W6" s="41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20" t="str">
        <f>IFERROR(VLOOKUP(DeliveryAddress,Table,3,0),1)</f>
        <v>1</v>
      </c>
      <c r="E7" s="421"/>
      <c r="F7" s="421"/>
      <c r="G7" s="421"/>
      <c r="H7" s="421"/>
      <c r="I7" s="421"/>
      <c r="J7" s="421"/>
      <c r="K7" s="421"/>
      <c r="L7" s="421"/>
      <c r="M7" s="422"/>
      <c r="N7" s="74"/>
      <c r="P7" s="29"/>
      <c r="Q7" s="48"/>
      <c r="R7" s="48"/>
      <c r="T7" s="412"/>
      <c r="U7" s="413"/>
      <c r="V7" s="416"/>
      <c r="W7" s="417"/>
      <c r="AB7" s="59"/>
      <c r="AC7" s="59"/>
      <c r="AD7" s="59"/>
      <c r="AE7" s="59"/>
    </row>
    <row r="8" spans="1:32" s="17" customFormat="1" ht="25.5" customHeight="1" x14ac:dyDescent="0.2">
      <c r="A8" s="423" t="s">
        <v>57</v>
      </c>
      <c r="B8" s="423"/>
      <c r="C8" s="423"/>
      <c r="D8" s="424" t="s">
        <v>77</v>
      </c>
      <c r="E8" s="424"/>
      <c r="F8" s="424"/>
      <c r="G8" s="424"/>
      <c r="H8" s="424"/>
      <c r="I8" s="424"/>
      <c r="J8" s="424"/>
      <c r="K8" s="424"/>
      <c r="L8" s="424"/>
      <c r="M8" s="424"/>
      <c r="N8" s="75"/>
      <c r="P8" s="27" t="s">
        <v>11</v>
      </c>
      <c r="Q8" s="425">
        <v>0.41666666666666669</v>
      </c>
      <c r="R8" s="425"/>
      <c r="T8" s="412"/>
      <c r="U8" s="413"/>
      <c r="V8" s="416"/>
      <c r="W8" s="417"/>
      <c r="AB8" s="59"/>
      <c r="AC8" s="59"/>
      <c r="AD8" s="59"/>
      <c r="AE8" s="59"/>
    </row>
    <row r="9" spans="1:32" s="1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6"/>
      <c r="C9" s="426"/>
      <c r="D9" s="427" t="s">
        <v>45</v>
      </c>
      <c r="E9" s="42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6"/>
      <c r="H9" s="429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429"/>
      <c r="N9" s="70"/>
      <c r="P9" s="31" t="s">
        <v>15</v>
      </c>
      <c r="Q9" s="430"/>
      <c r="R9" s="430"/>
      <c r="T9" s="412"/>
      <c r="U9" s="413"/>
      <c r="V9" s="418"/>
      <c r="W9" s="41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6"/>
      <c r="C10" s="426"/>
      <c r="D10" s="427"/>
      <c r="E10" s="42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6"/>
      <c r="H10" s="431" t="str">
        <f>IFERROR(VLOOKUP($D$10,Proxy,2,FALSE),"")</f>
        <v/>
      </c>
      <c r="I10" s="431"/>
      <c r="J10" s="431"/>
      <c r="K10" s="431"/>
      <c r="L10" s="431"/>
      <c r="M10" s="431"/>
      <c r="N10" s="71"/>
      <c r="P10" s="31" t="s">
        <v>32</v>
      </c>
      <c r="Q10" s="432"/>
      <c r="R10" s="432"/>
      <c r="U10" s="29" t="s">
        <v>12</v>
      </c>
      <c r="V10" s="433" t="s">
        <v>71</v>
      </c>
      <c r="W10" s="4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5"/>
      <c r="R11" s="435"/>
      <c r="U11" s="29" t="s">
        <v>28</v>
      </c>
      <c r="V11" s="436" t="s">
        <v>54</v>
      </c>
      <c r="W11" s="43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7" t="s">
        <v>72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76"/>
      <c r="P12" s="27" t="s">
        <v>30</v>
      </c>
      <c r="Q12" s="425"/>
      <c r="R12" s="425"/>
      <c r="S12" s="28"/>
      <c r="T12"/>
      <c r="U12" s="29" t="s">
        <v>60</v>
      </c>
      <c r="V12" s="436" t="s">
        <v>559</v>
      </c>
      <c r="W12" s="436"/>
      <c r="AB12" s="59"/>
      <c r="AC12" s="59"/>
      <c r="AD12" s="59"/>
      <c r="AE12" s="59"/>
    </row>
    <row r="13" spans="1:32" s="17" customFormat="1" ht="23.25" customHeight="1" x14ac:dyDescent="0.2">
      <c r="A13" s="437" t="s">
        <v>73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76"/>
      <c r="O13" s="31"/>
      <c r="P13" s="31" t="s">
        <v>31</v>
      </c>
      <c r="Q13" s="436"/>
      <c r="R13" s="43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7" t="s">
        <v>74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8" t="s">
        <v>75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77"/>
      <c r="O15"/>
      <c r="P15" s="439" t="s">
        <v>61</v>
      </c>
      <c r="Q15" s="439"/>
      <c r="R15" s="439"/>
      <c r="S15" s="439"/>
      <c r="T15" s="4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0"/>
      <c r="Q16" s="440"/>
      <c r="R16" s="440"/>
      <c r="S16" s="440"/>
      <c r="T16" s="4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3" t="s">
        <v>58</v>
      </c>
      <c r="B17" s="443" t="s">
        <v>48</v>
      </c>
      <c r="C17" s="445" t="s">
        <v>47</v>
      </c>
      <c r="D17" s="447" t="s">
        <v>49</v>
      </c>
      <c r="E17" s="448"/>
      <c r="F17" s="443" t="s">
        <v>21</v>
      </c>
      <c r="G17" s="443" t="s">
        <v>24</v>
      </c>
      <c r="H17" s="443" t="s">
        <v>22</v>
      </c>
      <c r="I17" s="443" t="s">
        <v>23</v>
      </c>
      <c r="J17" s="443" t="s">
        <v>16</v>
      </c>
      <c r="K17" s="443" t="s">
        <v>66</v>
      </c>
      <c r="L17" s="443" t="s">
        <v>64</v>
      </c>
      <c r="M17" s="443" t="s">
        <v>2</v>
      </c>
      <c r="N17" s="443" t="s">
        <v>63</v>
      </c>
      <c r="O17" s="443" t="s">
        <v>25</v>
      </c>
      <c r="P17" s="447" t="s">
        <v>17</v>
      </c>
      <c r="Q17" s="451"/>
      <c r="R17" s="451"/>
      <c r="S17" s="451"/>
      <c r="T17" s="448"/>
      <c r="U17" s="441" t="s">
        <v>55</v>
      </c>
      <c r="V17" s="442"/>
      <c r="W17" s="443" t="s">
        <v>6</v>
      </c>
      <c r="X17" s="443" t="s">
        <v>41</v>
      </c>
      <c r="Y17" s="453" t="s">
        <v>53</v>
      </c>
      <c r="Z17" s="455" t="s">
        <v>18</v>
      </c>
      <c r="AA17" s="457" t="s">
        <v>59</v>
      </c>
      <c r="AB17" s="457" t="s">
        <v>19</v>
      </c>
      <c r="AC17" s="457" t="s">
        <v>65</v>
      </c>
      <c r="AD17" s="459" t="s">
        <v>56</v>
      </c>
      <c r="AE17" s="460"/>
      <c r="AF17" s="461"/>
      <c r="AG17" s="82"/>
      <c r="BD17" s="81" t="s">
        <v>62</v>
      </c>
    </row>
    <row r="18" spans="1:68" ht="14.25" customHeight="1" x14ac:dyDescent="0.2">
      <c r="A18" s="444"/>
      <c r="B18" s="444"/>
      <c r="C18" s="446"/>
      <c r="D18" s="449"/>
      <c r="E18" s="450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9"/>
      <c r="Q18" s="452"/>
      <c r="R18" s="452"/>
      <c r="S18" s="452"/>
      <c r="T18" s="450"/>
      <c r="U18" s="83" t="s">
        <v>44</v>
      </c>
      <c r="V18" s="83" t="s">
        <v>43</v>
      </c>
      <c r="W18" s="444"/>
      <c r="X18" s="444"/>
      <c r="Y18" s="454"/>
      <c r="Z18" s="456"/>
      <c r="AA18" s="458"/>
      <c r="AB18" s="458"/>
      <c r="AC18" s="458"/>
      <c r="AD18" s="462"/>
      <c r="AE18" s="463"/>
      <c r="AF18" s="464"/>
      <c r="AG18" s="82"/>
      <c r="BD18" s="81"/>
    </row>
    <row r="19" spans="1:68" ht="27.75" customHeight="1" x14ac:dyDescent="0.2">
      <c r="A19" s="465" t="s">
        <v>78</v>
      </c>
      <c r="B19" s="465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54"/>
      <c r="AB19" s="54"/>
      <c r="AC19" s="54"/>
    </row>
    <row r="20" spans="1:68" ht="16.5" customHeight="1" x14ac:dyDescent="0.25">
      <c r="A20" s="466" t="s">
        <v>78</v>
      </c>
      <c r="B20" s="466"/>
      <c r="C20" s="466"/>
      <c r="D20" s="466"/>
      <c r="E20" s="466"/>
      <c r="F20" s="466"/>
      <c r="G20" s="466"/>
      <c r="H20" s="466"/>
      <c r="I20" s="466"/>
      <c r="J20" s="466"/>
      <c r="K20" s="466"/>
      <c r="L20" s="466"/>
      <c r="M20" s="466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65"/>
      <c r="AB20" s="65"/>
      <c r="AC20" s="79"/>
    </row>
    <row r="21" spans="1:68" ht="14.25" customHeight="1" x14ac:dyDescent="0.25">
      <c r="A21" s="467" t="s">
        <v>79</v>
      </c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  <c r="Y21" s="467"/>
      <c r="Z21" s="467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68">
        <v>4680115886230</v>
      </c>
      <c r="E22" s="468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4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70"/>
      <c r="R22" s="470"/>
      <c r="S22" s="470"/>
      <c r="T22" s="47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68">
        <v>4680115886247</v>
      </c>
      <c r="E23" s="468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4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70"/>
      <c r="R23" s="470"/>
      <c r="S23" s="470"/>
      <c r="T23" s="471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76"/>
      <c r="B24" s="476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7"/>
      <c r="P24" s="473" t="s">
        <v>40</v>
      </c>
      <c r="Q24" s="474"/>
      <c r="R24" s="474"/>
      <c r="S24" s="474"/>
      <c r="T24" s="474"/>
      <c r="U24" s="474"/>
      <c r="V24" s="475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76"/>
      <c r="B25" s="476"/>
      <c r="C25" s="476"/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477"/>
      <c r="P25" s="473" t="s">
        <v>40</v>
      </c>
      <c r="Q25" s="474"/>
      <c r="R25" s="474"/>
      <c r="S25" s="474"/>
      <c r="T25" s="474"/>
      <c r="U25" s="474"/>
      <c r="V25" s="475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67" t="s">
        <v>88</v>
      </c>
      <c r="B26" s="467"/>
      <c r="C26" s="467"/>
      <c r="D26" s="467"/>
      <c r="E26" s="467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67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68">
        <v>4607091388503</v>
      </c>
      <c r="E27" s="468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4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0"/>
      <c r="R27" s="470"/>
      <c r="S27" s="470"/>
      <c r="T27" s="471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76"/>
      <c r="B28" s="476"/>
      <c r="C28" s="476"/>
      <c r="D28" s="476"/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477"/>
      <c r="P28" s="473" t="s">
        <v>40</v>
      </c>
      <c r="Q28" s="474"/>
      <c r="R28" s="474"/>
      <c r="S28" s="474"/>
      <c r="T28" s="474"/>
      <c r="U28" s="474"/>
      <c r="V28" s="475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76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7"/>
      <c r="P29" s="473" t="s">
        <v>40</v>
      </c>
      <c r="Q29" s="474"/>
      <c r="R29" s="474"/>
      <c r="S29" s="474"/>
      <c r="T29" s="474"/>
      <c r="U29" s="474"/>
      <c r="V29" s="475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65" t="s">
        <v>94</v>
      </c>
      <c r="B30" s="465"/>
      <c r="C30" s="465"/>
      <c r="D30" s="465"/>
      <c r="E30" s="465"/>
      <c r="F30" s="465"/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  <c r="AA30" s="54"/>
      <c r="AB30" s="54"/>
      <c r="AC30" s="54"/>
    </row>
    <row r="31" spans="1:68" ht="16.5" customHeight="1" x14ac:dyDescent="0.25">
      <c r="A31" s="466" t="s">
        <v>95</v>
      </c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6"/>
      <c r="X31" s="466"/>
      <c r="Y31" s="466"/>
      <c r="Z31" s="466"/>
      <c r="AA31" s="65"/>
      <c r="AB31" s="65"/>
      <c r="AC31" s="79"/>
    </row>
    <row r="32" spans="1:68" ht="14.25" customHeight="1" x14ac:dyDescent="0.25">
      <c r="A32" s="467" t="s">
        <v>96</v>
      </c>
      <c r="B32" s="467"/>
      <c r="C32" s="467"/>
      <c r="D32" s="467"/>
      <c r="E32" s="467"/>
      <c r="F32" s="467"/>
      <c r="G32" s="467"/>
      <c r="H32" s="467"/>
      <c r="I32" s="467"/>
      <c r="J32" s="467"/>
      <c r="K32" s="467"/>
      <c r="L32" s="467"/>
      <c r="M32" s="467"/>
      <c r="N32" s="467"/>
      <c r="O32" s="467"/>
      <c r="P32" s="467"/>
      <c r="Q32" s="467"/>
      <c r="R32" s="467"/>
      <c r="S32" s="467"/>
      <c r="T32" s="467"/>
      <c r="U32" s="467"/>
      <c r="V32" s="467"/>
      <c r="W32" s="467"/>
      <c r="X32" s="467"/>
      <c r="Y32" s="467"/>
      <c r="Z32" s="467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68">
        <v>4607091385670</v>
      </c>
      <c r="E33" s="468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4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0"/>
      <c r="R33" s="470"/>
      <c r="S33" s="470"/>
      <c r="T33" s="471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68">
        <v>4607091385687</v>
      </c>
      <c r="E34" s="468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4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70"/>
      <c r="R34" s="470"/>
      <c r="S34" s="470"/>
      <c r="T34" s="471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68">
        <v>4680115882539</v>
      </c>
      <c r="E35" s="468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4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0"/>
      <c r="R35" s="470"/>
      <c r="S35" s="470"/>
      <c r="T35" s="47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76"/>
      <c r="B36" s="476"/>
      <c r="C36" s="476"/>
      <c r="D36" s="476"/>
      <c r="E36" s="476"/>
      <c r="F36" s="476"/>
      <c r="G36" s="476"/>
      <c r="H36" s="476"/>
      <c r="I36" s="476"/>
      <c r="J36" s="476"/>
      <c r="K36" s="476"/>
      <c r="L36" s="476"/>
      <c r="M36" s="476"/>
      <c r="N36" s="476"/>
      <c r="O36" s="477"/>
      <c r="P36" s="473" t="s">
        <v>40</v>
      </c>
      <c r="Q36" s="474"/>
      <c r="R36" s="474"/>
      <c r="S36" s="474"/>
      <c r="T36" s="474"/>
      <c r="U36" s="474"/>
      <c r="V36" s="475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76"/>
      <c r="B37" s="476"/>
      <c r="C37" s="476"/>
      <c r="D37" s="476"/>
      <c r="E37" s="476"/>
      <c r="F37" s="476"/>
      <c r="G37" s="476"/>
      <c r="H37" s="476"/>
      <c r="I37" s="476"/>
      <c r="J37" s="476"/>
      <c r="K37" s="476"/>
      <c r="L37" s="476"/>
      <c r="M37" s="476"/>
      <c r="N37" s="476"/>
      <c r="O37" s="477"/>
      <c r="P37" s="473" t="s">
        <v>40</v>
      </c>
      <c r="Q37" s="474"/>
      <c r="R37" s="474"/>
      <c r="S37" s="474"/>
      <c r="T37" s="474"/>
      <c r="U37" s="474"/>
      <c r="V37" s="475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66" t="s">
        <v>108</v>
      </c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6"/>
      <c r="Y38" s="466"/>
      <c r="Z38" s="466"/>
      <c r="AA38" s="65"/>
      <c r="AB38" s="65"/>
      <c r="AC38" s="79"/>
    </row>
    <row r="39" spans="1:68" ht="14.25" customHeight="1" x14ac:dyDescent="0.25">
      <c r="A39" s="467" t="s">
        <v>96</v>
      </c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7"/>
      <c r="S39" s="467"/>
      <c r="T39" s="467"/>
      <c r="U39" s="467"/>
      <c r="V39" s="467"/>
      <c r="W39" s="467"/>
      <c r="X39" s="467"/>
      <c r="Y39" s="467"/>
      <c r="Z39" s="467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68">
        <v>4680115885882</v>
      </c>
      <c r="E40" s="468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4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70"/>
      <c r="R40" s="470"/>
      <c r="S40" s="470"/>
      <c r="T40" s="471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68">
        <v>4680115881426</v>
      </c>
      <c r="E41" s="46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4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70"/>
      <c r="R41" s="470"/>
      <c r="S41" s="470"/>
      <c r="T41" s="471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68">
        <v>4680115880283</v>
      </c>
      <c r="E42" s="468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4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70"/>
      <c r="R42" s="470"/>
      <c r="S42" s="470"/>
      <c r="T42" s="471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68">
        <v>4680115881525</v>
      </c>
      <c r="E43" s="468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4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70"/>
      <c r="R43" s="470"/>
      <c r="S43" s="470"/>
      <c r="T43" s="471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68">
        <v>4680115885899</v>
      </c>
      <c r="E44" s="468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4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70"/>
      <c r="R44" s="470"/>
      <c r="S44" s="470"/>
      <c r="T44" s="471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68">
        <v>4680115881419</v>
      </c>
      <c r="E45" s="468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4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70"/>
      <c r="R45" s="470"/>
      <c r="S45" s="470"/>
      <c r="T45" s="471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76"/>
      <c r="B46" s="476"/>
      <c r="C46" s="476"/>
      <c r="D46" s="476"/>
      <c r="E46" s="476"/>
      <c r="F46" s="476"/>
      <c r="G46" s="476"/>
      <c r="H46" s="476"/>
      <c r="I46" s="476"/>
      <c r="J46" s="476"/>
      <c r="K46" s="476"/>
      <c r="L46" s="476"/>
      <c r="M46" s="476"/>
      <c r="N46" s="476"/>
      <c r="O46" s="477"/>
      <c r="P46" s="473" t="s">
        <v>40</v>
      </c>
      <c r="Q46" s="474"/>
      <c r="R46" s="474"/>
      <c r="S46" s="474"/>
      <c r="T46" s="474"/>
      <c r="U46" s="474"/>
      <c r="V46" s="475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76"/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7"/>
      <c r="P47" s="473" t="s">
        <v>40</v>
      </c>
      <c r="Q47" s="474"/>
      <c r="R47" s="474"/>
      <c r="S47" s="474"/>
      <c r="T47" s="474"/>
      <c r="U47" s="474"/>
      <c r="V47" s="475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67" t="s">
        <v>127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68">
        <v>4680115881440</v>
      </c>
      <c r="E49" s="468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4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70"/>
      <c r="R49" s="470"/>
      <c r="S49" s="470"/>
      <c r="T49" s="471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16.5" customHeight="1" x14ac:dyDescent="0.25">
      <c r="A50" s="63" t="s">
        <v>131</v>
      </c>
      <c r="B50" s="63" t="s">
        <v>132</v>
      </c>
      <c r="C50" s="36">
        <v>4301020358</v>
      </c>
      <c r="D50" s="468">
        <v>4680115885950</v>
      </c>
      <c r="E50" s="468"/>
      <c r="F50" s="62">
        <v>0.37</v>
      </c>
      <c r="G50" s="37">
        <v>6</v>
      </c>
      <c r="H50" s="62">
        <v>2.2200000000000002</v>
      </c>
      <c r="I50" s="62">
        <v>2.4</v>
      </c>
      <c r="J50" s="37">
        <v>182</v>
      </c>
      <c r="K50" s="37" t="s">
        <v>84</v>
      </c>
      <c r="L50" s="37" t="s">
        <v>45</v>
      </c>
      <c r="M50" s="38" t="s">
        <v>104</v>
      </c>
      <c r="N50" s="38"/>
      <c r="O50" s="37">
        <v>50</v>
      </c>
      <c r="P50" s="4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470"/>
      <c r="R50" s="470"/>
      <c r="S50" s="470"/>
      <c r="T50" s="471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2" t="s">
        <v>130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4301020296</v>
      </c>
      <c r="D51" s="468">
        <v>4680115881433</v>
      </c>
      <c r="E51" s="468"/>
      <c r="F51" s="62">
        <v>0.45</v>
      </c>
      <c r="G51" s="37">
        <v>6</v>
      </c>
      <c r="H51" s="62">
        <v>2.7</v>
      </c>
      <c r="I51" s="62">
        <v>2.88</v>
      </c>
      <c r="J51" s="37">
        <v>182</v>
      </c>
      <c r="K51" s="37" t="s">
        <v>84</v>
      </c>
      <c r="L51" s="37" t="s">
        <v>45</v>
      </c>
      <c r="M51" s="38" t="s">
        <v>100</v>
      </c>
      <c r="N51" s="38"/>
      <c r="O51" s="37">
        <v>50</v>
      </c>
      <c r="P51" s="4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470"/>
      <c r="R51" s="470"/>
      <c r="S51" s="470"/>
      <c r="T51" s="471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x14ac:dyDescent="0.2">
      <c r="A52" s="476"/>
      <c r="B52" s="476"/>
      <c r="C52" s="476"/>
      <c r="D52" s="476"/>
      <c r="E52" s="476"/>
      <c r="F52" s="476"/>
      <c r="G52" s="476"/>
      <c r="H52" s="476"/>
      <c r="I52" s="476"/>
      <c r="J52" s="476"/>
      <c r="K52" s="476"/>
      <c r="L52" s="476"/>
      <c r="M52" s="476"/>
      <c r="N52" s="476"/>
      <c r="O52" s="477"/>
      <c r="P52" s="473" t="s">
        <v>40</v>
      </c>
      <c r="Q52" s="474"/>
      <c r="R52" s="474"/>
      <c r="S52" s="474"/>
      <c r="T52" s="474"/>
      <c r="U52" s="474"/>
      <c r="V52" s="475"/>
      <c r="W52" s="42" t="s">
        <v>39</v>
      </c>
      <c r="X52" s="43">
        <f>IFERROR(X49/H49,"0")+IFERROR(X50/H50,"0")+IFERROR(X51/H51,"0")</f>
        <v>0</v>
      </c>
      <c r="Y52" s="43">
        <f>IFERROR(Y49/H49,"0")+IFERROR(Y50/H50,"0")+IFERROR(Y51/H51,"0")</f>
        <v>0</v>
      </c>
      <c r="Z52" s="43">
        <f>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76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7"/>
      <c r="P53" s="473" t="s">
        <v>40</v>
      </c>
      <c r="Q53" s="474"/>
      <c r="R53" s="474"/>
      <c r="S53" s="474"/>
      <c r="T53" s="474"/>
      <c r="U53" s="474"/>
      <c r="V53" s="475"/>
      <c r="W53" s="42" t="s">
        <v>0</v>
      </c>
      <c r="X53" s="43">
        <f>IFERROR(SUM(X49:X51),"0")</f>
        <v>0</v>
      </c>
      <c r="Y53" s="43">
        <f>IFERROR(SUM(Y49:Y51),"0")</f>
        <v>0</v>
      </c>
      <c r="Z53" s="42"/>
      <c r="AA53" s="67"/>
      <c r="AB53" s="67"/>
      <c r="AC53" s="67"/>
    </row>
    <row r="54" spans="1:68" ht="14.25" customHeight="1" x14ac:dyDescent="0.25">
      <c r="A54" s="467" t="s">
        <v>135</v>
      </c>
      <c r="B54" s="467"/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7"/>
      <c r="X54" s="467"/>
      <c r="Y54" s="467"/>
      <c r="Z54" s="467"/>
      <c r="AA54" s="66"/>
      <c r="AB54" s="66"/>
      <c r="AC54" s="80"/>
    </row>
    <row r="55" spans="1:68" ht="27" customHeight="1" x14ac:dyDescent="0.25">
      <c r="A55" s="63" t="s">
        <v>136</v>
      </c>
      <c r="B55" s="63" t="s">
        <v>137</v>
      </c>
      <c r="C55" s="36">
        <v>4301060455</v>
      </c>
      <c r="D55" s="468">
        <v>4680115881532</v>
      </c>
      <c r="E55" s="468"/>
      <c r="F55" s="62">
        <v>1.3</v>
      </c>
      <c r="G55" s="37">
        <v>6</v>
      </c>
      <c r="H55" s="62">
        <v>7.8</v>
      </c>
      <c r="I55" s="62">
        <v>8.2349999999999994</v>
      </c>
      <c r="J55" s="37">
        <v>64</v>
      </c>
      <c r="K55" s="37" t="s">
        <v>101</v>
      </c>
      <c r="L55" s="37" t="s">
        <v>45</v>
      </c>
      <c r="M55" s="38" t="s">
        <v>123</v>
      </c>
      <c r="N55" s="38"/>
      <c r="O55" s="37">
        <v>30</v>
      </c>
      <c r="P55" s="4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470"/>
      <c r="R55" s="470"/>
      <c r="S55" s="470"/>
      <c r="T55" s="471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4301060351</v>
      </c>
      <c r="D56" s="468">
        <v>4680115881464</v>
      </c>
      <c r="E56" s="468"/>
      <c r="F56" s="62">
        <v>0.4</v>
      </c>
      <c r="G56" s="37">
        <v>6</v>
      </c>
      <c r="H56" s="62">
        <v>2.4</v>
      </c>
      <c r="I56" s="62">
        <v>2.61</v>
      </c>
      <c r="J56" s="37">
        <v>132</v>
      </c>
      <c r="K56" s="37" t="s">
        <v>105</v>
      </c>
      <c r="L56" s="37" t="s">
        <v>45</v>
      </c>
      <c r="M56" s="38" t="s">
        <v>104</v>
      </c>
      <c r="N56" s="38"/>
      <c r="O56" s="37">
        <v>30</v>
      </c>
      <c r="P56" s="4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470"/>
      <c r="R56" s="470"/>
      <c r="S56" s="470"/>
      <c r="T56" s="47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476"/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6"/>
      <c r="O57" s="477"/>
      <c r="P57" s="473" t="s">
        <v>40</v>
      </c>
      <c r="Q57" s="474"/>
      <c r="R57" s="474"/>
      <c r="S57" s="474"/>
      <c r="T57" s="474"/>
      <c r="U57" s="474"/>
      <c r="V57" s="475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76"/>
      <c r="B58" s="476"/>
      <c r="C58" s="476"/>
      <c r="D58" s="476"/>
      <c r="E58" s="476"/>
      <c r="F58" s="476"/>
      <c r="G58" s="476"/>
      <c r="H58" s="476"/>
      <c r="I58" s="476"/>
      <c r="J58" s="476"/>
      <c r="K58" s="476"/>
      <c r="L58" s="476"/>
      <c r="M58" s="476"/>
      <c r="N58" s="476"/>
      <c r="O58" s="477"/>
      <c r="P58" s="473" t="s">
        <v>40</v>
      </c>
      <c r="Q58" s="474"/>
      <c r="R58" s="474"/>
      <c r="S58" s="474"/>
      <c r="T58" s="474"/>
      <c r="U58" s="474"/>
      <c r="V58" s="475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466" t="s">
        <v>142</v>
      </c>
      <c r="B59" s="466"/>
      <c r="C59" s="466"/>
      <c r="D59" s="466"/>
      <c r="E59" s="466"/>
      <c r="F59" s="466"/>
      <c r="G59" s="466"/>
      <c r="H59" s="466"/>
      <c r="I59" s="466"/>
      <c r="J59" s="466"/>
      <c r="K59" s="466"/>
      <c r="L59" s="466"/>
      <c r="M59" s="466"/>
      <c r="N59" s="466"/>
      <c r="O59" s="466"/>
      <c r="P59" s="466"/>
      <c r="Q59" s="466"/>
      <c r="R59" s="466"/>
      <c r="S59" s="466"/>
      <c r="T59" s="466"/>
      <c r="U59" s="466"/>
      <c r="V59" s="466"/>
      <c r="W59" s="466"/>
      <c r="X59" s="466"/>
      <c r="Y59" s="466"/>
      <c r="Z59" s="466"/>
      <c r="AA59" s="65"/>
      <c r="AB59" s="65"/>
      <c r="AC59" s="79"/>
    </row>
    <row r="60" spans="1:68" ht="14.25" customHeight="1" x14ac:dyDescent="0.25">
      <c r="A60" s="467" t="s">
        <v>96</v>
      </c>
      <c r="B60" s="467"/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  <c r="AA60" s="66"/>
      <c r="AB60" s="66"/>
      <c r="AC60" s="80"/>
    </row>
    <row r="61" spans="1:68" ht="27" customHeight="1" x14ac:dyDescent="0.25">
      <c r="A61" s="63" t="s">
        <v>143</v>
      </c>
      <c r="B61" s="63" t="s">
        <v>144</v>
      </c>
      <c r="C61" s="36">
        <v>4301011468</v>
      </c>
      <c r="D61" s="468">
        <v>4680115881327</v>
      </c>
      <c r="E61" s="46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101</v>
      </c>
      <c r="L61" s="37" t="s">
        <v>45</v>
      </c>
      <c r="M61" s="38" t="s">
        <v>123</v>
      </c>
      <c r="N61" s="38"/>
      <c r="O61" s="37">
        <v>50</v>
      </c>
      <c r="P61" s="4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470"/>
      <c r="R61" s="470"/>
      <c r="S61" s="470"/>
      <c r="T61" s="47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0" t="s">
        <v>145</v>
      </c>
      <c r="AG61" s="78"/>
      <c r="AJ61" s="84" t="s">
        <v>45</v>
      </c>
      <c r="AK61" s="84">
        <v>0</v>
      </c>
      <c r="BB61" s="121" t="s">
        <v>67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4301011476</v>
      </c>
      <c r="D62" s="468">
        <v>4680115881518</v>
      </c>
      <c r="E62" s="468"/>
      <c r="F62" s="62">
        <v>0.4</v>
      </c>
      <c r="G62" s="37">
        <v>10</v>
      </c>
      <c r="H62" s="62">
        <v>4</v>
      </c>
      <c r="I62" s="62">
        <v>4.21</v>
      </c>
      <c r="J62" s="37">
        <v>132</v>
      </c>
      <c r="K62" s="37" t="s">
        <v>105</v>
      </c>
      <c r="L62" s="37" t="s">
        <v>45</v>
      </c>
      <c r="M62" s="38" t="s">
        <v>104</v>
      </c>
      <c r="N62" s="38"/>
      <c r="O62" s="37">
        <v>50</v>
      </c>
      <c r="P62" s="4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470"/>
      <c r="R62" s="470"/>
      <c r="S62" s="470"/>
      <c r="T62" s="47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2" t="s">
        <v>145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476"/>
      <c r="B63" s="476"/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476"/>
      <c r="N63" s="476"/>
      <c r="O63" s="477"/>
      <c r="P63" s="473" t="s">
        <v>40</v>
      </c>
      <c r="Q63" s="474"/>
      <c r="R63" s="474"/>
      <c r="S63" s="474"/>
      <c r="T63" s="474"/>
      <c r="U63" s="474"/>
      <c r="V63" s="475"/>
      <c r="W63" s="42" t="s">
        <v>39</v>
      </c>
      <c r="X63" s="43">
        <f>IFERROR(X61/H61,"0")+IFERROR(X62/H62,"0")</f>
        <v>0</v>
      </c>
      <c r="Y63" s="43">
        <f>IFERROR(Y61/H61,"0")+IFERROR(Y62/H62,"0")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476"/>
      <c r="B64" s="476"/>
      <c r="C64" s="476"/>
      <c r="D64" s="476"/>
      <c r="E64" s="476"/>
      <c r="F64" s="476"/>
      <c r="G64" s="476"/>
      <c r="H64" s="476"/>
      <c r="I64" s="476"/>
      <c r="J64" s="476"/>
      <c r="K64" s="476"/>
      <c r="L64" s="476"/>
      <c r="M64" s="476"/>
      <c r="N64" s="476"/>
      <c r="O64" s="477"/>
      <c r="P64" s="473" t="s">
        <v>40</v>
      </c>
      <c r="Q64" s="474"/>
      <c r="R64" s="474"/>
      <c r="S64" s="474"/>
      <c r="T64" s="474"/>
      <c r="U64" s="474"/>
      <c r="V64" s="475"/>
      <c r="W64" s="42" t="s">
        <v>0</v>
      </c>
      <c r="X64" s="43">
        <f>IFERROR(SUM(X61:X62),"0")</f>
        <v>0</v>
      </c>
      <c r="Y64" s="43">
        <f>IFERROR(SUM(Y61:Y62),"0")</f>
        <v>0</v>
      </c>
      <c r="Z64" s="42"/>
      <c r="AA64" s="67"/>
      <c r="AB64" s="67"/>
      <c r="AC64" s="67"/>
    </row>
    <row r="65" spans="1:68" ht="14.25" customHeight="1" x14ac:dyDescent="0.25">
      <c r="A65" s="467" t="s">
        <v>79</v>
      </c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7"/>
      <c r="P65" s="467"/>
      <c r="Q65" s="467"/>
      <c r="R65" s="467"/>
      <c r="S65" s="467"/>
      <c r="T65" s="467"/>
      <c r="U65" s="467"/>
      <c r="V65" s="467"/>
      <c r="W65" s="467"/>
      <c r="X65" s="467"/>
      <c r="Y65" s="467"/>
      <c r="Z65" s="467"/>
      <c r="AA65" s="66"/>
      <c r="AB65" s="66"/>
      <c r="AC65" s="80"/>
    </row>
    <row r="66" spans="1:68" ht="16.5" customHeight="1" x14ac:dyDescent="0.25">
      <c r="A66" s="63" t="s">
        <v>148</v>
      </c>
      <c r="B66" s="63" t="s">
        <v>149</v>
      </c>
      <c r="C66" s="36">
        <v>4301051712</v>
      </c>
      <c r="D66" s="468">
        <v>4607091386967</v>
      </c>
      <c r="E66" s="468"/>
      <c r="F66" s="62">
        <v>1.35</v>
      </c>
      <c r="G66" s="37">
        <v>6</v>
      </c>
      <c r="H66" s="62">
        <v>8.1</v>
      </c>
      <c r="I66" s="62">
        <v>8.6189999999999998</v>
      </c>
      <c r="J66" s="37">
        <v>64</v>
      </c>
      <c r="K66" s="37" t="s">
        <v>101</v>
      </c>
      <c r="L66" s="37" t="s">
        <v>45</v>
      </c>
      <c r="M66" s="38" t="s">
        <v>123</v>
      </c>
      <c r="N66" s="38"/>
      <c r="O66" s="37">
        <v>45</v>
      </c>
      <c r="P66" s="495" t="s">
        <v>150</v>
      </c>
      <c r="Q66" s="470"/>
      <c r="R66" s="470"/>
      <c r="S66" s="470"/>
      <c r="T66" s="471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IFERROR(IF(Y66=0,"",ROUNDUP(Y66/H66,0)*0.01898),"")</f>
        <v/>
      </c>
      <c r="AA66" s="68" t="s">
        <v>45</v>
      </c>
      <c r="AB66" s="69" t="s">
        <v>45</v>
      </c>
      <c r="AC66" s="124" t="s">
        <v>151</v>
      </c>
      <c r="AG66" s="78"/>
      <c r="AJ66" s="84" t="s">
        <v>45</v>
      </c>
      <c r="AK66" s="84">
        <v>0</v>
      </c>
      <c r="BB66" s="125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4301051718</v>
      </c>
      <c r="D67" s="468">
        <v>4607091385731</v>
      </c>
      <c r="E67" s="468"/>
      <c r="F67" s="62">
        <v>0.45</v>
      </c>
      <c r="G67" s="37">
        <v>6</v>
      </c>
      <c r="H67" s="62">
        <v>2.7</v>
      </c>
      <c r="I67" s="62">
        <v>2.952</v>
      </c>
      <c r="J67" s="37">
        <v>182</v>
      </c>
      <c r="K67" s="37" t="s">
        <v>84</v>
      </c>
      <c r="L67" s="37" t="s">
        <v>45</v>
      </c>
      <c r="M67" s="38" t="s">
        <v>123</v>
      </c>
      <c r="N67" s="38"/>
      <c r="O67" s="37">
        <v>45</v>
      </c>
      <c r="P67" s="4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470"/>
      <c r="R67" s="470"/>
      <c r="S67" s="470"/>
      <c r="T67" s="471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IFERROR(IF(Y67=0,"",ROUNDUP(Y67/H67,0)*0.00651),"")</f>
        <v/>
      </c>
      <c r="AA67" s="68" t="s">
        <v>45</v>
      </c>
      <c r="AB67" s="69" t="s">
        <v>45</v>
      </c>
      <c r="AC67" s="126" t="s">
        <v>151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16.5" customHeight="1" x14ac:dyDescent="0.25">
      <c r="A68" s="63" t="s">
        <v>154</v>
      </c>
      <c r="B68" s="63" t="s">
        <v>155</v>
      </c>
      <c r="C68" s="36">
        <v>4301051438</v>
      </c>
      <c r="D68" s="468">
        <v>4680115880894</v>
      </c>
      <c r="E68" s="468"/>
      <c r="F68" s="62">
        <v>0.33</v>
      </c>
      <c r="G68" s="37">
        <v>6</v>
      </c>
      <c r="H68" s="62">
        <v>1.98</v>
      </c>
      <c r="I68" s="62">
        <v>2.238</v>
      </c>
      <c r="J68" s="37">
        <v>182</v>
      </c>
      <c r="K68" s="37" t="s">
        <v>84</v>
      </c>
      <c r="L68" s="37" t="s">
        <v>45</v>
      </c>
      <c r="M68" s="38" t="s">
        <v>104</v>
      </c>
      <c r="N68" s="38"/>
      <c r="O68" s="37">
        <v>45</v>
      </c>
      <c r="P68" s="4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470"/>
      <c r="R68" s="470"/>
      <c r="S68" s="470"/>
      <c r="T68" s="47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476"/>
      <c r="B69" s="476"/>
      <c r="C69" s="476"/>
      <c r="D69" s="476"/>
      <c r="E69" s="476"/>
      <c r="F69" s="476"/>
      <c r="G69" s="476"/>
      <c r="H69" s="476"/>
      <c r="I69" s="476"/>
      <c r="J69" s="476"/>
      <c r="K69" s="476"/>
      <c r="L69" s="476"/>
      <c r="M69" s="476"/>
      <c r="N69" s="476"/>
      <c r="O69" s="477"/>
      <c r="P69" s="473" t="s">
        <v>40</v>
      </c>
      <c r="Q69" s="474"/>
      <c r="R69" s="474"/>
      <c r="S69" s="474"/>
      <c r="T69" s="474"/>
      <c r="U69" s="474"/>
      <c r="V69" s="47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476"/>
      <c r="B70" s="476"/>
      <c r="C70" s="476"/>
      <c r="D70" s="476"/>
      <c r="E70" s="476"/>
      <c r="F70" s="476"/>
      <c r="G70" s="476"/>
      <c r="H70" s="476"/>
      <c r="I70" s="476"/>
      <c r="J70" s="476"/>
      <c r="K70" s="476"/>
      <c r="L70" s="476"/>
      <c r="M70" s="476"/>
      <c r="N70" s="476"/>
      <c r="O70" s="477"/>
      <c r="P70" s="473" t="s">
        <v>40</v>
      </c>
      <c r="Q70" s="474"/>
      <c r="R70" s="474"/>
      <c r="S70" s="474"/>
      <c r="T70" s="474"/>
      <c r="U70" s="474"/>
      <c r="V70" s="47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6.5" customHeight="1" x14ac:dyDescent="0.25">
      <c r="A71" s="466" t="s">
        <v>157</v>
      </c>
      <c r="B71" s="466"/>
      <c r="C71" s="466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65"/>
      <c r="AB71" s="65"/>
      <c r="AC71" s="79"/>
    </row>
    <row r="72" spans="1:68" ht="14.25" customHeight="1" x14ac:dyDescent="0.25">
      <c r="A72" s="467" t="s">
        <v>96</v>
      </c>
      <c r="B72" s="467"/>
      <c r="C72" s="467"/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  <c r="S72" s="467"/>
      <c r="T72" s="467"/>
      <c r="U72" s="467"/>
      <c r="V72" s="467"/>
      <c r="W72" s="467"/>
      <c r="X72" s="467"/>
      <c r="Y72" s="467"/>
      <c r="Z72" s="467"/>
      <c r="AA72" s="66"/>
      <c r="AB72" s="66"/>
      <c r="AC72" s="80"/>
    </row>
    <row r="73" spans="1:68" ht="27" customHeight="1" x14ac:dyDescent="0.25">
      <c r="A73" s="63" t="s">
        <v>158</v>
      </c>
      <c r="B73" s="63" t="s">
        <v>159</v>
      </c>
      <c r="C73" s="36">
        <v>4301011514</v>
      </c>
      <c r="D73" s="468">
        <v>4680115882133</v>
      </c>
      <c r="E73" s="468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101</v>
      </c>
      <c r="L73" s="37" t="s">
        <v>45</v>
      </c>
      <c r="M73" s="38" t="s">
        <v>100</v>
      </c>
      <c r="N73" s="38"/>
      <c r="O73" s="37">
        <v>50</v>
      </c>
      <c r="P73" s="4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470"/>
      <c r="R73" s="470"/>
      <c r="S73" s="470"/>
      <c r="T73" s="47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0" t="s">
        <v>160</v>
      </c>
      <c r="AG73" s="78"/>
      <c r="AJ73" s="84" t="s">
        <v>45</v>
      </c>
      <c r="AK73" s="84">
        <v>0</v>
      </c>
      <c r="BB73" s="131" t="s">
        <v>67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161</v>
      </c>
      <c r="B74" s="63" t="s">
        <v>162</v>
      </c>
      <c r="C74" s="36">
        <v>4301011417</v>
      </c>
      <c r="D74" s="468">
        <v>4680115880269</v>
      </c>
      <c r="E74" s="468"/>
      <c r="F74" s="62">
        <v>0.375</v>
      </c>
      <c r="G74" s="37">
        <v>10</v>
      </c>
      <c r="H74" s="62">
        <v>3.75</v>
      </c>
      <c r="I74" s="62">
        <v>3.96</v>
      </c>
      <c r="J74" s="37">
        <v>132</v>
      </c>
      <c r="K74" s="37" t="s">
        <v>105</v>
      </c>
      <c r="L74" s="37" t="s">
        <v>45</v>
      </c>
      <c r="M74" s="38" t="s">
        <v>104</v>
      </c>
      <c r="N74" s="38"/>
      <c r="O74" s="37">
        <v>50</v>
      </c>
      <c r="P74" s="4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470"/>
      <c r="R74" s="470"/>
      <c r="S74" s="470"/>
      <c r="T74" s="47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32" t="s">
        <v>160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4301011415</v>
      </c>
      <c r="D75" s="468">
        <v>4680115880429</v>
      </c>
      <c r="E75" s="468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470"/>
      <c r="R75" s="470"/>
      <c r="S75" s="470"/>
      <c r="T75" s="47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160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165</v>
      </c>
      <c r="B76" s="63" t="s">
        <v>166</v>
      </c>
      <c r="C76" s="36">
        <v>4301011462</v>
      </c>
      <c r="D76" s="468">
        <v>4680115881457</v>
      </c>
      <c r="E76" s="468"/>
      <c r="F76" s="62">
        <v>0.75</v>
      </c>
      <c r="G76" s="37">
        <v>6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470"/>
      <c r="R76" s="470"/>
      <c r="S76" s="470"/>
      <c r="T76" s="47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160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476"/>
      <c r="B77" s="476"/>
      <c r="C77" s="476"/>
      <c r="D77" s="476"/>
      <c r="E77" s="476"/>
      <c r="F77" s="476"/>
      <c r="G77" s="476"/>
      <c r="H77" s="476"/>
      <c r="I77" s="476"/>
      <c r="J77" s="476"/>
      <c r="K77" s="476"/>
      <c r="L77" s="476"/>
      <c r="M77" s="476"/>
      <c r="N77" s="476"/>
      <c r="O77" s="477"/>
      <c r="P77" s="473" t="s">
        <v>40</v>
      </c>
      <c r="Q77" s="474"/>
      <c r="R77" s="474"/>
      <c r="S77" s="474"/>
      <c r="T77" s="474"/>
      <c r="U77" s="474"/>
      <c r="V77" s="47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476"/>
      <c r="B78" s="476"/>
      <c r="C78" s="476"/>
      <c r="D78" s="476"/>
      <c r="E78" s="476"/>
      <c r="F78" s="476"/>
      <c r="G78" s="476"/>
      <c r="H78" s="476"/>
      <c r="I78" s="476"/>
      <c r="J78" s="476"/>
      <c r="K78" s="476"/>
      <c r="L78" s="476"/>
      <c r="M78" s="476"/>
      <c r="N78" s="476"/>
      <c r="O78" s="477"/>
      <c r="P78" s="473" t="s">
        <v>40</v>
      </c>
      <c r="Q78" s="474"/>
      <c r="R78" s="474"/>
      <c r="S78" s="474"/>
      <c r="T78" s="474"/>
      <c r="U78" s="474"/>
      <c r="V78" s="47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467" t="s">
        <v>127</v>
      </c>
      <c r="B79" s="467"/>
      <c r="C79" s="467"/>
      <c r="D79" s="467"/>
      <c r="E79" s="467"/>
      <c r="F79" s="467"/>
      <c r="G79" s="467"/>
      <c r="H79" s="467"/>
      <c r="I79" s="467"/>
      <c r="J79" s="467"/>
      <c r="K79" s="467"/>
      <c r="L79" s="467"/>
      <c r="M79" s="467"/>
      <c r="N79" s="467"/>
      <c r="O79" s="467"/>
      <c r="P79" s="467"/>
      <c r="Q79" s="467"/>
      <c r="R79" s="467"/>
      <c r="S79" s="467"/>
      <c r="T79" s="467"/>
      <c r="U79" s="467"/>
      <c r="V79" s="467"/>
      <c r="W79" s="467"/>
      <c r="X79" s="467"/>
      <c r="Y79" s="467"/>
      <c r="Z79" s="467"/>
      <c r="AA79" s="66"/>
      <c r="AB79" s="66"/>
      <c r="AC79" s="80"/>
    </row>
    <row r="80" spans="1:68" ht="16.5" customHeight="1" x14ac:dyDescent="0.25">
      <c r="A80" s="63" t="s">
        <v>167</v>
      </c>
      <c r="B80" s="63" t="s">
        <v>168</v>
      </c>
      <c r="C80" s="36">
        <v>4301020345</v>
      </c>
      <c r="D80" s="468">
        <v>4680115881488</v>
      </c>
      <c r="E80" s="468"/>
      <c r="F80" s="62">
        <v>1.35</v>
      </c>
      <c r="G80" s="37">
        <v>8</v>
      </c>
      <c r="H80" s="62">
        <v>10.8</v>
      </c>
      <c r="I80" s="62">
        <v>11.234999999999999</v>
      </c>
      <c r="J80" s="37">
        <v>64</v>
      </c>
      <c r="K80" s="37" t="s">
        <v>101</v>
      </c>
      <c r="L80" s="37" t="s">
        <v>45</v>
      </c>
      <c r="M80" s="38" t="s">
        <v>100</v>
      </c>
      <c r="N80" s="38"/>
      <c r="O80" s="37">
        <v>55</v>
      </c>
      <c r="P80" s="5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470"/>
      <c r="R80" s="470"/>
      <c r="S80" s="470"/>
      <c r="T80" s="471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38" t="s">
        <v>169</v>
      </c>
      <c r="AG80" s="78"/>
      <c r="AJ80" s="84" t="s">
        <v>45</v>
      </c>
      <c r="AK80" s="84">
        <v>0</v>
      </c>
      <c r="BB80" s="139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16.5" customHeight="1" x14ac:dyDescent="0.25">
      <c r="A81" s="63" t="s">
        <v>170</v>
      </c>
      <c r="B81" s="63" t="s">
        <v>171</v>
      </c>
      <c r="C81" s="36">
        <v>4301020346</v>
      </c>
      <c r="D81" s="468">
        <v>4680115882775</v>
      </c>
      <c r="E81" s="468"/>
      <c r="F81" s="62">
        <v>0.3</v>
      </c>
      <c r="G81" s="37">
        <v>8</v>
      </c>
      <c r="H81" s="62">
        <v>2.4</v>
      </c>
      <c r="I81" s="62">
        <v>2.5</v>
      </c>
      <c r="J81" s="37">
        <v>234</v>
      </c>
      <c r="K81" s="37" t="s">
        <v>172</v>
      </c>
      <c r="L81" s="37" t="s">
        <v>45</v>
      </c>
      <c r="M81" s="38" t="s">
        <v>100</v>
      </c>
      <c r="N81" s="38"/>
      <c r="O81" s="37">
        <v>55</v>
      </c>
      <c r="P81" s="5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470"/>
      <c r="R81" s="470"/>
      <c r="S81" s="470"/>
      <c r="T81" s="471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40" t="s">
        <v>169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4301020344</v>
      </c>
      <c r="D82" s="468">
        <v>4680115880658</v>
      </c>
      <c r="E82" s="468"/>
      <c r="F82" s="62">
        <v>0.4</v>
      </c>
      <c r="G82" s="37">
        <v>6</v>
      </c>
      <c r="H82" s="62">
        <v>2.4</v>
      </c>
      <c r="I82" s="62">
        <v>2.58</v>
      </c>
      <c r="J82" s="37">
        <v>182</v>
      </c>
      <c r="K82" s="37" t="s">
        <v>84</v>
      </c>
      <c r="L82" s="37" t="s">
        <v>45</v>
      </c>
      <c r="M82" s="38" t="s">
        <v>100</v>
      </c>
      <c r="N82" s="38"/>
      <c r="O82" s="37">
        <v>55</v>
      </c>
      <c r="P82" s="5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470"/>
      <c r="R82" s="470"/>
      <c r="S82" s="470"/>
      <c r="T82" s="471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IFERROR(IF(Y82=0,"",ROUNDUP(Y82/H82,0)*0.00651),"")</f>
        <v/>
      </c>
      <c r="AA82" s="68" t="s">
        <v>45</v>
      </c>
      <c r="AB82" s="69" t="s">
        <v>45</v>
      </c>
      <c r="AC82" s="142" t="s">
        <v>169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476"/>
      <c r="B83" s="476"/>
      <c r="C83" s="476"/>
      <c r="D83" s="476"/>
      <c r="E83" s="476"/>
      <c r="F83" s="476"/>
      <c r="G83" s="476"/>
      <c r="H83" s="476"/>
      <c r="I83" s="476"/>
      <c r="J83" s="476"/>
      <c r="K83" s="476"/>
      <c r="L83" s="476"/>
      <c r="M83" s="476"/>
      <c r="N83" s="476"/>
      <c r="O83" s="477"/>
      <c r="P83" s="473" t="s">
        <v>40</v>
      </c>
      <c r="Q83" s="474"/>
      <c r="R83" s="474"/>
      <c r="S83" s="474"/>
      <c r="T83" s="474"/>
      <c r="U83" s="474"/>
      <c r="V83" s="475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476"/>
      <c r="B84" s="476"/>
      <c r="C84" s="476"/>
      <c r="D84" s="476"/>
      <c r="E84" s="476"/>
      <c r="F84" s="476"/>
      <c r="G84" s="476"/>
      <c r="H84" s="476"/>
      <c r="I84" s="476"/>
      <c r="J84" s="476"/>
      <c r="K84" s="476"/>
      <c r="L84" s="476"/>
      <c r="M84" s="476"/>
      <c r="N84" s="476"/>
      <c r="O84" s="477"/>
      <c r="P84" s="473" t="s">
        <v>40</v>
      </c>
      <c r="Q84" s="474"/>
      <c r="R84" s="474"/>
      <c r="S84" s="474"/>
      <c r="T84" s="474"/>
      <c r="U84" s="474"/>
      <c r="V84" s="475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4.25" customHeight="1" x14ac:dyDescent="0.25">
      <c r="A85" s="467" t="s">
        <v>79</v>
      </c>
      <c r="B85" s="467"/>
      <c r="C85" s="467"/>
      <c r="D85" s="467"/>
      <c r="E85" s="467"/>
      <c r="F85" s="467"/>
      <c r="G85" s="467"/>
      <c r="H85" s="467"/>
      <c r="I85" s="467"/>
      <c r="J85" s="467"/>
      <c r="K85" s="467"/>
      <c r="L85" s="467"/>
      <c r="M85" s="467"/>
      <c r="N85" s="467"/>
      <c r="O85" s="467"/>
      <c r="P85" s="467"/>
      <c r="Q85" s="467"/>
      <c r="R85" s="467"/>
      <c r="S85" s="467"/>
      <c r="T85" s="467"/>
      <c r="U85" s="467"/>
      <c r="V85" s="467"/>
      <c r="W85" s="467"/>
      <c r="X85" s="467"/>
      <c r="Y85" s="467"/>
      <c r="Z85" s="467"/>
      <c r="AA85" s="66"/>
      <c r="AB85" s="66"/>
      <c r="AC85" s="80"/>
    </row>
    <row r="86" spans="1:68" ht="16.5" customHeight="1" x14ac:dyDescent="0.25">
      <c r="A86" s="63" t="s">
        <v>175</v>
      </c>
      <c r="B86" s="63" t="s">
        <v>176</v>
      </c>
      <c r="C86" s="36">
        <v>4301051724</v>
      </c>
      <c r="D86" s="468">
        <v>4607091385168</v>
      </c>
      <c r="E86" s="468"/>
      <c r="F86" s="62">
        <v>1.35</v>
      </c>
      <c r="G86" s="37">
        <v>6</v>
      </c>
      <c r="H86" s="62">
        <v>8.1</v>
      </c>
      <c r="I86" s="62">
        <v>8.6129999999999995</v>
      </c>
      <c r="J86" s="37">
        <v>64</v>
      </c>
      <c r="K86" s="37" t="s">
        <v>101</v>
      </c>
      <c r="L86" s="37" t="s">
        <v>45</v>
      </c>
      <c r="M86" s="38" t="s">
        <v>123</v>
      </c>
      <c r="N86" s="38"/>
      <c r="O86" s="37">
        <v>45</v>
      </c>
      <c r="P86" s="5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470"/>
      <c r="R86" s="470"/>
      <c r="S86" s="470"/>
      <c r="T86" s="471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4" t="s">
        <v>177</v>
      </c>
      <c r="AG86" s="78"/>
      <c r="AJ86" s="84" t="s">
        <v>45</v>
      </c>
      <c r="AK86" s="84">
        <v>0</v>
      </c>
      <c r="BB86" s="145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178</v>
      </c>
      <c r="B87" s="63" t="s">
        <v>179</v>
      </c>
      <c r="C87" s="36">
        <v>4301051730</v>
      </c>
      <c r="D87" s="468">
        <v>4607091383256</v>
      </c>
      <c r="E87" s="468"/>
      <c r="F87" s="62">
        <v>0.33</v>
      </c>
      <c r="G87" s="37">
        <v>6</v>
      </c>
      <c r="H87" s="62">
        <v>1.98</v>
      </c>
      <c r="I87" s="62">
        <v>2.226</v>
      </c>
      <c r="J87" s="37">
        <v>182</v>
      </c>
      <c r="K87" s="37" t="s">
        <v>84</v>
      </c>
      <c r="L87" s="37" t="s">
        <v>45</v>
      </c>
      <c r="M87" s="38" t="s">
        <v>123</v>
      </c>
      <c r="N87" s="38"/>
      <c r="O87" s="37">
        <v>45</v>
      </c>
      <c r="P87" s="5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470"/>
      <c r="R87" s="470"/>
      <c r="S87" s="470"/>
      <c r="T87" s="471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46" t="s">
        <v>177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180</v>
      </c>
      <c r="B88" s="63" t="s">
        <v>181</v>
      </c>
      <c r="C88" s="36">
        <v>4301051721</v>
      </c>
      <c r="D88" s="468">
        <v>4607091385748</v>
      </c>
      <c r="E88" s="468"/>
      <c r="F88" s="62">
        <v>0.45</v>
      </c>
      <c r="G88" s="37">
        <v>6</v>
      </c>
      <c r="H88" s="62">
        <v>2.7</v>
      </c>
      <c r="I88" s="62">
        <v>2.952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470"/>
      <c r="R88" s="470"/>
      <c r="S88" s="470"/>
      <c r="T88" s="471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177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476"/>
      <c r="B89" s="476"/>
      <c r="C89" s="476"/>
      <c r="D89" s="476"/>
      <c r="E89" s="476"/>
      <c r="F89" s="476"/>
      <c r="G89" s="476"/>
      <c r="H89" s="476"/>
      <c r="I89" s="476"/>
      <c r="J89" s="476"/>
      <c r="K89" s="476"/>
      <c r="L89" s="476"/>
      <c r="M89" s="476"/>
      <c r="N89" s="476"/>
      <c r="O89" s="477"/>
      <c r="P89" s="473" t="s">
        <v>40</v>
      </c>
      <c r="Q89" s="474"/>
      <c r="R89" s="474"/>
      <c r="S89" s="474"/>
      <c r="T89" s="474"/>
      <c r="U89" s="474"/>
      <c r="V89" s="47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476"/>
      <c r="B90" s="476"/>
      <c r="C90" s="476"/>
      <c r="D90" s="476"/>
      <c r="E90" s="476"/>
      <c r="F90" s="476"/>
      <c r="G90" s="476"/>
      <c r="H90" s="476"/>
      <c r="I90" s="476"/>
      <c r="J90" s="476"/>
      <c r="K90" s="476"/>
      <c r="L90" s="476"/>
      <c r="M90" s="476"/>
      <c r="N90" s="476"/>
      <c r="O90" s="477"/>
      <c r="P90" s="473" t="s">
        <v>40</v>
      </c>
      <c r="Q90" s="474"/>
      <c r="R90" s="474"/>
      <c r="S90" s="474"/>
      <c r="T90" s="474"/>
      <c r="U90" s="474"/>
      <c r="V90" s="47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467" t="s">
        <v>135</v>
      </c>
      <c r="B91" s="467"/>
      <c r="C91" s="467"/>
      <c r="D91" s="467"/>
      <c r="E91" s="467"/>
      <c r="F91" s="467"/>
      <c r="G91" s="467"/>
      <c r="H91" s="467"/>
      <c r="I91" s="467"/>
      <c r="J91" s="467"/>
      <c r="K91" s="467"/>
      <c r="L91" s="467"/>
      <c r="M91" s="467"/>
      <c r="N91" s="467"/>
      <c r="O91" s="467"/>
      <c r="P91" s="467"/>
      <c r="Q91" s="467"/>
      <c r="R91" s="467"/>
      <c r="S91" s="467"/>
      <c r="T91" s="467"/>
      <c r="U91" s="467"/>
      <c r="V91" s="467"/>
      <c r="W91" s="467"/>
      <c r="X91" s="467"/>
      <c r="Y91" s="467"/>
      <c r="Z91" s="467"/>
      <c r="AA91" s="66"/>
      <c r="AB91" s="66"/>
      <c r="AC91" s="80"/>
    </row>
    <row r="92" spans="1:68" ht="16.5" customHeight="1" x14ac:dyDescent="0.25">
      <c r="A92" s="63" t="s">
        <v>182</v>
      </c>
      <c r="B92" s="63" t="s">
        <v>183</v>
      </c>
      <c r="C92" s="36">
        <v>4301060317</v>
      </c>
      <c r="D92" s="468">
        <v>4680115880238</v>
      </c>
      <c r="E92" s="468"/>
      <c r="F92" s="62">
        <v>0.33</v>
      </c>
      <c r="G92" s="37">
        <v>6</v>
      </c>
      <c r="H92" s="62">
        <v>1.98</v>
      </c>
      <c r="I92" s="62">
        <v>2.238</v>
      </c>
      <c r="J92" s="37">
        <v>182</v>
      </c>
      <c r="K92" s="37" t="s">
        <v>84</v>
      </c>
      <c r="L92" s="37" t="s">
        <v>45</v>
      </c>
      <c r="M92" s="38" t="s">
        <v>104</v>
      </c>
      <c r="N92" s="38"/>
      <c r="O92" s="37">
        <v>40</v>
      </c>
      <c r="P92" s="5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470"/>
      <c r="R92" s="470"/>
      <c r="S92" s="470"/>
      <c r="T92" s="471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0" t="s">
        <v>184</v>
      </c>
      <c r="AG92" s="78"/>
      <c r="AJ92" s="84" t="s">
        <v>45</v>
      </c>
      <c r="AK92" s="84">
        <v>0</v>
      </c>
      <c r="BB92" s="151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476"/>
      <c r="B93" s="476"/>
      <c r="C93" s="476"/>
      <c r="D93" s="476"/>
      <c r="E93" s="476"/>
      <c r="F93" s="476"/>
      <c r="G93" s="476"/>
      <c r="H93" s="476"/>
      <c r="I93" s="476"/>
      <c r="J93" s="476"/>
      <c r="K93" s="476"/>
      <c r="L93" s="476"/>
      <c r="M93" s="476"/>
      <c r="N93" s="476"/>
      <c r="O93" s="477"/>
      <c r="P93" s="473" t="s">
        <v>40</v>
      </c>
      <c r="Q93" s="474"/>
      <c r="R93" s="474"/>
      <c r="S93" s="474"/>
      <c r="T93" s="474"/>
      <c r="U93" s="474"/>
      <c r="V93" s="475"/>
      <c r="W93" s="42" t="s">
        <v>39</v>
      </c>
      <c r="X93" s="43">
        <f>IFERROR(X92/H92,"0")</f>
        <v>0</v>
      </c>
      <c r="Y93" s="43">
        <f>IFERROR(Y92/H92,"0")</f>
        <v>0</v>
      </c>
      <c r="Z93" s="43">
        <f>IFERROR(IF(Z92="",0,Z92),"0")</f>
        <v>0</v>
      </c>
      <c r="AA93" s="67"/>
      <c r="AB93" s="67"/>
      <c r="AC93" s="67"/>
    </row>
    <row r="94" spans="1:68" x14ac:dyDescent="0.2">
      <c r="A94" s="476"/>
      <c r="B94" s="476"/>
      <c r="C94" s="476"/>
      <c r="D94" s="476"/>
      <c r="E94" s="476"/>
      <c r="F94" s="476"/>
      <c r="G94" s="476"/>
      <c r="H94" s="476"/>
      <c r="I94" s="476"/>
      <c r="J94" s="476"/>
      <c r="K94" s="476"/>
      <c r="L94" s="476"/>
      <c r="M94" s="476"/>
      <c r="N94" s="476"/>
      <c r="O94" s="477"/>
      <c r="P94" s="473" t="s">
        <v>40</v>
      </c>
      <c r="Q94" s="474"/>
      <c r="R94" s="474"/>
      <c r="S94" s="474"/>
      <c r="T94" s="474"/>
      <c r="U94" s="474"/>
      <c r="V94" s="475"/>
      <c r="W94" s="42" t="s">
        <v>0</v>
      </c>
      <c r="X94" s="43">
        <f>IFERROR(SUM(X92:X92),"0")</f>
        <v>0</v>
      </c>
      <c r="Y94" s="43">
        <f>IFERROR(SUM(Y92:Y92),"0")</f>
        <v>0</v>
      </c>
      <c r="Z94" s="42"/>
      <c r="AA94" s="67"/>
      <c r="AB94" s="67"/>
      <c r="AC94" s="67"/>
    </row>
    <row r="95" spans="1:68" ht="16.5" customHeight="1" x14ac:dyDescent="0.25">
      <c r="A95" s="466" t="s">
        <v>94</v>
      </c>
      <c r="B95" s="466"/>
      <c r="C95" s="466"/>
      <c r="D95" s="466"/>
      <c r="E95" s="466"/>
      <c r="F95" s="466"/>
      <c r="G95" s="466"/>
      <c r="H95" s="466"/>
      <c r="I95" s="466"/>
      <c r="J95" s="466"/>
      <c r="K95" s="466"/>
      <c r="L95" s="466"/>
      <c r="M95" s="466"/>
      <c r="N95" s="466"/>
      <c r="O95" s="466"/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65"/>
      <c r="AB95" s="65"/>
      <c r="AC95" s="79"/>
    </row>
    <row r="96" spans="1:68" ht="14.25" customHeight="1" x14ac:dyDescent="0.25">
      <c r="A96" s="467" t="s">
        <v>96</v>
      </c>
      <c r="B96" s="467"/>
      <c r="C96" s="467"/>
      <c r="D96" s="467"/>
      <c r="E96" s="467"/>
      <c r="F96" s="467"/>
      <c r="G96" s="467"/>
      <c r="H96" s="467"/>
      <c r="I96" s="467"/>
      <c r="J96" s="467"/>
      <c r="K96" s="467"/>
      <c r="L96" s="467"/>
      <c r="M96" s="467"/>
      <c r="N96" s="467"/>
      <c r="O96" s="467"/>
      <c r="P96" s="467"/>
      <c r="Q96" s="467"/>
      <c r="R96" s="467"/>
      <c r="S96" s="467"/>
      <c r="T96" s="467"/>
      <c r="U96" s="467"/>
      <c r="V96" s="467"/>
      <c r="W96" s="467"/>
      <c r="X96" s="467"/>
      <c r="Y96" s="467"/>
      <c r="Z96" s="467"/>
      <c r="AA96" s="66"/>
      <c r="AB96" s="66"/>
      <c r="AC96" s="80"/>
    </row>
    <row r="97" spans="1:68" ht="27" customHeight="1" x14ac:dyDescent="0.25">
      <c r="A97" s="63" t="s">
        <v>185</v>
      </c>
      <c r="B97" s="63" t="s">
        <v>186</v>
      </c>
      <c r="C97" s="36">
        <v>4301011705</v>
      </c>
      <c r="D97" s="468">
        <v>4607091384604</v>
      </c>
      <c r="E97" s="468"/>
      <c r="F97" s="62">
        <v>0.4</v>
      </c>
      <c r="G97" s="37">
        <v>10</v>
      </c>
      <c r="H97" s="62">
        <v>4</v>
      </c>
      <c r="I97" s="62">
        <v>4.21</v>
      </c>
      <c r="J97" s="37">
        <v>132</v>
      </c>
      <c r="K97" s="37" t="s">
        <v>105</v>
      </c>
      <c r="L97" s="37" t="s">
        <v>45</v>
      </c>
      <c r="M97" s="38" t="s">
        <v>100</v>
      </c>
      <c r="N97" s="38"/>
      <c r="O97" s="37">
        <v>50</v>
      </c>
      <c r="P97" s="5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470"/>
      <c r="R97" s="470"/>
      <c r="S97" s="470"/>
      <c r="T97" s="47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IFERROR(IF(Y97=0,"",ROUNDUP(Y97/H97,0)*0.00902),"")</f>
        <v/>
      </c>
      <c r="AA97" s="68" t="s">
        <v>45</v>
      </c>
      <c r="AB97" s="69" t="s">
        <v>45</v>
      </c>
      <c r="AC97" s="152" t="s">
        <v>187</v>
      </c>
      <c r="AG97" s="78"/>
      <c r="AJ97" s="84" t="s">
        <v>45</v>
      </c>
      <c r="AK97" s="84">
        <v>0</v>
      </c>
      <c r="BB97" s="153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476"/>
      <c r="B98" s="476"/>
      <c r="C98" s="476"/>
      <c r="D98" s="476"/>
      <c r="E98" s="476"/>
      <c r="F98" s="476"/>
      <c r="G98" s="476"/>
      <c r="H98" s="476"/>
      <c r="I98" s="476"/>
      <c r="J98" s="476"/>
      <c r="K98" s="476"/>
      <c r="L98" s="476"/>
      <c r="M98" s="476"/>
      <c r="N98" s="476"/>
      <c r="O98" s="477"/>
      <c r="P98" s="473" t="s">
        <v>40</v>
      </c>
      <c r="Q98" s="474"/>
      <c r="R98" s="474"/>
      <c r="S98" s="474"/>
      <c r="T98" s="474"/>
      <c r="U98" s="474"/>
      <c r="V98" s="475"/>
      <c r="W98" s="42" t="s">
        <v>39</v>
      </c>
      <c r="X98" s="43">
        <f>IFERROR(X97/H97,"0")</f>
        <v>0</v>
      </c>
      <c r="Y98" s="43">
        <f>IFERROR(Y97/H97,"0")</f>
        <v>0</v>
      </c>
      <c r="Z98" s="43">
        <f>IFERROR(IF(Z97="",0,Z97),"0")</f>
        <v>0</v>
      </c>
      <c r="AA98" s="67"/>
      <c r="AB98" s="67"/>
      <c r="AC98" s="67"/>
    </row>
    <row r="99" spans="1:68" x14ac:dyDescent="0.2">
      <c r="A99" s="476"/>
      <c r="B99" s="476"/>
      <c r="C99" s="476"/>
      <c r="D99" s="476"/>
      <c r="E99" s="476"/>
      <c r="F99" s="476"/>
      <c r="G99" s="476"/>
      <c r="H99" s="476"/>
      <c r="I99" s="476"/>
      <c r="J99" s="476"/>
      <c r="K99" s="476"/>
      <c r="L99" s="476"/>
      <c r="M99" s="476"/>
      <c r="N99" s="476"/>
      <c r="O99" s="477"/>
      <c r="P99" s="473" t="s">
        <v>40</v>
      </c>
      <c r="Q99" s="474"/>
      <c r="R99" s="474"/>
      <c r="S99" s="474"/>
      <c r="T99" s="474"/>
      <c r="U99" s="474"/>
      <c r="V99" s="475"/>
      <c r="W99" s="42" t="s">
        <v>0</v>
      </c>
      <c r="X99" s="43">
        <f>IFERROR(SUM(X97:X97),"0")</f>
        <v>0</v>
      </c>
      <c r="Y99" s="43">
        <f>IFERROR(SUM(Y97:Y97),"0")</f>
        <v>0</v>
      </c>
      <c r="Z99" s="42"/>
      <c r="AA99" s="67"/>
      <c r="AB99" s="67"/>
      <c r="AC99" s="67"/>
    </row>
    <row r="100" spans="1:68" ht="14.25" customHeight="1" x14ac:dyDescent="0.25">
      <c r="A100" s="467" t="s">
        <v>188</v>
      </c>
      <c r="B100" s="467"/>
      <c r="C100" s="467"/>
      <c r="D100" s="467"/>
      <c r="E100" s="467"/>
      <c r="F100" s="467"/>
      <c r="G100" s="467"/>
      <c r="H100" s="467"/>
      <c r="I100" s="467"/>
      <c r="J100" s="467"/>
      <c r="K100" s="467"/>
      <c r="L100" s="467"/>
      <c r="M100" s="467"/>
      <c r="N100" s="467"/>
      <c r="O100" s="467"/>
      <c r="P100" s="467"/>
      <c r="Q100" s="467"/>
      <c r="R100" s="467"/>
      <c r="S100" s="467"/>
      <c r="T100" s="467"/>
      <c r="U100" s="467"/>
      <c r="V100" s="467"/>
      <c r="W100" s="467"/>
      <c r="X100" s="467"/>
      <c r="Y100" s="467"/>
      <c r="Z100" s="467"/>
      <c r="AA100" s="66"/>
      <c r="AB100" s="66"/>
      <c r="AC100" s="80"/>
    </row>
    <row r="101" spans="1:68" ht="16.5" customHeight="1" x14ac:dyDescent="0.25">
      <c r="A101" s="63" t="s">
        <v>189</v>
      </c>
      <c r="B101" s="63" t="s">
        <v>190</v>
      </c>
      <c r="C101" s="36">
        <v>4301030895</v>
      </c>
      <c r="D101" s="468">
        <v>4607091387667</v>
      </c>
      <c r="E101" s="468"/>
      <c r="F101" s="62">
        <v>0.9</v>
      </c>
      <c r="G101" s="37">
        <v>10</v>
      </c>
      <c r="H101" s="62">
        <v>9</v>
      </c>
      <c r="I101" s="62">
        <v>9.5850000000000009</v>
      </c>
      <c r="J101" s="37">
        <v>64</v>
      </c>
      <c r="K101" s="37" t="s">
        <v>101</v>
      </c>
      <c r="L101" s="37" t="s">
        <v>45</v>
      </c>
      <c r="M101" s="38" t="s">
        <v>100</v>
      </c>
      <c r="N101" s="38"/>
      <c r="O101" s="37">
        <v>40</v>
      </c>
      <c r="P101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70"/>
      <c r="R101" s="470"/>
      <c r="S101" s="470"/>
      <c r="T101" s="471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54" t="s">
        <v>191</v>
      </c>
      <c r="AG101" s="78"/>
      <c r="AJ101" s="84" t="s">
        <v>45</v>
      </c>
      <c r="AK101" s="84">
        <v>0</v>
      </c>
      <c r="BB101" s="155" t="s">
        <v>67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16.5" customHeight="1" x14ac:dyDescent="0.25">
      <c r="A102" s="63" t="s">
        <v>192</v>
      </c>
      <c r="B102" s="63" t="s">
        <v>193</v>
      </c>
      <c r="C102" s="36">
        <v>4301030961</v>
      </c>
      <c r="D102" s="468">
        <v>4607091387636</v>
      </c>
      <c r="E102" s="468"/>
      <c r="F102" s="62">
        <v>0.7</v>
      </c>
      <c r="G102" s="37">
        <v>6</v>
      </c>
      <c r="H102" s="62">
        <v>4.2</v>
      </c>
      <c r="I102" s="62">
        <v>4.47</v>
      </c>
      <c r="J102" s="37">
        <v>182</v>
      </c>
      <c r="K102" s="37" t="s">
        <v>84</v>
      </c>
      <c r="L102" s="37" t="s">
        <v>45</v>
      </c>
      <c r="M102" s="38" t="s">
        <v>83</v>
      </c>
      <c r="N102" s="38"/>
      <c r="O102" s="37">
        <v>40</v>
      </c>
      <c r="P102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70"/>
      <c r="R102" s="470"/>
      <c r="S102" s="470"/>
      <c r="T102" s="471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195</v>
      </c>
      <c r="B103" s="63" t="s">
        <v>196</v>
      </c>
      <c r="C103" s="36">
        <v>4301030963</v>
      </c>
      <c r="D103" s="468">
        <v>4607091382426</v>
      </c>
      <c r="E103" s="468"/>
      <c r="F103" s="62">
        <v>0.9</v>
      </c>
      <c r="G103" s="37">
        <v>10</v>
      </c>
      <c r="H103" s="62">
        <v>9</v>
      </c>
      <c r="I103" s="62">
        <v>9.5850000000000009</v>
      </c>
      <c r="J103" s="37">
        <v>64</v>
      </c>
      <c r="K103" s="37" t="s">
        <v>101</v>
      </c>
      <c r="L103" s="37" t="s">
        <v>45</v>
      </c>
      <c r="M103" s="38" t="s">
        <v>83</v>
      </c>
      <c r="N103" s="38"/>
      <c r="O103" s="37">
        <v>40</v>
      </c>
      <c r="P103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70"/>
      <c r="R103" s="470"/>
      <c r="S103" s="470"/>
      <c r="T103" s="471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476"/>
      <c r="B104" s="476"/>
      <c r="C104" s="476"/>
      <c r="D104" s="476"/>
      <c r="E104" s="476"/>
      <c r="F104" s="476"/>
      <c r="G104" s="476"/>
      <c r="H104" s="476"/>
      <c r="I104" s="476"/>
      <c r="J104" s="476"/>
      <c r="K104" s="476"/>
      <c r="L104" s="476"/>
      <c r="M104" s="476"/>
      <c r="N104" s="476"/>
      <c r="O104" s="477"/>
      <c r="P104" s="473" t="s">
        <v>40</v>
      </c>
      <c r="Q104" s="474"/>
      <c r="R104" s="474"/>
      <c r="S104" s="474"/>
      <c r="T104" s="474"/>
      <c r="U104" s="474"/>
      <c r="V104" s="475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76"/>
      <c r="B105" s="476"/>
      <c r="C105" s="476"/>
      <c r="D105" s="476"/>
      <c r="E105" s="476"/>
      <c r="F105" s="476"/>
      <c r="G105" s="476"/>
      <c r="H105" s="476"/>
      <c r="I105" s="476"/>
      <c r="J105" s="476"/>
      <c r="K105" s="476"/>
      <c r="L105" s="476"/>
      <c r="M105" s="476"/>
      <c r="N105" s="476"/>
      <c r="O105" s="477"/>
      <c r="P105" s="473" t="s">
        <v>40</v>
      </c>
      <c r="Q105" s="474"/>
      <c r="R105" s="474"/>
      <c r="S105" s="474"/>
      <c r="T105" s="474"/>
      <c r="U105" s="474"/>
      <c r="V105" s="475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27.75" customHeight="1" x14ac:dyDescent="0.2">
      <c r="A106" s="465" t="s">
        <v>198</v>
      </c>
      <c r="B106" s="465"/>
      <c r="C106" s="465"/>
      <c r="D106" s="465"/>
      <c r="E106" s="465"/>
      <c r="F106" s="465"/>
      <c r="G106" s="465"/>
      <c r="H106" s="465"/>
      <c r="I106" s="465"/>
      <c r="J106" s="465"/>
      <c r="K106" s="465"/>
      <c r="L106" s="465"/>
      <c r="M106" s="465"/>
      <c r="N106" s="465"/>
      <c r="O106" s="465"/>
      <c r="P106" s="465"/>
      <c r="Q106" s="465"/>
      <c r="R106" s="465"/>
      <c r="S106" s="465"/>
      <c r="T106" s="465"/>
      <c r="U106" s="465"/>
      <c r="V106" s="465"/>
      <c r="W106" s="465"/>
      <c r="X106" s="465"/>
      <c r="Y106" s="465"/>
      <c r="Z106" s="465"/>
      <c r="AA106" s="54"/>
      <c r="AB106" s="54"/>
      <c r="AC106" s="54"/>
    </row>
    <row r="107" spans="1:68" ht="16.5" customHeight="1" x14ac:dyDescent="0.25">
      <c r="A107" s="466" t="s">
        <v>199</v>
      </c>
      <c r="B107" s="466"/>
      <c r="C107" s="466"/>
      <c r="D107" s="466"/>
      <c r="E107" s="466"/>
      <c r="F107" s="466"/>
      <c r="G107" s="466"/>
      <c r="H107" s="466"/>
      <c r="I107" s="466"/>
      <c r="J107" s="466"/>
      <c r="K107" s="466"/>
      <c r="L107" s="466"/>
      <c r="M107" s="466"/>
      <c r="N107" s="466"/>
      <c r="O107" s="466"/>
      <c r="P107" s="466"/>
      <c r="Q107" s="466"/>
      <c r="R107" s="466"/>
      <c r="S107" s="466"/>
      <c r="T107" s="466"/>
      <c r="U107" s="466"/>
      <c r="V107" s="466"/>
      <c r="W107" s="466"/>
      <c r="X107" s="466"/>
      <c r="Y107" s="466"/>
      <c r="Z107" s="466"/>
      <c r="AA107" s="65"/>
      <c r="AB107" s="65"/>
      <c r="AC107" s="79"/>
    </row>
    <row r="108" spans="1:68" ht="14.25" customHeight="1" x14ac:dyDescent="0.25">
      <c r="A108" s="467" t="s">
        <v>188</v>
      </c>
      <c r="B108" s="467"/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467"/>
      <c r="U108" s="467"/>
      <c r="V108" s="467"/>
      <c r="W108" s="467"/>
      <c r="X108" s="467"/>
      <c r="Y108" s="467"/>
      <c r="Z108" s="467"/>
      <c r="AA108" s="66"/>
      <c r="AB108" s="66"/>
      <c r="AC108" s="80"/>
    </row>
    <row r="109" spans="1:68" ht="27" customHeight="1" x14ac:dyDescent="0.25">
      <c r="A109" s="63" t="s">
        <v>200</v>
      </c>
      <c r="B109" s="63" t="s">
        <v>201</v>
      </c>
      <c r="C109" s="36">
        <v>4301031191</v>
      </c>
      <c r="D109" s="468">
        <v>4680115880993</v>
      </c>
      <c r="E109" s="468"/>
      <c r="F109" s="62">
        <v>0.7</v>
      </c>
      <c r="G109" s="37">
        <v>6</v>
      </c>
      <c r="H109" s="62">
        <v>4.2</v>
      </c>
      <c r="I109" s="62">
        <v>4.47</v>
      </c>
      <c r="J109" s="37">
        <v>132</v>
      </c>
      <c r="K109" s="37" t="s">
        <v>105</v>
      </c>
      <c r="L109" s="37" t="s">
        <v>45</v>
      </c>
      <c r="M109" s="38" t="s">
        <v>83</v>
      </c>
      <c r="N109" s="38"/>
      <c r="O109" s="37">
        <v>40</v>
      </c>
      <c r="P109" s="5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09" s="470"/>
      <c r="R109" s="470"/>
      <c r="S109" s="470"/>
      <c r="T109" s="471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6" si="5"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60" t="s">
        <v>202</v>
      </c>
      <c r="AG109" s="78"/>
      <c r="AJ109" s="84" t="s">
        <v>45</v>
      </c>
      <c r="AK109" s="84">
        <v>0</v>
      </c>
      <c r="BB109" s="161" t="s">
        <v>67</v>
      </c>
      <c r="BM109" s="78">
        <f t="shared" ref="BM109:BM116" si="6">IFERROR(X109*I109/H109,"0")</f>
        <v>0</v>
      </c>
      <c r="BN109" s="78">
        <f t="shared" ref="BN109:BN116" si="7">IFERROR(Y109*I109/H109,"0")</f>
        <v>0</v>
      </c>
      <c r="BO109" s="78">
        <f t="shared" ref="BO109:BO116" si="8">IFERROR(1/J109*(X109/H109),"0")</f>
        <v>0</v>
      </c>
      <c r="BP109" s="78">
        <f t="shared" ref="BP109:BP116" si="9">IFERROR(1/J109*(Y109/H109),"0")</f>
        <v>0</v>
      </c>
    </row>
    <row r="110" spans="1:68" ht="27" customHeight="1" x14ac:dyDescent="0.25">
      <c r="A110" s="63" t="s">
        <v>203</v>
      </c>
      <c r="B110" s="63" t="s">
        <v>204</v>
      </c>
      <c r="C110" s="36">
        <v>4301031204</v>
      </c>
      <c r="D110" s="468">
        <v>4680115881761</v>
      </c>
      <c r="E110" s="468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0" s="470"/>
      <c r="R110" s="470"/>
      <c r="S110" s="470"/>
      <c r="T110" s="471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5"/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si="6"/>
        <v>0</v>
      </c>
      <c r="BN110" s="78">
        <f t="shared" si="7"/>
        <v>0</v>
      </c>
      <c r="BO110" s="78">
        <f t="shared" si="8"/>
        <v>0</v>
      </c>
      <c r="BP110" s="78">
        <f t="shared" si="9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4301031201</v>
      </c>
      <c r="D111" s="468">
        <v>4680115881563</v>
      </c>
      <c r="E111" s="468"/>
      <c r="F111" s="62">
        <v>0.7</v>
      </c>
      <c r="G111" s="37">
        <v>6</v>
      </c>
      <c r="H111" s="62">
        <v>4.2</v>
      </c>
      <c r="I111" s="62">
        <v>4.41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1" s="470"/>
      <c r="R111" s="470"/>
      <c r="S111" s="470"/>
      <c r="T111" s="47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4301031199</v>
      </c>
      <c r="D112" s="468">
        <v>4680115880986</v>
      </c>
      <c r="E112" s="468"/>
      <c r="F112" s="62">
        <v>0.35</v>
      </c>
      <c r="G112" s="37">
        <v>6</v>
      </c>
      <c r="H112" s="62">
        <v>2.1</v>
      </c>
      <c r="I112" s="62">
        <v>2.23</v>
      </c>
      <c r="J112" s="37">
        <v>234</v>
      </c>
      <c r="K112" s="37" t="s">
        <v>172</v>
      </c>
      <c r="L112" s="37" t="s">
        <v>45</v>
      </c>
      <c r="M112" s="38" t="s">
        <v>83</v>
      </c>
      <c r="N112" s="38"/>
      <c r="O112" s="37">
        <v>40</v>
      </c>
      <c r="P11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2" s="470"/>
      <c r="R112" s="470"/>
      <c r="S112" s="470"/>
      <c r="T112" s="47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66" t="s">
        <v>202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211</v>
      </c>
      <c r="B113" s="63" t="s">
        <v>212</v>
      </c>
      <c r="C113" s="36">
        <v>4301031205</v>
      </c>
      <c r="D113" s="468">
        <v>4680115881785</v>
      </c>
      <c r="E113" s="468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172</v>
      </c>
      <c r="L113" s="37" t="s">
        <v>45</v>
      </c>
      <c r="M113" s="38" t="s">
        <v>83</v>
      </c>
      <c r="N113" s="38"/>
      <c r="O113" s="37">
        <v>40</v>
      </c>
      <c r="P113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3" s="470"/>
      <c r="R113" s="470"/>
      <c r="S113" s="470"/>
      <c r="T113" s="47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37.5" customHeight="1" x14ac:dyDescent="0.25">
      <c r="A114" s="63" t="s">
        <v>213</v>
      </c>
      <c r="B114" s="63" t="s">
        <v>214</v>
      </c>
      <c r="C114" s="36">
        <v>4301031202</v>
      </c>
      <c r="D114" s="468">
        <v>4680115881679</v>
      </c>
      <c r="E114" s="468"/>
      <c r="F114" s="62">
        <v>0.35</v>
      </c>
      <c r="G114" s="37">
        <v>6</v>
      </c>
      <c r="H114" s="62">
        <v>2.1</v>
      </c>
      <c r="I114" s="62">
        <v>2.2000000000000002</v>
      </c>
      <c r="J114" s="37">
        <v>234</v>
      </c>
      <c r="K114" s="37" t="s">
        <v>172</v>
      </c>
      <c r="L114" s="37" t="s">
        <v>45</v>
      </c>
      <c r="M114" s="38" t="s">
        <v>83</v>
      </c>
      <c r="N114" s="38"/>
      <c r="O114" s="37">
        <v>40</v>
      </c>
      <c r="P114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4" s="470"/>
      <c r="R114" s="470"/>
      <c r="S114" s="470"/>
      <c r="T114" s="47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27" customHeight="1" x14ac:dyDescent="0.25">
      <c r="A115" s="63" t="s">
        <v>215</v>
      </c>
      <c r="B115" s="63" t="s">
        <v>216</v>
      </c>
      <c r="C115" s="36">
        <v>4301031158</v>
      </c>
      <c r="D115" s="468">
        <v>4680115880191</v>
      </c>
      <c r="E115" s="468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84</v>
      </c>
      <c r="L115" s="37" t="s">
        <v>45</v>
      </c>
      <c r="M115" s="38" t="s">
        <v>83</v>
      </c>
      <c r="N115" s="38"/>
      <c r="O115" s="37">
        <v>40</v>
      </c>
      <c r="P115" s="5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5" s="470"/>
      <c r="R115" s="470"/>
      <c r="S115" s="470"/>
      <c r="T115" s="47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2" t="s">
        <v>208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217</v>
      </c>
      <c r="B116" s="63" t="s">
        <v>218</v>
      </c>
      <c r="C116" s="36">
        <v>4301031245</v>
      </c>
      <c r="D116" s="468">
        <v>4680115883963</v>
      </c>
      <c r="E116" s="468"/>
      <c r="F116" s="62">
        <v>0.28000000000000003</v>
      </c>
      <c r="G116" s="37">
        <v>6</v>
      </c>
      <c r="H116" s="62">
        <v>1.68</v>
      </c>
      <c r="I116" s="62">
        <v>1.78</v>
      </c>
      <c r="J116" s="37">
        <v>234</v>
      </c>
      <c r="K116" s="37" t="s">
        <v>172</v>
      </c>
      <c r="L116" s="37" t="s">
        <v>45</v>
      </c>
      <c r="M116" s="38" t="s">
        <v>83</v>
      </c>
      <c r="N116" s="38"/>
      <c r="O116" s="37">
        <v>40</v>
      </c>
      <c r="P116" s="5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6" s="470"/>
      <c r="R116" s="470"/>
      <c r="S116" s="470"/>
      <c r="T116" s="47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74" t="s">
        <v>219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x14ac:dyDescent="0.2">
      <c r="A117" s="476"/>
      <c r="B117" s="476"/>
      <c r="C117" s="476"/>
      <c r="D117" s="476"/>
      <c r="E117" s="476"/>
      <c r="F117" s="476"/>
      <c r="G117" s="476"/>
      <c r="H117" s="476"/>
      <c r="I117" s="476"/>
      <c r="J117" s="476"/>
      <c r="K117" s="476"/>
      <c r="L117" s="476"/>
      <c r="M117" s="476"/>
      <c r="N117" s="476"/>
      <c r="O117" s="477"/>
      <c r="P117" s="473" t="s">
        <v>40</v>
      </c>
      <c r="Q117" s="474"/>
      <c r="R117" s="474"/>
      <c r="S117" s="474"/>
      <c r="T117" s="474"/>
      <c r="U117" s="474"/>
      <c r="V117" s="475"/>
      <c r="W117" s="42" t="s">
        <v>39</v>
      </c>
      <c r="X117" s="43">
        <f>IFERROR(X109/H109,"0")+IFERROR(X110/H110,"0")+IFERROR(X111/H111,"0")+IFERROR(X112/H112,"0")+IFERROR(X113/H113,"0")+IFERROR(X114/H114,"0")+IFERROR(X115/H115,"0")+IFERROR(X116/H116,"0")</f>
        <v>0</v>
      </c>
      <c r="Y117" s="43">
        <f>IFERROR(Y109/H109,"0")+IFERROR(Y110/H110,"0")+IFERROR(Y111/H111,"0")+IFERROR(Y112/H112,"0")+IFERROR(Y113/H113,"0")+IFERROR(Y114/H114,"0")+IFERROR(Y115/H115,"0")+IFERROR(Y116/H116,"0")</f>
        <v>0</v>
      </c>
      <c r="Z117" s="43">
        <f>IFERROR(IF(Z109="",0,Z109),"0")+IFERROR(IF(Z110="",0,Z110),"0")+IFERROR(IF(Z111="",0,Z111),"0")+IFERROR(IF(Z112="",0,Z112),"0")+IFERROR(IF(Z113="",0,Z113),"0")+IFERROR(IF(Z114="",0,Z114),"0")+IFERROR(IF(Z115="",0,Z115),"0")+IFERROR(IF(Z116="",0,Z116),"0")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76"/>
      <c r="B118" s="476"/>
      <c r="C118" s="476"/>
      <c r="D118" s="476"/>
      <c r="E118" s="476"/>
      <c r="F118" s="476"/>
      <c r="G118" s="476"/>
      <c r="H118" s="476"/>
      <c r="I118" s="476"/>
      <c r="J118" s="476"/>
      <c r="K118" s="476"/>
      <c r="L118" s="476"/>
      <c r="M118" s="476"/>
      <c r="N118" s="476"/>
      <c r="O118" s="477"/>
      <c r="P118" s="473" t="s">
        <v>40</v>
      </c>
      <c r="Q118" s="474"/>
      <c r="R118" s="474"/>
      <c r="S118" s="474"/>
      <c r="T118" s="474"/>
      <c r="U118" s="474"/>
      <c r="V118" s="475"/>
      <c r="W118" s="42" t="s">
        <v>0</v>
      </c>
      <c r="X118" s="43">
        <f>IFERROR(SUM(X109:X116),"0")</f>
        <v>0</v>
      </c>
      <c r="Y118" s="43">
        <f>IFERROR(SUM(Y109:Y116),"0")</f>
        <v>0</v>
      </c>
      <c r="Z118" s="42"/>
      <c r="AA118" s="67"/>
      <c r="AB118" s="67"/>
      <c r="AC118" s="67"/>
    </row>
    <row r="119" spans="1:68" ht="14.25" customHeight="1" x14ac:dyDescent="0.25">
      <c r="A119" s="467" t="s">
        <v>88</v>
      </c>
      <c r="B119" s="467"/>
      <c r="C119" s="467"/>
      <c r="D119" s="467"/>
      <c r="E119" s="467"/>
      <c r="F119" s="467"/>
      <c r="G119" s="467"/>
      <c r="H119" s="467"/>
      <c r="I119" s="467"/>
      <c r="J119" s="467"/>
      <c r="K119" s="467"/>
      <c r="L119" s="467"/>
      <c r="M119" s="467"/>
      <c r="N119" s="467"/>
      <c r="O119" s="467"/>
      <c r="P119" s="467"/>
      <c r="Q119" s="467"/>
      <c r="R119" s="467"/>
      <c r="S119" s="467"/>
      <c r="T119" s="467"/>
      <c r="U119" s="467"/>
      <c r="V119" s="467"/>
      <c r="W119" s="467"/>
      <c r="X119" s="467"/>
      <c r="Y119" s="467"/>
      <c r="Z119" s="467"/>
      <c r="AA119" s="66"/>
      <c r="AB119" s="66"/>
      <c r="AC119" s="80"/>
    </row>
    <row r="120" spans="1:68" ht="27" customHeight="1" x14ac:dyDescent="0.25">
      <c r="A120" s="63" t="s">
        <v>220</v>
      </c>
      <c r="B120" s="63" t="s">
        <v>221</v>
      </c>
      <c r="C120" s="36">
        <v>4301032053</v>
      </c>
      <c r="D120" s="468">
        <v>4680115886780</v>
      </c>
      <c r="E120" s="468"/>
      <c r="F120" s="62">
        <v>7.0000000000000007E-2</v>
      </c>
      <c r="G120" s="37">
        <v>18</v>
      </c>
      <c r="H120" s="62">
        <v>1.26</v>
      </c>
      <c r="I120" s="62">
        <v>1.45</v>
      </c>
      <c r="J120" s="37">
        <v>216</v>
      </c>
      <c r="K120" s="37" t="s">
        <v>224</v>
      </c>
      <c r="L120" s="37" t="s">
        <v>45</v>
      </c>
      <c r="M120" s="38" t="s">
        <v>223</v>
      </c>
      <c r="N120" s="38"/>
      <c r="O120" s="37">
        <v>60</v>
      </c>
      <c r="P120" s="5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0" s="470"/>
      <c r="R120" s="470"/>
      <c r="S120" s="470"/>
      <c r="T120" s="47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IFERROR(IF(Y120=0,"",ROUNDUP(Y120/H120,0)*0.0059),"")</f>
        <v/>
      </c>
      <c r="AA120" s="68" t="s">
        <v>45</v>
      </c>
      <c r="AB120" s="69" t="s">
        <v>45</v>
      </c>
      <c r="AC120" s="176" t="s">
        <v>222</v>
      </c>
      <c r="AG120" s="78"/>
      <c r="AJ120" s="84" t="s">
        <v>45</v>
      </c>
      <c r="AK120" s="84">
        <v>0</v>
      </c>
      <c r="BB120" s="177" t="s">
        <v>67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225</v>
      </c>
      <c r="B121" s="63" t="s">
        <v>226</v>
      </c>
      <c r="C121" s="36">
        <v>4301032051</v>
      </c>
      <c r="D121" s="468">
        <v>4680115886742</v>
      </c>
      <c r="E121" s="468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224</v>
      </c>
      <c r="L121" s="37" t="s">
        <v>45</v>
      </c>
      <c r="M121" s="38" t="s">
        <v>223</v>
      </c>
      <c r="N121" s="38"/>
      <c r="O121" s="37">
        <v>90</v>
      </c>
      <c r="P121" s="5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1" s="470"/>
      <c r="R121" s="470"/>
      <c r="S121" s="470"/>
      <c r="T121" s="47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227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4301032052</v>
      </c>
      <c r="D122" s="468">
        <v>4680115886766</v>
      </c>
      <c r="E122" s="468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224</v>
      </c>
      <c r="L122" s="37" t="s">
        <v>45</v>
      </c>
      <c r="M122" s="38" t="s">
        <v>223</v>
      </c>
      <c r="N122" s="38"/>
      <c r="O122" s="37">
        <v>90</v>
      </c>
      <c r="P122" s="5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2" s="470"/>
      <c r="R122" s="470"/>
      <c r="S122" s="470"/>
      <c r="T122" s="47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227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476"/>
      <c r="B123" s="476"/>
      <c r="C123" s="476"/>
      <c r="D123" s="476"/>
      <c r="E123" s="476"/>
      <c r="F123" s="476"/>
      <c r="G123" s="476"/>
      <c r="H123" s="476"/>
      <c r="I123" s="476"/>
      <c r="J123" s="476"/>
      <c r="K123" s="476"/>
      <c r="L123" s="476"/>
      <c r="M123" s="476"/>
      <c r="N123" s="476"/>
      <c r="O123" s="477"/>
      <c r="P123" s="473" t="s">
        <v>40</v>
      </c>
      <c r="Q123" s="474"/>
      <c r="R123" s="474"/>
      <c r="S123" s="474"/>
      <c r="T123" s="474"/>
      <c r="U123" s="474"/>
      <c r="V123" s="475"/>
      <c r="W123" s="42" t="s">
        <v>39</v>
      </c>
      <c r="X123" s="43">
        <f>IFERROR(X120/H120,"0")+IFERROR(X121/H121,"0")+IFERROR(X122/H122,"0")</f>
        <v>0</v>
      </c>
      <c r="Y123" s="43">
        <f>IFERROR(Y120/H120,"0")+IFERROR(Y121/H121,"0")+IFERROR(Y122/H122,"0")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76"/>
      <c r="B124" s="476"/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6"/>
      <c r="O124" s="477"/>
      <c r="P124" s="473" t="s">
        <v>40</v>
      </c>
      <c r="Q124" s="474"/>
      <c r="R124" s="474"/>
      <c r="S124" s="474"/>
      <c r="T124" s="474"/>
      <c r="U124" s="474"/>
      <c r="V124" s="475"/>
      <c r="W124" s="42" t="s">
        <v>0</v>
      </c>
      <c r="X124" s="43">
        <f>IFERROR(SUM(X120:X122),"0")</f>
        <v>0</v>
      </c>
      <c r="Y124" s="43">
        <f>IFERROR(SUM(Y120:Y122),"0")</f>
        <v>0</v>
      </c>
      <c r="Z124" s="42"/>
      <c r="AA124" s="67"/>
      <c r="AB124" s="67"/>
      <c r="AC124" s="67"/>
    </row>
    <row r="125" spans="1:68" ht="14.25" customHeight="1" x14ac:dyDescent="0.25">
      <c r="A125" s="467" t="s">
        <v>230</v>
      </c>
      <c r="B125" s="467"/>
      <c r="C125" s="467"/>
      <c r="D125" s="467"/>
      <c r="E125" s="467"/>
      <c r="F125" s="467"/>
      <c r="G125" s="467"/>
      <c r="H125" s="467"/>
      <c r="I125" s="467"/>
      <c r="J125" s="467"/>
      <c r="K125" s="467"/>
      <c r="L125" s="467"/>
      <c r="M125" s="467"/>
      <c r="N125" s="467"/>
      <c r="O125" s="467"/>
      <c r="P125" s="467"/>
      <c r="Q125" s="467"/>
      <c r="R125" s="467"/>
      <c r="S125" s="467"/>
      <c r="T125" s="467"/>
      <c r="U125" s="467"/>
      <c r="V125" s="467"/>
      <c r="W125" s="467"/>
      <c r="X125" s="467"/>
      <c r="Y125" s="467"/>
      <c r="Z125" s="467"/>
      <c r="AA125" s="66"/>
      <c r="AB125" s="66"/>
      <c r="AC125" s="80"/>
    </row>
    <row r="126" spans="1:68" ht="27" customHeight="1" x14ac:dyDescent="0.25">
      <c r="A126" s="63" t="s">
        <v>231</v>
      </c>
      <c r="B126" s="63" t="s">
        <v>232</v>
      </c>
      <c r="C126" s="36">
        <v>4301170013</v>
      </c>
      <c r="D126" s="468">
        <v>4680115886797</v>
      </c>
      <c r="E126" s="468"/>
      <c r="F126" s="62">
        <v>7.0000000000000007E-2</v>
      </c>
      <c r="G126" s="37">
        <v>18</v>
      </c>
      <c r="H126" s="62">
        <v>1.26</v>
      </c>
      <c r="I126" s="62">
        <v>1.45</v>
      </c>
      <c r="J126" s="37">
        <v>216</v>
      </c>
      <c r="K126" s="37" t="s">
        <v>224</v>
      </c>
      <c r="L126" s="37" t="s">
        <v>45</v>
      </c>
      <c r="M126" s="38" t="s">
        <v>223</v>
      </c>
      <c r="N126" s="38"/>
      <c r="O126" s="37">
        <v>90</v>
      </c>
      <c r="P126" s="5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6" s="470"/>
      <c r="R126" s="470"/>
      <c r="S126" s="470"/>
      <c r="T126" s="47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IFERROR(IF(Y126=0,"",ROUNDUP(Y126/H126,0)*0.0059),"")</f>
        <v/>
      </c>
      <c r="AA126" s="68" t="s">
        <v>45</v>
      </c>
      <c r="AB126" s="69" t="s">
        <v>45</v>
      </c>
      <c r="AC126" s="182" t="s">
        <v>227</v>
      </c>
      <c r="AG126" s="78"/>
      <c r="AJ126" s="84" t="s">
        <v>45</v>
      </c>
      <c r="AK126" s="84">
        <v>0</v>
      </c>
      <c r="BB126" s="183" t="s">
        <v>67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476"/>
      <c r="B127" s="476"/>
      <c r="C127" s="476"/>
      <c r="D127" s="476"/>
      <c r="E127" s="476"/>
      <c r="F127" s="476"/>
      <c r="G127" s="476"/>
      <c r="H127" s="476"/>
      <c r="I127" s="476"/>
      <c r="J127" s="476"/>
      <c r="K127" s="476"/>
      <c r="L127" s="476"/>
      <c r="M127" s="476"/>
      <c r="N127" s="476"/>
      <c r="O127" s="477"/>
      <c r="P127" s="473" t="s">
        <v>40</v>
      </c>
      <c r="Q127" s="474"/>
      <c r="R127" s="474"/>
      <c r="S127" s="474"/>
      <c r="T127" s="474"/>
      <c r="U127" s="474"/>
      <c r="V127" s="475"/>
      <c r="W127" s="42" t="s">
        <v>39</v>
      </c>
      <c r="X127" s="43">
        <f>IFERROR(X126/H126,"0")</f>
        <v>0</v>
      </c>
      <c r="Y127" s="43">
        <f>IFERROR(Y126/H126,"0")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76"/>
      <c r="B128" s="476"/>
      <c r="C128" s="476"/>
      <c r="D128" s="476"/>
      <c r="E128" s="476"/>
      <c r="F128" s="476"/>
      <c r="G128" s="476"/>
      <c r="H128" s="476"/>
      <c r="I128" s="476"/>
      <c r="J128" s="476"/>
      <c r="K128" s="476"/>
      <c r="L128" s="476"/>
      <c r="M128" s="476"/>
      <c r="N128" s="476"/>
      <c r="O128" s="477"/>
      <c r="P128" s="473" t="s">
        <v>40</v>
      </c>
      <c r="Q128" s="474"/>
      <c r="R128" s="474"/>
      <c r="S128" s="474"/>
      <c r="T128" s="474"/>
      <c r="U128" s="474"/>
      <c r="V128" s="475"/>
      <c r="W128" s="42" t="s">
        <v>0</v>
      </c>
      <c r="X128" s="43">
        <f>IFERROR(SUM(X126:X126),"0")</f>
        <v>0</v>
      </c>
      <c r="Y128" s="43">
        <f>IFERROR(SUM(Y126:Y126),"0")</f>
        <v>0</v>
      </c>
      <c r="Z128" s="42"/>
      <c r="AA128" s="67"/>
      <c r="AB128" s="67"/>
      <c r="AC128" s="67"/>
    </row>
    <row r="129" spans="1:68" ht="16.5" customHeight="1" x14ac:dyDescent="0.25">
      <c r="A129" s="466" t="s">
        <v>233</v>
      </c>
      <c r="B129" s="466"/>
      <c r="C129" s="466"/>
      <c r="D129" s="466"/>
      <c r="E129" s="466"/>
      <c r="F129" s="466"/>
      <c r="G129" s="466"/>
      <c r="H129" s="466"/>
      <c r="I129" s="466"/>
      <c r="J129" s="466"/>
      <c r="K129" s="466"/>
      <c r="L129" s="466"/>
      <c r="M129" s="466"/>
      <c r="N129" s="466"/>
      <c r="O129" s="466"/>
      <c r="P129" s="466"/>
      <c r="Q129" s="466"/>
      <c r="R129" s="466"/>
      <c r="S129" s="466"/>
      <c r="T129" s="466"/>
      <c r="U129" s="466"/>
      <c r="V129" s="466"/>
      <c r="W129" s="466"/>
      <c r="X129" s="466"/>
      <c r="Y129" s="466"/>
      <c r="Z129" s="466"/>
      <c r="AA129" s="65"/>
      <c r="AB129" s="65"/>
      <c r="AC129" s="79"/>
    </row>
    <row r="130" spans="1:68" ht="14.25" customHeight="1" x14ac:dyDescent="0.25">
      <c r="A130" s="467" t="s">
        <v>96</v>
      </c>
      <c r="B130" s="467"/>
      <c r="C130" s="467"/>
      <c r="D130" s="467"/>
      <c r="E130" s="467"/>
      <c r="F130" s="467"/>
      <c r="G130" s="467"/>
      <c r="H130" s="467"/>
      <c r="I130" s="467"/>
      <c r="J130" s="467"/>
      <c r="K130" s="467"/>
      <c r="L130" s="467"/>
      <c r="M130" s="467"/>
      <c r="N130" s="467"/>
      <c r="O130" s="467"/>
      <c r="P130" s="467"/>
      <c r="Q130" s="467"/>
      <c r="R130" s="467"/>
      <c r="S130" s="467"/>
      <c r="T130" s="467"/>
      <c r="U130" s="467"/>
      <c r="V130" s="467"/>
      <c r="W130" s="467"/>
      <c r="X130" s="467"/>
      <c r="Y130" s="467"/>
      <c r="Z130" s="467"/>
      <c r="AA130" s="66"/>
      <c r="AB130" s="66"/>
      <c r="AC130" s="80"/>
    </row>
    <row r="131" spans="1:68" ht="16.5" customHeight="1" x14ac:dyDescent="0.25">
      <c r="A131" s="63" t="s">
        <v>234</v>
      </c>
      <c r="B131" s="63" t="s">
        <v>235</v>
      </c>
      <c r="C131" s="36">
        <v>4301011450</v>
      </c>
      <c r="D131" s="468">
        <v>4680115881402</v>
      </c>
      <c r="E131" s="468"/>
      <c r="F131" s="62">
        <v>1.35</v>
      </c>
      <c r="G131" s="37">
        <v>8</v>
      </c>
      <c r="H131" s="62">
        <v>10.8</v>
      </c>
      <c r="I131" s="62">
        <v>11.234999999999999</v>
      </c>
      <c r="J131" s="37">
        <v>64</v>
      </c>
      <c r="K131" s="37" t="s">
        <v>101</v>
      </c>
      <c r="L131" s="37" t="s">
        <v>45</v>
      </c>
      <c r="M131" s="38" t="s">
        <v>100</v>
      </c>
      <c r="N131" s="38"/>
      <c r="O131" s="37">
        <v>55</v>
      </c>
      <c r="P131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1" s="470"/>
      <c r="R131" s="470"/>
      <c r="S131" s="470"/>
      <c r="T131" s="47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184" t="s">
        <v>236</v>
      </c>
      <c r="AG131" s="78"/>
      <c r="AJ131" s="84" t="s">
        <v>45</v>
      </c>
      <c r="AK131" s="84">
        <v>0</v>
      </c>
      <c r="BB131" s="185" t="s">
        <v>67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237</v>
      </c>
      <c r="B132" s="63" t="s">
        <v>238</v>
      </c>
      <c r="C132" s="36">
        <v>4301011768</v>
      </c>
      <c r="D132" s="468">
        <v>4680115881396</v>
      </c>
      <c r="E132" s="468"/>
      <c r="F132" s="62">
        <v>0.45</v>
      </c>
      <c r="G132" s="37">
        <v>6</v>
      </c>
      <c r="H132" s="62">
        <v>2.7</v>
      </c>
      <c r="I132" s="62">
        <v>2.88</v>
      </c>
      <c r="J132" s="37">
        <v>182</v>
      </c>
      <c r="K132" s="37" t="s">
        <v>84</v>
      </c>
      <c r="L132" s="37" t="s">
        <v>45</v>
      </c>
      <c r="M132" s="38" t="s">
        <v>100</v>
      </c>
      <c r="N132" s="38"/>
      <c r="O132" s="37">
        <v>55</v>
      </c>
      <c r="P132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2" s="470"/>
      <c r="R132" s="470"/>
      <c r="S132" s="470"/>
      <c r="T132" s="47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86" t="s">
        <v>236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476"/>
      <c r="B133" s="476"/>
      <c r="C133" s="476"/>
      <c r="D133" s="476"/>
      <c r="E133" s="476"/>
      <c r="F133" s="476"/>
      <c r="G133" s="476"/>
      <c r="H133" s="476"/>
      <c r="I133" s="476"/>
      <c r="J133" s="476"/>
      <c r="K133" s="476"/>
      <c r="L133" s="476"/>
      <c r="M133" s="476"/>
      <c r="N133" s="476"/>
      <c r="O133" s="477"/>
      <c r="P133" s="473" t="s">
        <v>40</v>
      </c>
      <c r="Q133" s="474"/>
      <c r="R133" s="474"/>
      <c r="S133" s="474"/>
      <c r="T133" s="474"/>
      <c r="U133" s="474"/>
      <c r="V133" s="475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76"/>
      <c r="B134" s="476"/>
      <c r="C134" s="476"/>
      <c r="D134" s="476"/>
      <c r="E134" s="476"/>
      <c r="F134" s="476"/>
      <c r="G134" s="476"/>
      <c r="H134" s="476"/>
      <c r="I134" s="476"/>
      <c r="J134" s="476"/>
      <c r="K134" s="476"/>
      <c r="L134" s="476"/>
      <c r="M134" s="476"/>
      <c r="N134" s="476"/>
      <c r="O134" s="477"/>
      <c r="P134" s="473" t="s">
        <v>40</v>
      </c>
      <c r="Q134" s="474"/>
      <c r="R134" s="474"/>
      <c r="S134" s="474"/>
      <c r="T134" s="474"/>
      <c r="U134" s="474"/>
      <c r="V134" s="475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467" t="s">
        <v>127</v>
      </c>
      <c r="B135" s="467"/>
      <c r="C135" s="467"/>
      <c r="D135" s="467"/>
      <c r="E135" s="467"/>
      <c r="F135" s="467"/>
      <c r="G135" s="467"/>
      <c r="H135" s="467"/>
      <c r="I135" s="467"/>
      <c r="J135" s="467"/>
      <c r="K135" s="467"/>
      <c r="L135" s="467"/>
      <c r="M135" s="467"/>
      <c r="N135" s="467"/>
      <c r="O135" s="467"/>
      <c r="P135" s="467"/>
      <c r="Q135" s="467"/>
      <c r="R135" s="467"/>
      <c r="S135" s="467"/>
      <c r="T135" s="467"/>
      <c r="U135" s="467"/>
      <c r="V135" s="467"/>
      <c r="W135" s="467"/>
      <c r="X135" s="467"/>
      <c r="Y135" s="467"/>
      <c r="Z135" s="467"/>
      <c r="AA135" s="66"/>
      <c r="AB135" s="66"/>
      <c r="AC135" s="80"/>
    </row>
    <row r="136" spans="1:68" ht="16.5" customHeight="1" x14ac:dyDescent="0.25">
      <c r="A136" s="63" t="s">
        <v>239</v>
      </c>
      <c r="B136" s="63" t="s">
        <v>240</v>
      </c>
      <c r="C136" s="36">
        <v>4301020262</v>
      </c>
      <c r="D136" s="468">
        <v>4680115882935</v>
      </c>
      <c r="E136" s="468"/>
      <c r="F136" s="62">
        <v>1.35</v>
      </c>
      <c r="G136" s="37">
        <v>8</v>
      </c>
      <c r="H136" s="62">
        <v>10.8</v>
      </c>
      <c r="I136" s="62">
        <v>11.234999999999999</v>
      </c>
      <c r="J136" s="37">
        <v>64</v>
      </c>
      <c r="K136" s="37" t="s">
        <v>101</v>
      </c>
      <c r="L136" s="37" t="s">
        <v>45</v>
      </c>
      <c r="M136" s="38" t="s">
        <v>104</v>
      </c>
      <c r="N136" s="38"/>
      <c r="O136" s="37">
        <v>50</v>
      </c>
      <c r="P13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6" s="470"/>
      <c r="R136" s="470"/>
      <c r="S136" s="470"/>
      <c r="T136" s="47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188" t="s">
        <v>241</v>
      </c>
      <c r="AG136" s="78"/>
      <c r="AJ136" s="84" t="s">
        <v>45</v>
      </c>
      <c r="AK136" s="84">
        <v>0</v>
      </c>
      <c r="BB136" s="189" t="s">
        <v>67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242</v>
      </c>
      <c r="B137" s="63" t="s">
        <v>243</v>
      </c>
      <c r="C137" s="36">
        <v>4301020220</v>
      </c>
      <c r="D137" s="468">
        <v>4680115880764</v>
      </c>
      <c r="E137" s="468"/>
      <c r="F137" s="62">
        <v>0.35</v>
      </c>
      <c r="G137" s="37">
        <v>6</v>
      </c>
      <c r="H137" s="62">
        <v>2.1</v>
      </c>
      <c r="I137" s="62">
        <v>2.2799999999999998</v>
      </c>
      <c r="J137" s="37">
        <v>182</v>
      </c>
      <c r="K137" s="37" t="s">
        <v>84</v>
      </c>
      <c r="L137" s="37" t="s">
        <v>45</v>
      </c>
      <c r="M137" s="38" t="s">
        <v>100</v>
      </c>
      <c r="N137" s="38"/>
      <c r="O137" s="37">
        <v>50</v>
      </c>
      <c r="P137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7" s="470"/>
      <c r="R137" s="470"/>
      <c r="S137" s="470"/>
      <c r="T137" s="47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0" t="s">
        <v>241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476"/>
      <c r="B138" s="476"/>
      <c r="C138" s="476"/>
      <c r="D138" s="476"/>
      <c r="E138" s="476"/>
      <c r="F138" s="476"/>
      <c r="G138" s="476"/>
      <c r="H138" s="476"/>
      <c r="I138" s="476"/>
      <c r="J138" s="476"/>
      <c r="K138" s="476"/>
      <c r="L138" s="476"/>
      <c r="M138" s="476"/>
      <c r="N138" s="476"/>
      <c r="O138" s="477"/>
      <c r="P138" s="473" t="s">
        <v>40</v>
      </c>
      <c r="Q138" s="474"/>
      <c r="R138" s="474"/>
      <c r="S138" s="474"/>
      <c r="T138" s="474"/>
      <c r="U138" s="474"/>
      <c r="V138" s="475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76"/>
      <c r="B139" s="476"/>
      <c r="C139" s="476"/>
      <c r="D139" s="476"/>
      <c r="E139" s="476"/>
      <c r="F139" s="476"/>
      <c r="G139" s="476"/>
      <c r="H139" s="476"/>
      <c r="I139" s="476"/>
      <c r="J139" s="476"/>
      <c r="K139" s="476"/>
      <c r="L139" s="476"/>
      <c r="M139" s="476"/>
      <c r="N139" s="476"/>
      <c r="O139" s="477"/>
      <c r="P139" s="473" t="s">
        <v>40</v>
      </c>
      <c r="Q139" s="474"/>
      <c r="R139" s="474"/>
      <c r="S139" s="474"/>
      <c r="T139" s="474"/>
      <c r="U139" s="474"/>
      <c r="V139" s="475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467" t="s">
        <v>188</v>
      </c>
      <c r="B140" s="467"/>
      <c r="C140" s="467"/>
      <c r="D140" s="467"/>
      <c r="E140" s="467"/>
      <c r="F140" s="467"/>
      <c r="G140" s="467"/>
      <c r="H140" s="467"/>
      <c r="I140" s="467"/>
      <c r="J140" s="467"/>
      <c r="K140" s="467"/>
      <c r="L140" s="467"/>
      <c r="M140" s="467"/>
      <c r="N140" s="467"/>
      <c r="O140" s="467"/>
      <c r="P140" s="467"/>
      <c r="Q140" s="467"/>
      <c r="R140" s="467"/>
      <c r="S140" s="467"/>
      <c r="T140" s="467"/>
      <c r="U140" s="467"/>
      <c r="V140" s="467"/>
      <c r="W140" s="467"/>
      <c r="X140" s="467"/>
      <c r="Y140" s="467"/>
      <c r="Z140" s="467"/>
      <c r="AA140" s="66"/>
      <c r="AB140" s="66"/>
      <c r="AC140" s="80"/>
    </row>
    <row r="141" spans="1:68" ht="27" customHeight="1" x14ac:dyDescent="0.25">
      <c r="A141" s="63" t="s">
        <v>244</v>
      </c>
      <c r="B141" s="63" t="s">
        <v>245</v>
      </c>
      <c r="C141" s="36">
        <v>4301031224</v>
      </c>
      <c r="D141" s="468">
        <v>4680115882683</v>
      </c>
      <c r="E141" s="468"/>
      <c r="F141" s="62">
        <v>0.9</v>
      </c>
      <c r="G141" s="37">
        <v>6</v>
      </c>
      <c r="H141" s="62">
        <v>5.4</v>
      </c>
      <c r="I141" s="62">
        <v>5.61</v>
      </c>
      <c r="J141" s="37">
        <v>132</v>
      </c>
      <c r="K141" s="37" t="s">
        <v>105</v>
      </c>
      <c r="L141" s="37" t="s">
        <v>45</v>
      </c>
      <c r="M141" s="38" t="s">
        <v>83</v>
      </c>
      <c r="N141" s="38"/>
      <c r="O141" s="37">
        <v>40</v>
      </c>
      <c r="P141" s="5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1" s="470"/>
      <c r="R141" s="470"/>
      <c r="S141" s="470"/>
      <c r="T141" s="47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2" t="s">
        <v>246</v>
      </c>
      <c r="AG141" s="78"/>
      <c r="AJ141" s="84" t="s">
        <v>45</v>
      </c>
      <c r="AK141" s="84">
        <v>0</v>
      </c>
      <c r="BB141" s="193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247</v>
      </c>
      <c r="B142" s="63" t="s">
        <v>248</v>
      </c>
      <c r="C142" s="36">
        <v>4301031230</v>
      </c>
      <c r="D142" s="468">
        <v>4680115882690</v>
      </c>
      <c r="E142" s="468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2" s="470"/>
      <c r="R142" s="470"/>
      <c r="S142" s="470"/>
      <c r="T142" s="47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4301031220</v>
      </c>
      <c r="D143" s="468">
        <v>4680115882669</v>
      </c>
      <c r="E143" s="468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3" s="470"/>
      <c r="R143" s="470"/>
      <c r="S143" s="470"/>
      <c r="T143" s="471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4301031221</v>
      </c>
      <c r="D144" s="468">
        <v>4680115882676</v>
      </c>
      <c r="E144" s="468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4" s="470"/>
      <c r="R144" s="470"/>
      <c r="S144" s="470"/>
      <c r="T144" s="471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476"/>
      <c r="B145" s="476"/>
      <c r="C145" s="476"/>
      <c r="D145" s="476"/>
      <c r="E145" s="476"/>
      <c r="F145" s="476"/>
      <c r="G145" s="476"/>
      <c r="H145" s="476"/>
      <c r="I145" s="476"/>
      <c r="J145" s="476"/>
      <c r="K145" s="476"/>
      <c r="L145" s="476"/>
      <c r="M145" s="476"/>
      <c r="N145" s="476"/>
      <c r="O145" s="477"/>
      <c r="P145" s="473" t="s">
        <v>40</v>
      </c>
      <c r="Q145" s="474"/>
      <c r="R145" s="474"/>
      <c r="S145" s="474"/>
      <c r="T145" s="474"/>
      <c r="U145" s="474"/>
      <c r="V145" s="475"/>
      <c r="W145" s="42" t="s">
        <v>39</v>
      </c>
      <c r="X145" s="43">
        <f>IFERROR(X141/H141,"0")+IFERROR(X142/H142,"0")+IFERROR(X143/H143,"0")+IFERROR(X144/H144,"0")</f>
        <v>0</v>
      </c>
      <c r="Y145" s="43">
        <f>IFERROR(Y141/H141,"0")+IFERROR(Y142/H142,"0")+IFERROR(Y143/H143,"0")+IFERROR(Y144/H144,"0")</f>
        <v>0</v>
      </c>
      <c r="Z145" s="43">
        <f>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476"/>
      <c r="B146" s="476"/>
      <c r="C146" s="476"/>
      <c r="D146" s="476"/>
      <c r="E146" s="476"/>
      <c r="F146" s="476"/>
      <c r="G146" s="476"/>
      <c r="H146" s="476"/>
      <c r="I146" s="476"/>
      <c r="J146" s="476"/>
      <c r="K146" s="476"/>
      <c r="L146" s="476"/>
      <c r="M146" s="476"/>
      <c r="N146" s="476"/>
      <c r="O146" s="477"/>
      <c r="P146" s="473" t="s">
        <v>40</v>
      </c>
      <c r="Q146" s="474"/>
      <c r="R146" s="474"/>
      <c r="S146" s="474"/>
      <c r="T146" s="474"/>
      <c r="U146" s="474"/>
      <c r="V146" s="475"/>
      <c r="W146" s="42" t="s">
        <v>0</v>
      </c>
      <c r="X146" s="43">
        <f>IFERROR(SUM(X141:X144),"0")</f>
        <v>0</v>
      </c>
      <c r="Y146" s="43">
        <f>IFERROR(SUM(Y141:Y144),"0")</f>
        <v>0</v>
      </c>
      <c r="Z146" s="42"/>
      <c r="AA146" s="67"/>
      <c r="AB146" s="67"/>
      <c r="AC146" s="67"/>
    </row>
    <row r="147" spans="1:68" ht="14.25" customHeight="1" x14ac:dyDescent="0.25">
      <c r="A147" s="467" t="s">
        <v>79</v>
      </c>
      <c r="B147" s="467"/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7"/>
      <c r="O147" s="467"/>
      <c r="P147" s="467"/>
      <c r="Q147" s="467"/>
      <c r="R147" s="467"/>
      <c r="S147" s="467"/>
      <c r="T147" s="467"/>
      <c r="U147" s="467"/>
      <c r="V147" s="467"/>
      <c r="W147" s="467"/>
      <c r="X147" s="467"/>
      <c r="Y147" s="467"/>
      <c r="Z147" s="467"/>
      <c r="AA147" s="66"/>
      <c r="AB147" s="66"/>
      <c r="AC147" s="80"/>
    </row>
    <row r="148" spans="1:68" ht="27" customHeight="1" x14ac:dyDescent="0.25">
      <c r="A148" s="63" t="s">
        <v>256</v>
      </c>
      <c r="B148" s="63" t="s">
        <v>257</v>
      </c>
      <c r="C148" s="36">
        <v>4301051408</v>
      </c>
      <c r="D148" s="468">
        <v>4680115881594</v>
      </c>
      <c r="E148" s="468"/>
      <c r="F148" s="62">
        <v>1.35</v>
      </c>
      <c r="G148" s="37">
        <v>6</v>
      </c>
      <c r="H148" s="62">
        <v>8.1</v>
      </c>
      <c r="I148" s="62">
        <v>8.6189999999999998</v>
      </c>
      <c r="J148" s="37">
        <v>64</v>
      </c>
      <c r="K148" s="37" t="s">
        <v>101</v>
      </c>
      <c r="L148" s="37" t="s">
        <v>45</v>
      </c>
      <c r="M148" s="38" t="s">
        <v>104</v>
      </c>
      <c r="N148" s="38"/>
      <c r="O148" s="37">
        <v>40</v>
      </c>
      <c r="P148" s="5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8" s="470"/>
      <c r="R148" s="470"/>
      <c r="S148" s="470"/>
      <c r="T148" s="471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ref="Y148:Y155" si="10"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0" t="s">
        <v>258</v>
      </c>
      <c r="AG148" s="78"/>
      <c r="AJ148" s="84" t="s">
        <v>45</v>
      </c>
      <c r="AK148" s="84">
        <v>0</v>
      </c>
      <c r="BB148" s="201" t="s">
        <v>67</v>
      </c>
      <c r="BM148" s="78">
        <f t="shared" ref="BM148:BM155" si="11">IFERROR(X148*I148/H148,"0")</f>
        <v>0</v>
      </c>
      <c r="BN148" s="78">
        <f t="shared" ref="BN148:BN155" si="12">IFERROR(Y148*I148/H148,"0")</f>
        <v>0</v>
      </c>
      <c r="BO148" s="78">
        <f t="shared" ref="BO148:BO155" si="13">IFERROR(1/J148*(X148/H148),"0")</f>
        <v>0</v>
      </c>
      <c r="BP148" s="78">
        <f t="shared" ref="BP148:BP155" si="14">IFERROR(1/J148*(Y148/H148),"0")</f>
        <v>0</v>
      </c>
    </row>
    <row r="149" spans="1:68" ht="27" customHeight="1" x14ac:dyDescent="0.25">
      <c r="A149" s="63" t="s">
        <v>259</v>
      </c>
      <c r="B149" s="63" t="s">
        <v>260</v>
      </c>
      <c r="C149" s="36">
        <v>4301051411</v>
      </c>
      <c r="D149" s="468">
        <v>4680115881617</v>
      </c>
      <c r="E149" s="468"/>
      <c r="F149" s="62">
        <v>1.35</v>
      </c>
      <c r="G149" s="37">
        <v>6</v>
      </c>
      <c r="H149" s="62">
        <v>8.1</v>
      </c>
      <c r="I149" s="62">
        <v>8.6010000000000009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49" s="470"/>
      <c r="R149" s="470"/>
      <c r="S149" s="470"/>
      <c r="T149" s="471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10"/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si="11"/>
        <v>0</v>
      </c>
      <c r="BN149" s="78">
        <f t="shared" si="12"/>
        <v>0</v>
      </c>
      <c r="BO149" s="78">
        <f t="shared" si="13"/>
        <v>0</v>
      </c>
      <c r="BP149" s="78">
        <f t="shared" si="14"/>
        <v>0</v>
      </c>
    </row>
    <row r="150" spans="1:68" ht="16.5" customHeight="1" x14ac:dyDescent="0.25">
      <c r="A150" s="63" t="s">
        <v>262</v>
      </c>
      <c r="B150" s="63" t="s">
        <v>263</v>
      </c>
      <c r="C150" s="36">
        <v>4301051656</v>
      </c>
      <c r="D150" s="468">
        <v>4680115880573</v>
      </c>
      <c r="E150" s="468"/>
      <c r="F150" s="62">
        <v>1.45</v>
      </c>
      <c r="G150" s="37">
        <v>6</v>
      </c>
      <c r="H150" s="62">
        <v>8.6999999999999993</v>
      </c>
      <c r="I150" s="62">
        <v>9.2189999999999994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45</v>
      </c>
      <c r="P150" s="5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0" s="470"/>
      <c r="R150" s="470"/>
      <c r="S150" s="470"/>
      <c r="T150" s="471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27" customHeight="1" x14ac:dyDescent="0.25">
      <c r="A151" s="63" t="s">
        <v>265</v>
      </c>
      <c r="B151" s="63" t="s">
        <v>266</v>
      </c>
      <c r="C151" s="36">
        <v>4301051407</v>
      </c>
      <c r="D151" s="468">
        <v>4680115882195</v>
      </c>
      <c r="E151" s="468"/>
      <c r="F151" s="62">
        <v>0.4</v>
      </c>
      <c r="G151" s="37">
        <v>6</v>
      </c>
      <c r="H151" s="62">
        <v>2.4</v>
      </c>
      <c r="I151" s="62">
        <v>2.67</v>
      </c>
      <c r="J151" s="37">
        <v>182</v>
      </c>
      <c r="K151" s="37" t="s">
        <v>84</v>
      </c>
      <c r="L151" s="37" t="s">
        <v>45</v>
      </c>
      <c r="M151" s="38" t="s">
        <v>104</v>
      </c>
      <c r="N151" s="38"/>
      <c r="O151" s="37">
        <v>40</v>
      </c>
      <c r="P151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1" s="470"/>
      <c r="R151" s="470"/>
      <c r="S151" s="470"/>
      <c r="T151" s="471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06" t="s">
        <v>258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4301051752</v>
      </c>
      <c r="D152" s="468">
        <v>4680115882607</v>
      </c>
      <c r="E152" s="468"/>
      <c r="F152" s="62">
        <v>0.3</v>
      </c>
      <c r="G152" s="37">
        <v>6</v>
      </c>
      <c r="H152" s="62">
        <v>1.8</v>
      </c>
      <c r="I152" s="62">
        <v>2.052</v>
      </c>
      <c r="J152" s="37">
        <v>182</v>
      </c>
      <c r="K152" s="37" t="s">
        <v>84</v>
      </c>
      <c r="L152" s="37" t="s">
        <v>45</v>
      </c>
      <c r="M152" s="38" t="s">
        <v>123</v>
      </c>
      <c r="N152" s="38"/>
      <c r="O152" s="37">
        <v>45</v>
      </c>
      <c r="P152" s="5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2" s="470"/>
      <c r="R152" s="470"/>
      <c r="S152" s="470"/>
      <c r="T152" s="471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269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4301051666</v>
      </c>
      <c r="D153" s="468">
        <v>4680115880092</v>
      </c>
      <c r="E153" s="468"/>
      <c r="F153" s="62">
        <v>0.4</v>
      </c>
      <c r="G153" s="37">
        <v>6</v>
      </c>
      <c r="H153" s="62">
        <v>2.4</v>
      </c>
      <c r="I153" s="62">
        <v>2.6520000000000001</v>
      </c>
      <c r="J153" s="37">
        <v>182</v>
      </c>
      <c r="K153" s="37" t="s">
        <v>84</v>
      </c>
      <c r="L153" s="37" t="s">
        <v>45</v>
      </c>
      <c r="M153" s="38" t="s">
        <v>104</v>
      </c>
      <c r="N153" s="38"/>
      <c r="O153" s="37">
        <v>45</v>
      </c>
      <c r="P153" s="5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3" s="470"/>
      <c r="R153" s="470"/>
      <c r="S153" s="470"/>
      <c r="T153" s="471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264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272</v>
      </c>
      <c r="B154" s="63" t="s">
        <v>273</v>
      </c>
      <c r="C154" s="36">
        <v>4301051668</v>
      </c>
      <c r="D154" s="468">
        <v>4680115880221</v>
      </c>
      <c r="E154" s="468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4" s="470"/>
      <c r="R154" s="470"/>
      <c r="S154" s="470"/>
      <c r="T154" s="471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264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4301051410</v>
      </c>
      <c r="D155" s="468">
        <v>4680115882164</v>
      </c>
      <c r="E155" s="468"/>
      <c r="F155" s="62">
        <v>0.4</v>
      </c>
      <c r="G155" s="37">
        <v>6</v>
      </c>
      <c r="H155" s="62">
        <v>2.4</v>
      </c>
      <c r="I155" s="62">
        <v>2.6579999999999999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40</v>
      </c>
      <c r="P155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5" s="470"/>
      <c r="R155" s="470"/>
      <c r="S155" s="470"/>
      <c r="T155" s="471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261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x14ac:dyDescent="0.2">
      <c r="A156" s="476"/>
      <c r="B156" s="476"/>
      <c r="C156" s="476"/>
      <c r="D156" s="476"/>
      <c r="E156" s="476"/>
      <c r="F156" s="476"/>
      <c r="G156" s="476"/>
      <c r="H156" s="476"/>
      <c r="I156" s="476"/>
      <c r="J156" s="476"/>
      <c r="K156" s="476"/>
      <c r="L156" s="476"/>
      <c r="M156" s="476"/>
      <c r="N156" s="476"/>
      <c r="O156" s="477"/>
      <c r="P156" s="473" t="s">
        <v>40</v>
      </c>
      <c r="Q156" s="474"/>
      <c r="R156" s="474"/>
      <c r="S156" s="474"/>
      <c r="T156" s="474"/>
      <c r="U156" s="474"/>
      <c r="V156" s="475"/>
      <c r="W156" s="42" t="s">
        <v>39</v>
      </c>
      <c r="X156" s="43">
        <f>IFERROR(X148/H148,"0")+IFERROR(X149/H149,"0")+IFERROR(X150/H150,"0")+IFERROR(X151/H151,"0")+IFERROR(X152/H152,"0")+IFERROR(X153/H153,"0")+IFERROR(X154/H154,"0")+IFERROR(X155/H155,"0")</f>
        <v>0</v>
      </c>
      <c r="Y156" s="43">
        <f>IFERROR(Y148/H148,"0")+IFERROR(Y149/H149,"0")+IFERROR(Y150/H150,"0")+IFERROR(Y151/H151,"0")+IFERROR(Y152/H152,"0")+IFERROR(Y153/H153,"0")+IFERROR(Y154/H154,"0")+IFERROR(Y155/H155,"0")</f>
        <v>0</v>
      </c>
      <c r="Z156" s="43">
        <f>IFERROR(IF(Z148="",0,Z148),"0")+IFERROR(IF(Z149="",0,Z149),"0")+IFERROR(IF(Z150="",0,Z150),"0")+IFERROR(IF(Z151="",0,Z151),"0")+IFERROR(IF(Z152="",0,Z152),"0")+IFERROR(IF(Z153="",0,Z153),"0")+IFERROR(IF(Z154="",0,Z154),"0")+IFERROR(IF(Z155="",0,Z155),"0")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76"/>
      <c r="B157" s="476"/>
      <c r="C157" s="476"/>
      <c r="D157" s="476"/>
      <c r="E157" s="476"/>
      <c r="F157" s="476"/>
      <c r="G157" s="476"/>
      <c r="H157" s="476"/>
      <c r="I157" s="476"/>
      <c r="J157" s="476"/>
      <c r="K157" s="476"/>
      <c r="L157" s="476"/>
      <c r="M157" s="476"/>
      <c r="N157" s="476"/>
      <c r="O157" s="477"/>
      <c r="P157" s="473" t="s">
        <v>40</v>
      </c>
      <c r="Q157" s="474"/>
      <c r="R157" s="474"/>
      <c r="S157" s="474"/>
      <c r="T157" s="474"/>
      <c r="U157" s="474"/>
      <c r="V157" s="475"/>
      <c r="W157" s="42" t="s">
        <v>0</v>
      </c>
      <c r="X157" s="43">
        <f>IFERROR(SUM(X148:X155),"0")</f>
        <v>0</v>
      </c>
      <c r="Y157" s="43">
        <f>IFERROR(SUM(Y148:Y155),"0")</f>
        <v>0</v>
      </c>
      <c r="Z157" s="42"/>
      <c r="AA157" s="67"/>
      <c r="AB157" s="67"/>
      <c r="AC157" s="67"/>
    </row>
    <row r="158" spans="1:68" ht="14.25" customHeight="1" x14ac:dyDescent="0.25">
      <c r="A158" s="467" t="s">
        <v>135</v>
      </c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7"/>
      <c r="P158" s="467"/>
      <c r="Q158" s="467"/>
      <c r="R158" s="467"/>
      <c r="S158" s="467"/>
      <c r="T158" s="467"/>
      <c r="U158" s="467"/>
      <c r="V158" s="467"/>
      <c r="W158" s="467"/>
      <c r="X158" s="467"/>
      <c r="Y158" s="467"/>
      <c r="Z158" s="467"/>
      <c r="AA158" s="66"/>
      <c r="AB158" s="66"/>
      <c r="AC158" s="80"/>
    </row>
    <row r="159" spans="1:68" ht="27" customHeight="1" x14ac:dyDescent="0.25">
      <c r="A159" s="63" t="s">
        <v>276</v>
      </c>
      <c r="B159" s="63" t="s">
        <v>277</v>
      </c>
      <c r="C159" s="36">
        <v>4301060389</v>
      </c>
      <c r="D159" s="468">
        <v>4680115880801</v>
      </c>
      <c r="E159" s="468"/>
      <c r="F159" s="62">
        <v>0.4</v>
      </c>
      <c r="G159" s="37">
        <v>6</v>
      </c>
      <c r="H159" s="62">
        <v>2.4</v>
      </c>
      <c r="I159" s="62">
        <v>2.6520000000000001</v>
      </c>
      <c r="J159" s="37">
        <v>182</v>
      </c>
      <c r="K159" s="37" t="s">
        <v>84</v>
      </c>
      <c r="L159" s="37" t="s">
        <v>45</v>
      </c>
      <c r="M159" s="38" t="s">
        <v>104</v>
      </c>
      <c r="N159" s="38"/>
      <c r="O159" s="37">
        <v>40</v>
      </c>
      <c r="P159" s="5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59" s="470"/>
      <c r="R159" s="470"/>
      <c r="S159" s="470"/>
      <c r="T159" s="47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16" t="s">
        <v>278</v>
      </c>
      <c r="AG159" s="78"/>
      <c r="AJ159" s="84" t="s">
        <v>45</v>
      </c>
      <c r="AK159" s="84">
        <v>0</v>
      </c>
      <c r="BB159" s="217" t="s">
        <v>67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476"/>
      <c r="B160" s="476"/>
      <c r="C160" s="476"/>
      <c r="D160" s="476"/>
      <c r="E160" s="476"/>
      <c r="F160" s="476"/>
      <c r="G160" s="476"/>
      <c r="H160" s="476"/>
      <c r="I160" s="476"/>
      <c r="J160" s="476"/>
      <c r="K160" s="476"/>
      <c r="L160" s="476"/>
      <c r="M160" s="476"/>
      <c r="N160" s="476"/>
      <c r="O160" s="477"/>
      <c r="P160" s="473" t="s">
        <v>40</v>
      </c>
      <c r="Q160" s="474"/>
      <c r="R160" s="474"/>
      <c r="S160" s="474"/>
      <c r="T160" s="474"/>
      <c r="U160" s="474"/>
      <c r="V160" s="475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76"/>
      <c r="B161" s="476"/>
      <c r="C161" s="476"/>
      <c r="D161" s="476"/>
      <c r="E161" s="476"/>
      <c r="F161" s="476"/>
      <c r="G161" s="476"/>
      <c r="H161" s="476"/>
      <c r="I161" s="476"/>
      <c r="J161" s="476"/>
      <c r="K161" s="476"/>
      <c r="L161" s="476"/>
      <c r="M161" s="476"/>
      <c r="N161" s="476"/>
      <c r="O161" s="477"/>
      <c r="P161" s="473" t="s">
        <v>40</v>
      </c>
      <c r="Q161" s="474"/>
      <c r="R161" s="474"/>
      <c r="S161" s="474"/>
      <c r="T161" s="474"/>
      <c r="U161" s="474"/>
      <c r="V161" s="475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6.5" customHeight="1" x14ac:dyDescent="0.25">
      <c r="A162" s="466" t="s">
        <v>279</v>
      </c>
      <c r="B162" s="466"/>
      <c r="C162" s="466"/>
      <c r="D162" s="466"/>
      <c r="E162" s="466"/>
      <c r="F162" s="466"/>
      <c r="G162" s="466"/>
      <c r="H162" s="466"/>
      <c r="I162" s="466"/>
      <c r="J162" s="466"/>
      <c r="K162" s="466"/>
      <c r="L162" s="466"/>
      <c r="M162" s="466"/>
      <c r="N162" s="466"/>
      <c r="O162" s="466"/>
      <c r="P162" s="466"/>
      <c r="Q162" s="466"/>
      <c r="R162" s="466"/>
      <c r="S162" s="466"/>
      <c r="T162" s="466"/>
      <c r="U162" s="466"/>
      <c r="V162" s="466"/>
      <c r="W162" s="466"/>
      <c r="X162" s="466"/>
      <c r="Y162" s="466"/>
      <c r="Z162" s="466"/>
      <c r="AA162" s="65"/>
      <c r="AB162" s="65"/>
      <c r="AC162" s="79"/>
    </row>
    <row r="163" spans="1:68" ht="14.25" customHeight="1" x14ac:dyDescent="0.25">
      <c r="A163" s="467" t="s">
        <v>96</v>
      </c>
      <c r="B163" s="467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7"/>
      <c r="O163" s="467"/>
      <c r="P163" s="467"/>
      <c r="Q163" s="467"/>
      <c r="R163" s="467"/>
      <c r="S163" s="467"/>
      <c r="T163" s="467"/>
      <c r="U163" s="467"/>
      <c r="V163" s="467"/>
      <c r="W163" s="467"/>
      <c r="X163" s="467"/>
      <c r="Y163" s="467"/>
      <c r="Z163" s="467"/>
      <c r="AA163" s="66"/>
      <c r="AB163" s="66"/>
      <c r="AC163" s="80"/>
    </row>
    <row r="164" spans="1:68" ht="27" customHeight="1" x14ac:dyDescent="0.25">
      <c r="A164" s="63" t="s">
        <v>280</v>
      </c>
      <c r="B164" s="63" t="s">
        <v>281</v>
      </c>
      <c r="C164" s="36">
        <v>4301011826</v>
      </c>
      <c r="D164" s="468">
        <v>4680115884137</v>
      </c>
      <c r="E164" s="468"/>
      <c r="F164" s="62">
        <v>1.45</v>
      </c>
      <c r="G164" s="37">
        <v>8</v>
      </c>
      <c r="H164" s="62">
        <v>11.6</v>
      </c>
      <c r="I164" s="62">
        <v>12.035</v>
      </c>
      <c r="J164" s="37">
        <v>64</v>
      </c>
      <c r="K164" s="37" t="s">
        <v>101</v>
      </c>
      <c r="L164" s="37" t="s">
        <v>45</v>
      </c>
      <c r="M164" s="38" t="s">
        <v>100</v>
      </c>
      <c r="N164" s="38"/>
      <c r="O164" s="37">
        <v>55</v>
      </c>
      <c r="P164" s="5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4" s="470"/>
      <c r="R164" s="470"/>
      <c r="S164" s="470"/>
      <c r="T164" s="47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15"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18" t="s">
        <v>282</v>
      </c>
      <c r="AG164" s="78"/>
      <c r="AJ164" s="84" t="s">
        <v>45</v>
      </c>
      <c r="AK164" s="84">
        <v>0</v>
      </c>
      <c r="BB164" s="219" t="s">
        <v>67</v>
      </c>
      <c r="BM164" s="78">
        <f t="shared" ref="BM164:BM171" si="16">IFERROR(X164*I164/H164,"0")</f>
        <v>0</v>
      </c>
      <c r="BN164" s="78">
        <f t="shared" ref="BN164:BN171" si="17">IFERROR(Y164*I164/H164,"0")</f>
        <v>0</v>
      </c>
      <c r="BO164" s="78">
        <f t="shared" ref="BO164:BO171" si="18">IFERROR(1/J164*(X164/H164),"0")</f>
        <v>0</v>
      </c>
      <c r="BP164" s="78">
        <f t="shared" ref="BP164:BP171" si="19">IFERROR(1/J164*(Y164/H164),"0")</f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4301011724</v>
      </c>
      <c r="D165" s="468">
        <v>4680115884236</v>
      </c>
      <c r="E165" s="468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5" s="470"/>
      <c r="R165" s="470"/>
      <c r="S165" s="470"/>
      <c r="T165" s="47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5"/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285</v>
      </c>
      <c r="AG165" s="78"/>
      <c r="AJ165" s="84" t="s">
        <v>45</v>
      </c>
      <c r="AK165" s="84">
        <v>0</v>
      </c>
      <c r="BB165" s="221" t="s">
        <v>67</v>
      </c>
      <c r="BM165" s="78">
        <f t="shared" si="16"/>
        <v>0</v>
      </c>
      <c r="BN165" s="78">
        <f t="shared" si="17"/>
        <v>0</v>
      </c>
      <c r="BO165" s="78">
        <f t="shared" si="18"/>
        <v>0</v>
      </c>
      <c r="BP165" s="78">
        <f t="shared" si="19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4301011721</v>
      </c>
      <c r="D166" s="468">
        <v>4680115884175</v>
      </c>
      <c r="E166" s="468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6" s="470"/>
      <c r="R166" s="470"/>
      <c r="S166" s="470"/>
      <c r="T166" s="47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288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4301011824</v>
      </c>
      <c r="D167" s="468">
        <v>4680115884144</v>
      </c>
      <c r="E167" s="468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105</v>
      </c>
      <c r="L167" s="37" t="s">
        <v>45</v>
      </c>
      <c r="M167" s="38" t="s">
        <v>100</v>
      </c>
      <c r="N167" s="38"/>
      <c r="O167" s="37">
        <v>55</v>
      </c>
      <c r="P16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7" s="470"/>
      <c r="R167" s="470"/>
      <c r="S167" s="470"/>
      <c r="T167" s="47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4" t="s">
        <v>282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289</v>
      </c>
      <c r="B168" s="63" t="s">
        <v>291</v>
      </c>
      <c r="C168" s="36">
        <v>4301012196</v>
      </c>
      <c r="D168" s="468">
        <v>4680115884144</v>
      </c>
      <c r="E168" s="468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46" t="s">
        <v>292</v>
      </c>
      <c r="Q168" s="470"/>
      <c r="R168" s="470"/>
      <c r="S168" s="470"/>
      <c r="T168" s="47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282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4301011726</v>
      </c>
      <c r="D169" s="468">
        <v>4680115884182</v>
      </c>
      <c r="E169" s="468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70"/>
      <c r="R169" s="470"/>
      <c r="S169" s="470"/>
      <c r="T169" s="47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285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4301011722</v>
      </c>
      <c r="D170" s="468">
        <v>4680115884205</v>
      </c>
      <c r="E170" s="46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70"/>
      <c r="R170" s="470"/>
      <c r="S170" s="470"/>
      <c r="T170" s="47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297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295</v>
      </c>
      <c r="B171" s="63" t="s">
        <v>298</v>
      </c>
      <c r="C171" s="36">
        <v>4301012195</v>
      </c>
      <c r="D171" s="468">
        <v>4680115884205</v>
      </c>
      <c r="E171" s="468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49" t="s">
        <v>299</v>
      </c>
      <c r="Q171" s="470"/>
      <c r="R171" s="470"/>
      <c r="S171" s="470"/>
      <c r="T171" s="471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297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x14ac:dyDescent="0.2">
      <c r="A172" s="476"/>
      <c r="B172" s="476"/>
      <c r="C172" s="476"/>
      <c r="D172" s="476"/>
      <c r="E172" s="476"/>
      <c r="F172" s="476"/>
      <c r="G172" s="476"/>
      <c r="H172" s="476"/>
      <c r="I172" s="476"/>
      <c r="J172" s="476"/>
      <c r="K172" s="476"/>
      <c r="L172" s="476"/>
      <c r="M172" s="476"/>
      <c r="N172" s="476"/>
      <c r="O172" s="477"/>
      <c r="P172" s="473" t="s">
        <v>40</v>
      </c>
      <c r="Q172" s="474"/>
      <c r="R172" s="474"/>
      <c r="S172" s="474"/>
      <c r="T172" s="474"/>
      <c r="U172" s="474"/>
      <c r="V172" s="475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76"/>
      <c r="B173" s="476"/>
      <c r="C173" s="476"/>
      <c r="D173" s="476"/>
      <c r="E173" s="476"/>
      <c r="F173" s="476"/>
      <c r="G173" s="476"/>
      <c r="H173" s="476"/>
      <c r="I173" s="476"/>
      <c r="J173" s="476"/>
      <c r="K173" s="476"/>
      <c r="L173" s="476"/>
      <c r="M173" s="476"/>
      <c r="N173" s="476"/>
      <c r="O173" s="477"/>
      <c r="P173" s="473" t="s">
        <v>40</v>
      </c>
      <c r="Q173" s="474"/>
      <c r="R173" s="474"/>
      <c r="S173" s="474"/>
      <c r="T173" s="474"/>
      <c r="U173" s="474"/>
      <c r="V173" s="475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6.5" customHeight="1" x14ac:dyDescent="0.25">
      <c r="A174" s="466" t="s">
        <v>300</v>
      </c>
      <c r="B174" s="466"/>
      <c r="C174" s="466"/>
      <c r="D174" s="466"/>
      <c r="E174" s="466"/>
      <c r="F174" s="466"/>
      <c r="G174" s="466"/>
      <c r="H174" s="466"/>
      <c r="I174" s="466"/>
      <c r="J174" s="466"/>
      <c r="K174" s="466"/>
      <c r="L174" s="466"/>
      <c r="M174" s="466"/>
      <c r="N174" s="466"/>
      <c r="O174" s="466"/>
      <c r="P174" s="466"/>
      <c r="Q174" s="466"/>
      <c r="R174" s="466"/>
      <c r="S174" s="466"/>
      <c r="T174" s="466"/>
      <c r="U174" s="466"/>
      <c r="V174" s="466"/>
      <c r="W174" s="466"/>
      <c r="X174" s="466"/>
      <c r="Y174" s="466"/>
      <c r="Z174" s="466"/>
      <c r="AA174" s="65"/>
      <c r="AB174" s="65"/>
      <c r="AC174" s="79"/>
    </row>
    <row r="175" spans="1:68" ht="14.25" customHeight="1" x14ac:dyDescent="0.25">
      <c r="A175" s="467" t="s">
        <v>96</v>
      </c>
      <c r="B175" s="467"/>
      <c r="C175" s="467"/>
      <c r="D175" s="467"/>
      <c r="E175" s="467"/>
      <c r="F175" s="467"/>
      <c r="G175" s="467"/>
      <c r="H175" s="467"/>
      <c r="I175" s="467"/>
      <c r="J175" s="467"/>
      <c r="K175" s="467"/>
      <c r="L175" s="467"/>
      <c r="M175" s="467"/>
      <c r="N175" s="467"/>
      <c r="O175" s="467"/>
      <c r="P175" s="467"/>
      <c r="Q175" s="467"/>
      <c r="R175" s="467"/>
      <c r="S175" s="467"/>
      <c r="T175" s="467"/>
      <c r="U175" s="467"/>
      <c r="V175" s="467"/>
      <c r="W175" s="467"/>
      <c r="X175" s="467"/>
      <c r="Y175" s="467"/>
      <c r="Z175" s="467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4301011855</v>
      </c>
      <c r="D176" s="468">
        <v>4680115885837</v>
      </c>
      <c r="E176" s="468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70"/>
      <c r="R176" s="470"/>
      <c r="S176" s="470"/>
      <c r="T176" s="47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303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304</v>
      </c>
      <c r="B177" s="63" t="s">
        <v>305</v>
      </c>
      <c r="C177" s="36">
        <v>4301011853</v>
      </c>
      <c r="D177" s="468">
        <v>4680115885851</v>
      </c>
      <c r="E177" s="468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470"/>
      <c r="R177" s="470"/>
      <c r="S177" s="470"/>
      <c r="T177" s="47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306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4301011850</v>
      </c>
      <c r="D178" s="468">
        <v>4680115885806</v>
      </c>
      <c r="E178" s="468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70"/>
      <c r="R178" s="470"/>
      <c r="S178" s="470"/>
      <c r="T178" s="47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309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310</v>
      </c>
      <c r="B179" s="63" t="s">
        <v>311</v>
      </c>
      <c r="C179" s="36">
        <v>4301011852</v>
      </c>
      <c r="D179" s="468">
        <v>4680115885844</v>
      </c>
      <c r="E179" s="468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70"/>
      <c r="R179" s="470"/>
      <c r="S179" s="470"/>
      <c r="T179" s="471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312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37.5" customHeight="1" x14ac:dyDescent="0.25">
      <c r="A180" s="63" t="s">
        <v>313</v>
      </c>
      <c r="B180" s="63" t="s">
        <v>314</v>
      </c>
      <c r="C180" s="36">
        <v>4301011851</v>
      </c>
      <c r="D180" s="468">
        <v>4680115885820</v>
      </c>
      <c r="E180" s="468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70"/>
      <c r="R180" s="470"/>
      <c r="S180" s="470"/>
      <c r="T180" s="47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315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476"/>
      <c r="B181" s="476"/>
      <c r="C181" s="476"/>
      <c r="D181" s="476"/>
      <c r="E181" s="476"/>
      <c r="F181" s="476"/>
      <c r="G181" s="476"/>
      <c r="H181" s="476"/>
      <c r="I181" s="476"/>
      <c r="J181" s="476"/>
      <c r="K181" s="476"/>
      <c r="L181" s="476"/>
      <c r="M181" s="476"/>
      <c r="N181" s="476"/>
      <c r="O181" s="477"/>
      <c r="P181" s="473" t="s">
        <v>40</v>
      </c>
      <c r="Q181" s="474"/>
      <c r="R181" s="474"/>
      <c r="S181" s="474"/>
      <c r="T181" s="474"/>
      <c r="U181" s="474"/>
      <c r="V181" s="475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76"/>
      <c r="B182" s="476"/>
      <c r="C182" s="476"/>
      <c r="D182" s="476"/>
      <c r="E182" s="476"/>
      <c r="F182" s="476"/>
      <c r="G182" s="476"/>
      <c r="H182" s="476"/>
      <c r="I182" s="476"/>
      <c r="J182" s="476"/>
      <c r="K182" s="476"/>
      <c r="L182" s="476"/>
      <c r="M182" s="476"/>
      <c r="N182" s="476"/>
      <c r="O182" s="477"/>
      <c r="P182" s="473" t="s">
        <v>40</v>
      </c>
      <c r="Q182" s="474"/>
      <c r="R182" s="474"/>
      <c r="S182" s="474"/>
      <c r="T182" s="474"/>
      <c r="U182" s="474"/>
      <c r="V182" s="475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6.5" customHeight="1" x14ac:dyDescent="0.25">
      <c r="A183" s="466" t="s">
        <v>316</v>
      </c>
      <c r="B183" s="466"/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6"/>
      <c r="T183" s="466"/>
      <c r="U183" s="466"/>
      <c r="V183" s="466"/>
      <c r="W183" s="466"/>
      <c r="X183" s="466"/>
      <c r="Y183" s="466"/>
      <c r="Z183" s="466"/>
      <c r="AA183" s="65"/>
      <c r="AB183" s="65"/>
      <c r="AC183" s="79"/>
    </row>
    <row r="184" spans="1:68" ht="14.25" customHeight="1" x14ac:dyDescent="0.25">
      <c r="A184" s="467" t="s">
        <v>96</v>
      </c>
      <c r="B184" s="467"/>
      <c r="C184" s="467"/>
      <c r="D184" s="467"/>
      <c r="E184" s="467"/>
      <c r="F184" s="467"/>
      <c r="G184" s="467"/>
      <c r="H184" s="467"/>
      <c r="I184" s="467"/>
      <c r="J184" s="467"/>
      <c r="K184" s="467"/>
      <c r="L184" s="467"/>
      <c r="M184" s="467"/>
      <c r="N184" s="467"/>
      <c r="O184" s="467"/>
      <c r="P184" s="467"/>
      <c r="Q184" s="467"/>
      <c r="R184" s="467"/>
      <c r="S184" s="467"/>
      <c r="T184" s="467"/>
      <c r="U184" s="467"/>
      <c r="V184" s="467"/>
      <c r="W184" s="467"/>
      <c r="X184" s="467"/>
      <c r="Y184" s="467"/>
      <c r="Z184" s="467"/>
      <c r="AA184" s="66"/>
      <c r="AB184" s="66"/>
      <c r="AC184" s="80"/>
    </row>
    <row r="185" spans="1:68" ht="27" customHeight="1" x14ac:dyDescent="0.25">
      <c r="A185" s="63" t="s">
        <v>317</v>
      </c>
      <c r="B185" s="63" t="s">
        <v>318</v>
      </c>
      <c r="C185" s="36">
        <v>4301011223</v>
      </c>
      <c r="D185" s="468">
        <v>4607091383423</v>
      </c>
      <c r="E185" s="468"/>
      <c r="F185" s="62">
        <v>1.35</v>
      </c>
      <c r="G185" s="37">
        <v>8</v>
      </c>
      <c r="H185" s="62">
        <v>10.8</v>
      </c>
      <c r="I185" s="62">
        <v>11.331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35</v>
      </c>
      <c r="P185" s="5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70"/>
      <c r="R185" s="470"/>
      <c r="S185" s="470"/>
      <c r="T185" s="47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99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319</v>
      </c>
      <c r="B186" s="63" t="s">
        <v>320</v>
      </c>
      <c r="C186" s="36">
        <v>4301012199</v>
      </c>
      <c r="D186" s="468">
        <v>4680115886957</v>
      </c>
      <c r="E186" s="46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30</v>
      </c>
      <c r="P186" s="556" t="s">
        <v>321</v>
      </c>
      <c r="Q186" s="470"/>
      <c r="R186" s="470"/>
      <c r="S186" s="470"/>
      <c r="T186" s="47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322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476"/>
      <c r="B187" s="476"/>
      <c r="C187" s="476"/>
      <c r="D187" s="476"/>
      <c r="E187" s="476"/>
      <c r="F187" s="476"/>
      <c r="G187" s="476"/>
      <c r="H187" s="476"/>
      <c r="I187" s="476"/>
      <c r="J187" s="476"/>
      <c r="K187" s="476"/>
      <c r="L187" s="476"/>
      <c r="M187" s="476"/>
      <c r="N187" s="476"/>
      <c r="O187" s="477"/>
      <c r="P187" s="473" t="s">
        <v>40</v>
      </c>
      <c r="Q187" s="474"/>
      <c r="R187" s="474"/>
      <c r="S187" s="474"/>
      <c r="T187" s="474"/>
      <c r="U187" s="474"/>
      <c r="V187" s="47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476"/>
      <c r="B188" s="476"/>
      <c r="C188" s="476"/>
      <c r="D188" s="476"/>
      <c r="E188" s="476"/>
      <c r="F188" s="476"/>
      <c r="G188" s="476"/>
      <c r="H188" s="476"/>
      <c r="I188" s="476"/>
      <c r="J188" s="476"/>
      <c r="K188" s="476"/>
      <c r="L188" s="476"/>
      <c r="M188" s="476"/>
      <c r="N188" s="476"/>
      <c r="O188" s="477"/>
      <c r="P188" s="473" t="s">
        <v>40</v>
      </c>
      <c r="Q188" s="474"/>
      <c r="R188" s="474"/>
      <c r="S188" s="474"/>
      <c r="T188" s="474"/>
      <c r="U188" s="474"/>
      <c r="V188" s="47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6.5" customHeight="1" x14ac:dyDescent="0.25">
      <c r="A189" s="466" t="s">
        <v>323</v>
      </c>
      <c r="B189" s="466"/>
      <c r="C189" s="466"/>
      <c r="D189" s="466"/>
      <c r="E189" s="466"/>
      <c r="F189" s="466"/>
      <c r="G189" s="466"/>
      <c r="H189" s="466"/>
      <c r="I189" s="466"/>
      <c r="J189" s="466"/>
      <c r="K189" s="466"/>
      <c r="L189" s="466"/>
      <c r="M189" s="466"/>
      <c r="N189" s="466"/>
      <c r="O189" s="466"/>
      <c r="P189" s="466"/>
      <c r="Q189" s="466"/>
      <c r="R189" s="466"/>
      <c r="S189" s="466"/>
      <c r="T189" s="466"/>
      <c r="U189" s="466"/>
      <c r="V189" s="466"/>
      <c r="W189" s="466"/>
      <c r="X189" s="466"/>
      <c r="Y189" s="466"/>
      <c r="Z189" s="466"/>
      <c r="AA189" s="65"/>
      <c r="AB189" s="65"/>
      <c r="AC189" s="79"/>
    </row>
    <row r="190" spans="1:68" ht="14.25" customHeight="1" x14ac:dyDescent="0.25">
      <c r="A190" s="467" t="s">
        <v>79</v>
      </c>
      <c r="B190" s="467"/>
      <c r="C190" s="467"/>
      <c r="D190" s="467"/>
      <c r="E190" s="467"/>
      <c r="F190" s="467"/>
      <c r="G190" s="467"/>
      <c r="H190" s="467"/>
      <c r="I190" s="467"/>
      <c r="J190" s="467"/>
      <c r="K190" s="467"/>
      <c r="L190" s="467"/>
      <c r="M190" s="467"/>
      <c r="N190" s="467"/>
      <c r="O190" s="467"/>
      <c r="P190" s="467"/>
      <c r="Q190" s="467"/>
      <c r="R190" s="467"/>
      <c r="S190" s="467"/>
      <c r="T190" s="467"/>
      <c r="U190" s="467"/>
      <c r="V190" s="467"/>
      <c r="W190" s="467"/>
      <c r="X190" s="467"/>
      <c r="Y190" s="467"/>
      <c r="Z190" s="467"/>
      <c r="AA190" s="66"/>
      <c r="AB190" s="66"/>
      <c r="AC190" s="80"/>
    </row>
    <row r="191" spans="1:68" ht="37.5" customHeight="1" x14ac:dyDescent="0.25">
      <c r="A191" s="63" t="s">
        <v>324</v>
      </c>
      <c r="B191" s="63" t="s">
        <v>325</v>
      </c>
      <c r="C191" s="36">
        <v>4301051388</v>
      </c>
      <c r="D191" s="468">
        <v>4680115881211</v>
      </c>
      <c r="E191" s="468"/>
      <c r="F191" s="62">
        <v>0.4</v>
      </c>
      <c r="G191" s="37">
        <v>6</v>
      </c>
      <c r="H191" s="62">
        <v>2.4</v>
      </c>
      <c r="I191" s="62">
        <v>2.58</v>
      </c>
      <c r="J191" s="37">
        <v>182</v>
      </c>
      <c r="K191" s="37" t="s">
        <v>84</v>
      </c>
      <c r="L191" s="37" t="s">
        <v>45</v>
      </c>
      <c r="M191" s="38" t="s">
        <v>104</v>
      </c>
      <c r="N191" s="38"/>
      <c r="O191" s="37">
        <v>45</v>
      </c>
      <c r="P191" s="5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70"/>
      <c r="R191" s="470"/>
      <c r="S191" s="470"/>
      <c r="T191" s="47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326</v>
      </c>
      <c r="AG191" s="78"/>
      <c r="AJ191" s="84" t="s">
        <v>45</v>
      </c>
      <c r="AK191" s="84">
        <v>0</v>
      </c>
      <c r="BB191" s="249" t="s">
        <v>67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476"/>
      <c r="B192" s="476"/>
      <c r="C192" s="476"/>
      <c r="D192" s="476"/>
      <c r="E192" s="476"/>
      <c r="F192" s="476"/>
      <c r="G192" s="476"/>
      <c r="H192" s="476"/>
      <c r="I192" s="476"/>
      <c r="J192" s="476"/>
      <c r="K192" s="476"/>
      <c r="L192" s="476"/>
      <c r="M192" s="476"/>
      <c r="N192" s="476"/>
      <c r="O192" s="477"/>
      <c r="P192" s="473" t="s">
        <v>40</v>
      </c>
      <c r="Q192" s="474"/>
      <c r="R192" s="474"/>
      <c r="S192" s="474"/>
      <c r="T192" s="474"/>
      <c r="U192" s="474"/>
      <c r="V192" s="475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76"/>
      <c r="B193" s="476"/>
      <c r="C193" s="476"/>
      <c r="D193" s="476"/>
      <c r="E193" s="476"/>
      <c r="F193" s="476"/>
      <c r="G193" s="476"/>
      <c r="H193" s="476"/>
      <c r="I193" s="476"/>
      <c r="J193" s="476"/>
      <c r="K193" s="476"/>
      <c r="L193" s="476"/>
      <c r="M193" s="476"/>
      <c r="N193" s="476"/>
      <c r="O193" s="477"/>
      <c r="P193" s="473" t="s">
        <v>40</v>
      </c>
      <c r="Q193" s="474"/>
      <c r="R193" s="474"/>
      <c r="S193" s="474"/>
      <c r="T193" s="474"/>
      <c r="U193" s="474"/>
      <c r="V193" s="475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6.5" customHeight="1" x14ac:dyDescent="0.25">
      <c r="A194" s="466" t="s">
        <v>327</v>
      </c>
      <c r="B194" s="466"/>
      <c r="C194" s="466"/>
      <c r="D194" s="466"/>
      <c r="E194" s="466"/>
      <c r="F194" s="466"/>
      <c r="G194" s="466"/>
      <c r="H194" s="466"/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6"/>
      <c r="X194" s="466"/>
      <c r="Y194" s="466"/>
      <c r="Z194" s="466"/>
      <c r="AA194" s="65"/>
      <c r="AB194" s="65"/>
      <c r="AC194" s="79"/>
    </row>
    <row r="195" spans="1:68" ht="14.25" customHeight="1" x14ac:dyDescent="0.25">
      <c r="A195" s="467" t="s">
        <v>79</v>
      </c>
      <c r="B195" s="467"/>
      <c r="C195" s="467"/>
      <c r="D195" s="467"/>
      <c r="E195" s="467"/>
      <c r="F195" s="467"/>
      <c r="G195" s="467"/>
      <c r="H195" s="467"/>
      <c r="I195" s="467"/>
      <c r="J195" s="467"/>
      <c r="K195" s="467"/>
      <c r="L195" s="467"/>
      <c r="M195" s="467"/>
      <c r="N195" s="467"/>
      <c r="O195" s="467"/>
      <c r="P195" s="467"/>
      <c r="Q195" s="467"/>
      <c r="R195" s="467"/>
      <c r="S195" s="467"/>
      <c r="T195" s="467"/>
      <c r="U195" s="467"/>
      <c r="V195" s="467"/>
      <c r="W195" s="467"/>
      <c r="X195" s="467"/>
      <c r="Y195" s="467"/>
      <c r="Z195" s="467"/>
      <c r="AA195" s="66"/>
      <c r="AB195" s="66"/>
      <c r="AC195" s="80"/>
    </row>
    <row r="196" spans="1:68" ht="27" customHeight="1" x14ac:dyDescent="0.25">
      <c r="A196" s="63" t="s">
        <v>328</v>
      </c>
      <c r="B196" s="63" t="s">
        <v>329</v>
      </c>
      <c r="C196" s="36">
        <v>4301051782</v>
      </c>
      <c r="D196" s="468">
        <v>4680115884618</v>
      </c>
      <c r="E196" s="468"/>
      <c r="F196" s="62">
        <v>0.6</v>
      </c>
      <c r="G196" s="37">
        <v>6</v>
      </c>
      <c r="H196" s="62">
        <v>3.6</v>
      </c>
      <c r="I196" s="62">
        <v>3.81</v>
      </c>
      <c r="J196" s="37">
        <v>132</v>
      </c>
      <c r="K196" s="37" t="s">
        <v>105</v>
      </c>
      <c r="L196" s="37" t="s">
        <v>45</v>
      </c>
      <c r="M196" s="38" t="s">
        <v>104</v>
      </c>
      <c r="N196" s="38"/>
      <c r="O196" s="37">
        <v>45</v>
      </c>
      <c r="P196" s="5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70"/>
      <c r="R196" s="470"/>
      <c r="S196" s="470"/>
      <c r="T196" s="471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0" t="s">
        <v>330</v>
      </c>
      <c r="AG196" s="78"/>
      <c r="AJ196" s="84" t="s">
        <v>45</v>
      </c>
      <c r="AK196" s="84">
        <v>0</v>
      </c>
      <c r="BB196" s="251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476"/>
      <c r="B197" s="476"/>
      <c r="C197" s="476"/>
      <c r="D197" s="476"/>
      <c r="E197" s="476"/>
      <c r="F197" s="476"/>
      <c r="G197" s="476"/>
      <c r="H197" s="476"/>
      <c r="I197" s="476"/>
      <c r="J197" s="476"/>
      <c r="K197" s="476"/>
      <c r="L197" s="476"/>
      <c r="M197" s="476"/>
      <c r="N197" s="476"/>
      <c r="O197" s="477"/>
      <c r="P197" s="473" t="s">
        <v>40</v>
      </c>
      <c r="Q197" s="474"/>
      <c r="R197" s="474"/>
      <c r="S197" s="474"/>
      <c r="T197" s="474"/>
      <c r="U197" s="474"/>
      <c r="V197" s="475"/>
      <c r="W197" s="42" t="s">
        <v>39</v>
      </c>
      <c r="X197" s="43">
        <f>IFERROR(X196/H196,"0")</f>
        <v>0</v>
      </c>
      <c r="Y197" s="43">
        <f>IFERROR(Y196/H196,"0")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76"/>
      <c r="B198" s="476"/>
      <c r="C198" s="476"/>
      <c r="D198" s="476"/>
      <c r="E198" s="476"/>
      <c r="F198" s="476"/>
      <c r="G198" s="476"/>
      <c r="H198" s="476"/>
      <c r="I198" s="476"/>
      <c r="J198" s="476"/>
      <c r="K198" s="476"/>
      <c r="L198" s="476"/>
      <c r="M198" s="476"/>
      <c r="N198" s="476"/>
      <c r="O198" s="477"/>
      <c r="P198" s="473" t="s">
        <v>40</v>
      </c>
      <c r="Q198" s="474"/>
      <c r="R198" s="474"/>
      <c r="S198" s="474"/>
      <c r="T198" s="474"/>
      <c r="U198" s="474"/>
      <c r="V198" s="475"/>
      <c r="W198" s="42" t="s">
        <v>0</v>
      </c>
      <c r="X198" s="43">
        <f>IFERROR(SUM(X196:X196),"0")</f>
        <v>0</v>
      </c>
      <c r="Y198" s="43">
        <f>IFERROR(SUM(Y196:Y196),"0")</f>
        <v>0</v>
      </c>
      <c r="Z198" s="42"/>
      <c r="AA198" s="67"/>
      <c r="AB198" s="67"/>
      <c r="AC198" s="67"/>
    </row>
    <row r="199" spans="1:68" ht="16.5" customHeight="1" x14ac:dyDescent="0.25">
      <c r="A199" s="466" t="s">
        <v>331</v>
      </c>
      <c r="B199" s="466"/>
      <c r="C199" s="466"/>
      <c r="D199" s="466"/>
      <c r="E199" s="466"/>
      <c r="F199" s="466"/>
      <c r="G199" s="466"/>
      <c r="H199" s="466"/>
      <c r="I199" s="466"/>
      <c r="J199" s="466"/>
      <c r="K199" s="466"/>
      <c r="L199" s="466"/>
      <c r="M199" s="466"/>
      <c r="N199" s="466"/>
      <c r="O199" s="466"/>
      <c r="P199" s="466"/>
      <c r="Q199" s="466"/>
      <c r="R199" s="466"/>
      <c r="S199" s="466"/>
      <c r="T199" s="466"/>
      <c r="U199" s="466"/>
      <c r="V199" s="466"/>
      <c r="W199" s="466"/>
      <c r="X199" s="466"/>
      <c r="Y199" s="466"/>
      <c r="Z199" s="466"/>
      <c r="AA199" s="65"/>
      <c r="AB199" s="65"/>
      <c r="AC199" s="79"/>
    </row>
    <row r="200" spans="1:68" ht="14.25" customHeight="1" x14ac:dyDescent="0.25">
      <c r="A200" s="467" t="s">
        <v>96</v>
      </c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7"/>
      <c r="M200" s="467"/>
      <c r="N200" s="467"/>
      <c r="O200" s="467"/>
      <c r="P200" s="467"/>
      <c r="Q200" s="467"/>
      <c r="R200" s="467"/>
      <c r="S200" s="467"/>
      <c r="T200" s="467"/>
      <c r="U200" s="467"/>
      <c r="V200" s="467"/>
      <c r="W200" s="467"/>
      <c r="X200" s="467"/>
      <c r="Y200" s="467"/>
      <c r="Z200" s="467"/>
      <c r="AA200" s="66"/>
      <c r="AB200" s="66"/>
      <c r="AC200" s="80"/>
    </row>
    <row r="201" spans="1:68" ht="27" customHeight="1" x14ac:dyDescent="0.25">
      <c r="A201" s="63" t="s">
        <v>332</v>
      </c>
      <c r="B201" s="63" t="s">
        <v>333</v>
      </c>
      <c r="C201" s="36">
        <v>4301011662</v>
      </c>
      <c r="D201" s="468">
        <v>4680115883703</v>
      </c>
      <c r="E201" s="468"/>
      <c r="F201" s="62">
        <v>1.35</v>
      </c>
      <c r="G201" s="37">
        <v>8</v>
      </c>
      <c r="H201" s="62">
        <v>10.8</v>
      </c>
      <c r="I201" s="62">
        <v>11.234999999999999</v>
      </c>
      <c r="J201" s="37">
        <v>64</v>
      </c>
      <c r="K201" s="37" t="s">
        <v>101</v>
      </c>
      <c r="L201" s="37" t="s">
        <v>45</v>
      </c>
      <c r="M201" s="38" t="s">
        <v>100</v>
      </c>
      <c r="N201" s="38"/>
      <c r="O201" s="37">
        <v>55</v>
      </c>
      <c r="P201" s="5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70"/>
      <c r="R201" s="470"/>
      <c r="S201" s="470"/>
      <c r="T201" s="471"/>
      <c r="U201" s="39" t="s">
        <v>45</v>
      </c>
      <c r="V201" s="39" t="s">
        <v>45</v>
      </c>
      <c r="W201" s="40" t="s">
        <v>0</v>
      </c>
      <c r="X201" s="58">
        <v>0</v>
      </c>
      <c r="Y201" s="55">
        <f>IFERROR(IF(X201="",0,CEILING((X201/$H201),1)*$H201),"")</f>
        <v>0</v>
      </c>
      <c r="Z201" s="41" t="str">
        <f>IFERROR(IF(Y201=0,"",ROUNDUP(Y201/H201,0)*0.01898),"")</f>
        <v/>
      </c>
      <c r="AA201" s="68" t="s">
        <v>335</v>
      </c>
      <c r="AB201" s="69" t="s">
        <v>45</v>
      </c>
      <c r="AC201" s="252" t="s">
        <v>334</v>
      </c>
      <c r="AG201" s="78"/>
      <c r="AJ201" s="84" t="s">
        <v>45</v>
      </c>
      <c r="AK201" s="84">
        <v>0</v>
      </c>
      <c r="BB201" s="253" t="s">
        <v>67</v>
      </c>
      <c r="BM201" s="78">
        <f>IFERROR(X201*I201/H201,"0")</f>
        <v>0</v>
      </c>
      <c r="BN201" s="78">
        <f>IFERROR(Y201*I201/H201,"0")</f>
        <v>0</v>
      </c>
      <c r="BO201" s="78">
        <f>IFERROR(1/J201*(X201/H201),"0")</f>
        <v>0</v>
      </c>
      <c r="BP201" s="78">
        <f>IFERROR(1/J201*(Y201/H201),"0")</f>
        <v>0</v>
      </c>
    </row>
    <row r="202" spans="1:68" x14ac:dyDescent="0.2">
      <c r="A202" s="476"/>
      <c r="B202" s="476"/>
      <c r="C202" s="476"/>
      <c r="D202" s="476"/>
      <c r="E202" s="476"/>
      <c r="F202" s="476"/>
      <c r="G202" s="476"/>
      <c r="H202" s="476"/>
      <c r="I202" s="476"/>
      <c r="J202" s="476"/>
      <c r="K202" s="476"/>
      <c r="L202" s="476"/>
      <c r="M202" s="476"/>
      <c r="N202" s="476"/>
      <c r="O202" s="477"/>
      <c r="P202" s="473" t="s">
        <v>40</v>
      </c>
      <c r="Q202" s="474"/>
      <c r="R202" s="474"/>
      <c r="S202" s="474"/>
      <c r="T202" s="474"/>
      <c r="U202" s="474"/>
      <c r="V202" s="475"/>
      <c r="W202" s="42" t="s">
        <v>39</v>
      </c>
      <c r="X202" s="43">
        <f>IFERROR(X201/H201,"0")</f>
        <v>0</v>
      </c>
      <c r="Y202" s="43">
        <f>IFERROR(Y201/H201,"0")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476"/>
      <c r="B203" s="476"/>
      <c r="C203" s="476"/>
      <c r="D203" s="476"/>
      <c r="E203" s="476"/>
      <c r="F203" s="476"/>
      <c r="G203" s="476"/>
      <c r="H203" s="476"/>
      <c r="I203" s="476"/>
      <c r="J203" s="476"/>
      <c r="K203" s="476"/>
      <c r="L203" s="476"/>
      <c r="M203" s="476"/>
      <c r="N203" s="476"/>
      <c r="O203" s="477"/>
      <c r="P203" s="473" t="s">
        <v>40</v>
      </c>
      <c r="Q203" s="474"/>
      <c r="R203" s="474"/>
      <c r="S203" s="474"/>
      <c r="T203" s="474"/>
      <c r="U203" s="474"/>
      <c r="V203" s="475"/>
      <c r="W203" s="42" t="s">
        <v>0</v>
      </c>
      <c r="X203" s="43">
        <f>IFERROR(SUM(X201:X201),"0")</f>
        <v>0</v>
      </c>
      <c r="Y203" s="43">
        <f>IFERROR(SUM(Y201:Y201),"0")</f>
        <v>0</v>
      </c>
      <c r="Z203" s="42"/>
      <c r="AA203" s="67"/>
      <c r="AB203" s="67"/>
      <c r="AC203" s="67"/>
    </row>
    <row r="204" spans="1:68" ht="16.5" customHeight="1" x14ac:dyDescent="0.25">
      <c r="A204" s="466" t="s">
        <v>336</v>
      </c>
      <c r="B204" s="466"/>
      <c r="C204" s="466"/>
      <c r="D204" s="466"/>
      <c r="E204" s="466"/>
      <c r="F204" s="466"/>
      <c r="G204" s="466"/>
      <c r="H204" s="466"/>
      <c r="I204" s="466"/>
      <c r="J204" s="466"/>
      <c r="K204" s="466"/>
      <c r="L204" s="466"/>
      <c r="M204" s="466"/>
      <c r="N204" s="466"/>
      <c r="O204" s="466"/>
      <c r="P204" s="466"/>
      <c r="Q204" s="466"/>
      <c r="R204" s="466"/>
      <c r="S204" s="466"/>
      <c r="T204" s="466"/>
      <c r="U204" s="466"/>
      <c r="V204" s="466"/>
      <c r="W204" s="466"/>
      <c r="X204" s="466"/>
      <c r="Y204" s="466"/>
      <c r="Z204" s="466"/>
      <c r="AA204" s="65"/>
      <c r="AB204" s="65"/>
      <c r="AC204" s="79"/>
    </row>
    <row r="205" spans="1:68" ht="14.25" customHeight="1" x14ac:dyDescent="0.25">
      <c r="A205" s="467" t="s">
        <v>96</v>
      </c>
      <c r="B205" s="467"/>
      <c r="C205" s="467"/>
      <c r="D205" s="467"/>
      <c r="E205" s="467"/>
      <c r="F205" s="467"/>
      <c r="G205" s="467"/>
      <c r="H205" s="467"/>
      <c r="I205" s="467"/>
      <c r="J205" s="467"/>
      <c r="K205" s="467"/>
      <c r="L205" s="467"/>
      <c r="M205" s="467"/>
      <c r="N205" s="467"/>
      <c r="O205" s="467"/>
      <c r="P205" s="467"/>
      <c r="Q205" s="467"/>
      <c r="R205" s="467"/>
      <c r="S205" s="467"/>
      <c r="T205" s="467"/>
      <c r="U205" s="467"/>
      <c r="V205" s="467"/>
      <c r="W205" s="467"/>
      <c r="X205" s="467"/>
      <c r="Y205" s="467"/>
      <c r="Z205" s="467"/>
      <c r="AA205" s="66"/>
      <c r="AB205" s="66"/>
      <c r="AC205" s="80"/>
    </row>
    <row r="206" spans="1:68" ht="27" customHeight="1" x14ac:dyDescent="0.25">
      <c r="A206" s="63" t="s">
        <v>337</v>
      </c>
      <c r="B206" s="63" t="s">
        <v>338</v>
      </c>
      <c r="C206" s="36">
        <v>4301012024</v>
      </c>
      <c r="D206" s="468">
        <v>4680115885615</v>
      </c>
      <c r="E206" s="468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70"/>
      <c r="R206" s="470"/>
      <c r="S206" s="470"/>
      <c r="T206" s="47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339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37.5" customHeight="1" x14ac:dyDescent="0.25">
      <c r="A207" s="63" t="s">
        <v>340</v>
      </c>
      <c r="B207" s="63" t="s">
        <v>341</v>
      </c>
      <c r="C207" s="36">
        <v>4301011858</v>
      </c>
      <c r="D207" s="468">
        <v>4680115885646</v>
      </c>
      <c r="E207" s="468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100</v>
      </c>
      <c r="N207" s="38"/>
      <c r="O207" s="37">
        <v>55</v>
      </c>
      <c r="P207" s="5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70"/>
      <c r="R207" s="470"/>
      <c r="S207" s="470"/>
      <c r="T207" s="471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342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4301012016</v>
      </c>
      <c r="D208" s="468">
        <v>4680115885554</v>
      </c>
      <c r="E208" s="468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104</v>
      </c>
      <c r="N208" s="38"/>
      <c r="O208" s="37">
        <v>55</v>
      </c>
      <c r="P208" s="5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8" s="470"/>
      <c r="R208" s="470"/>
      <c r="S208" s="470"/>
      <c r="T208" s="471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345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4301011857</v>
      </c>
      <c r="D209" s="468">
        <v>4680115885622</v>
      </c>
      <c r="E209" s="468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70"/>
      <c r="R209" s="470"/>
      <c r="S209" s="470"/>
      <c r="T209" s="471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339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4301011859</v>
      </c>
      <c r="D210" s="468">
        <v>4680115885608</v>
      </c>
      <c r="E210" s="468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5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70"/>
      <c r="R210" s="470"/>
      <c r="S210" s="470"/>
      <c r="T210" s="47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350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76"/>
      <c r="B211" s="476"/>
      <c r="C211" s="476"/>
      <c r="D211" s="476"/>
      <c r="E211" s="476"/>
      <c r="F211" s="476"/>
      <c r="G211" s="476"/>
      <c r="H211" s="476"/>
      <c r="I211" s="476"/>
      <c r="J211" s="476"/>
      <c r="K211" s="476"/>
      <c r="L211" s="476"/>
      <c r="M211" s="476"/>
      <c r="N211" s="476"/>
      <c r="O211" s="477"/>
      <c r="P211" s="473" t="s">
        <v>40</v>
      </c>
      <c r="Q211" s="474"/>
      <c r="R211" s="474"/>
      <c r="S211" s="474"/>
      <c r="T211" s="474"/>
      <c r="U211" s="474"/>
      <c r="V211" s="475"/>
      <c r="W211" s="42" t="s">
        <v>39</v>
      </c>
      <c r="X211" s="43">
        <f>IFERROR(X206/H206,"0")+IFERROR(X207/H207,"0")+IFERROR(X208/H208,"0")+IFERROR(X209/H209,"0")+IFERROR(X210/H210,"0")</f>
        <v>0</v>
      </c>
      <c r="Y211" s="43">
        <f>IFERROR(Y206/H206,"0")+IFERROR(Y207/H207,"0")+IFERROR(Y208/H208,"0")+IFERROR(Y209/H209,"0")+IFERROR(Y210/H210,"0")</f>
        <v>0</v>
      </c>
      <c r="Z211" s="43">
        <f>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76"/>
      <c r="B212" s="476"/>
      <c r="C212" s="476"/>
      <c r="D212" s="476"/>
      <c r="E212" s="476"/>
      <c r="F212" s="476"/>
      <c r="G212" s="476"/>
      <c r="H212" s="476"/>
      <c r="I212" s="476"/>
      <c r="J212" s="476"/>
      <c r="K212" s="476"/>
      <c r="L212" s="476"/>
      <c r="M212" s="476"/>
      <c r="N212" s="476"/>
      <c r="O212" s="477"/>
      <c r="P212" s="473" t="s">
        <v>40</v>
      </c>
      <c r="Q212" s="474"/>
      <c r="R212" s="474"/>
      <c r="S212" s="474"/>
      <c r="T212" s="474"/>
      <c r="U212" s="474"/>
      <c r="V212" s="475"/>
      <c r="W212" s="42" t="s">
        <v>0</v>
      </c>
      <c r="X212" s="43">
        <f>IFERROR(SUM(X206:X210),"0")</f>
        <v>0</v>
      </c>
      <c r="Y212" s="43">
        <f>IFERROR(SUM(Y206:Y210),"0")</f>
        <v>0</v>
      </c>
      <c r="Z212" s="42"/>
      <c r="AA212" s="67"/>
      <c r="AB212" s="67"/>
      <c r="AC212" s="67"/>
    </row>
    <row r="213" spans="1:68" ht="14.25" customHeight="1" x14ac:dyDescent="0.25">
      <c r="A213" s="467" t="s">
        <v>188</v>
      </c>
      <c r="B213" s="467"/>
      <c r="C213" s="467"/>
      <c r="D213" s="467"/>
      <c r="E213" s="467"/>
      <c r="F213" s="467"/>
      <c r="G213" s="467"/>
      <c r="H213" s="467"/>
      <c r="I213" s="467"/>
      <c r="J213" s="467"/>
      <c r="K213" s="467"/>
      <c r="L213" s="467"/>
      <c r="M213" s="467"/>
      <c r="N213" s="467"/>
      <c r="O213" s="467"/>
      <c r="P213" s="467"/>
      <c r="Q213" s="467"/>
      <c r="R213" s="467"/>
      <c r="S213" s="467"/>
      <c r="T213" s="467"/>
      <c r="U213" s="467"/>
      <c r="V213" s="467"/>
      <c r="W213" s="467"/>
      <c r="X213" s="467"/>
      <c r="Y213" s="467"/>
      <c r="Z213" s="467"/>
      <c r="AA213" s="66"/>
      <c r="AB213" s="66"/>
      <c r="AC213" s="80"/>
    </row>
    <row r="214" spans="1:68" ht="27" customHeight="1" x14ac:dyDescent="0.25">
      <c r="A214" s="63" t="s">
        <v>351</v>
      </c>
      <c r="B214" s="63" t="s">
        <v>352</v>
      </c>
      <c r="C214" s="36">
        <v>4301030878</v>
      </c>
      <c r="D214" s="468">
        <v>4607091387193</v>
      </c>
      <c r="E214" s="468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35</v>
      </c>
      <c r="P214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70"/>
      <c r="R214" s="470"/>
      <c r="S214" s="470"/>
      <c r="T214" s="47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19" si="20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353</v>
      </c>
      <c r="AG214" s="78"/>
      <c r="AJ214" s="84" t="s">
        <v>45</v>
      </c>
      <c r="AK214" s="84">
        <v>0</v>
      </c>
      <c r="BB214" s="265" t="s">
        <v>67</v>
      </c>
      <c r="BM214" s="78">
        <f t="shared" ref="BM214:BM219" si="21">IFERROR(X214*I214/H214,"0")</f>
        <v>0</v>
      </c>
      <c r="BN214" s="78">
        <f t="shared" ref="BN214:BN219" si="22">IFERROR(Y214*I214/H214,"0")</f>
        <v>0</v>
      </c>
      <c r="BO214" s="78">
        <f t="shared" ref="BO214:BO219" si="23">IFERROR(1/J214*(X214/H214),"0")</f>
        <v>0</v>
      </c>
      <c r="BP214" s="78">
        <f t="shared" ref="BP214:BP219" si="24">IFERROR(1/J214*(Y214/H214),"0")</f>
        <v>0</v>
      </c>
    </row>
    <row r="215" spans="1:68" ht="27" customHeight="1" x14ac:dyDescent="0.25">
      <c r="A215" s="63" t="s">
        <v>354</v>
      </c>
      <c r="B215" s="63" t="s">
        <v>355</v>
      </c>
      <c r="C215" s="36">
        <v>4301031153</v>
      </c>
      <c r="D215" s="468">
        <v>4607091387230</v>
      </c>
      <c r="E215" s="468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40</v>
      </c>
      <c r="P215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70"/>
      <c r="R215" s="470"/>
      <c r="S215" s="470"/>
      <c r="T215" s="47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356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4301031154</v>
      </c>
      <c r="D216" s="468">
        <v>4607091387292</v>
      </c>
      <c r="E216" s="468"/>
      <c r="F216" s="62">
        <v>0.73</v>
      </c>
      <c r="G216" s="37">
        <v>6</v>
      </c>
      <c r="H216" s="62">
        <v>4.38</v>
      </c>
      <c r="I216" s="62">
        <v>4.6500000000000004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45</v>
      </c>
      <c r="P216" s="5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70"/>
      <c r="R216" s="470"/>
      <c r="S216" s="470"/>
      <c r="T216" s="47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359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4301031152</v>
      </c>
      <c r="D217" s="468">
        <v>4607091387285</v>
      </c>
      <c r="E217" s="468"/>
      <c r="F217" s="62">
        <v>0.35</v>
      </c>
      <c r="G217" s="37">
        <v>6</v>
      </c>
      <c r="H217" s="62">
        <v>2.1</v>
      </c>
      <c r="I217" s="62">
        <v>2.23</v>
      </c>
      <c r="J217" s="37">
        <v>234</v>
      </c>
      <c r="K217" s="37" t="s">
        <v>172</v>
      </c>
      <c r="L217" s="37" t="s">
        <v>45</v>
      </c>
      <c r="M217" s="38" t="s">
        <v>83</v>
      </c>
      <c r="N217" s="38"/>
      <c r="O217" s="37">
        <v>40</v>
      </c>
      <c r="P217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70"/>
      <c r="R217" s="470"/>
      <c r="S217" s="470"/>
      <c r="T217" s="47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356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362</v>
      </c>
      <c r="B218" s="63" t="s">
        <v>363</v>
      </c>
      <c r="C218" s="36">
        <v>4301031305</v>
      </c>
      <c r="D218" s="468">
        <v>4607091389845</v>
      </c>
      <c r="E218" s="468"/>
      <c r="F218" s="62">
        <v>0.35</v>
      </c>
      <c r="G218" s="37">
        <v>6</v>
      </c>
      <c r="H218" s="62">
        <v>2.1</v>
      </c>
      <c r="I218" s="62">
        <v>2.2000000000000002</v>
      </c>
      <c r="J218" s="37">
        <v>234</v>
      </c>
      <c r="K218" s="37" t="s">
        <v>172</v>
      </c>
      <c r="L218" s="37" t="s">
        <v>45</v>
      </c>
      <c r="M218" s="38" t="s">
        <v>83</v>
      </c>
      <c r="N218" s="38"/>
      <c r="O218" s="37">
        <v>40</v>
      </c>
      <c r="P218" s="5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70"/>
      <c r="R218" s="470"/>
      <c r="S218" s="470"/>
      <c r="T218" s="47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364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365</v>
      </c>
      <c r="B219" s="63" t="s">
        <v>366</v>
      </c>
      <c r="C219" s="36">
        <v>4301031066</v>
      </c>
      <c r="D219" s="468">
        <v>4607091383836</v>
      </c>
      <c r="E219" s="468"/>
      <c r="F219" s="62">
        <v>0.3</v>
      </c>
      <c r="G219" s="37">
        <v>6</v>
      </c>
      <c r="H219" s="62">
        <v>1.8</v>
      </c>
      <c r="I219" s="62">
        <v>2.028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40</v>
      </c>
      <c r="P219" s="5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70"/>
      <c r="R219" s="470"/>
      <c r="S219" s="470"/>
      <c r="T219" s="47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74" t="s">
        <v>367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x14ac:dyDescent="0.2">
      <c r="A220" s="476"/>
      <c r="B220" s="476"/>
      <c r="C220" s="476"/>
      <c r="D220" s="476"/>
      <c r="E220" s="476"/>
      <c r="F220" s="476"/>
      <c r="G220" s="476"/>
      <c r="H220" s="476"/>
      <c r="I220" s="476"/>
      <c r="J220" s="476"/>
      <c r="K220" s="476"/>
      <c r="L220" s="476"/>
      <c r="M220" s="476"/>
      <c r="N220" s="476"/>
      <c r="O220" s="477"/>
      <c r="P220" s="473" t="s">
        <v>40</v>
      </c>
      <c r="Q220" s="474"/>
      <c r="R220" s="474"/>
      <c r="S220" s="474"/>
      <c r="T220" s="474"/>
      <c r="U220" s="474"/>
      <c r="V220" s="475"/>
      <c r="W220" s="42" t="s">
        <v>39</v>
      </c>
      <c r="X220" s="43">
        <f>IFERROR(X214/H214,"0")+IFERROR(X215/H215,"0")+IFERROR(X216/H216,"0")+IFERROR(X217/H217,"0")+IFERROR(X218/H218,"0")+IFERROR(X219/H219,"0")</f>
        <v>0</v>
      </c>
      <c r="Y220" s="43">
        <f>IFERROR(Y214/H214,"0")+IFERROR(Y215/H215,"0")+IFERROR(Y216/H216,"0")+IFERROR(Y217/H217,"0")+IFERROR(Y218/H218,"0")+IFERROR(Y219/H219,"0")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76"/>
      <c r="B221" s="476"/>
      <c r="C221" s="476"/>
      <c r="D221" s="476"/>
      <c r="E221" s="476"/>
      <c r="F221" s="476"/>
      <c r="G221" s="476"/>
      <c r="H221" s="476"/>
      <c r="I221" s="476"/>
      <c r="J221" s="476"/>
      <c r="K221" s="476"/>
      <c r="L221" s="476"/>
      <c r="M221" s="476"/>
      <c r="N221" s="476"/>
      <c r="O221" s="477"/>
      <c r="P221" s="473" t="s">
        <v>40</v>
      </c>
      <c r="Q221" s="474"/>
      <c r="R221" s="474"/>
      <c r="S221" s="474"/>
      <c r="T221" s="474"/>
      <c r="U221" s="474"/>
      <c r="V221" s="475"/>
      <c r="W221" s="42" t="s">
        <v>0</v>
      </c>
      <c r="X221" s="43">
        <f>IFERROR(SUM(X214:X219),"0")</f>
        <v>0</v>
      </c>
      <c r="Y221" s="43">
        <f>IFERROR(SUM(Y214:Y219),"0")</f>
        <v>0</v>
      </c>
      <c r="Z221" s="42"/>
      <c r="AA221" s="67"/>
      <c r="AB221" s="67"/>
      <c r="AC221" s="67"/>
    </row>
    <row r="222" spans="1:68" ht="14.25" customHeight="1" x14ac:dyDescent="0.25">
      <c r="A222" s="467" t="s">
        <v>79</v>
      </c>
      <c r="B222" s="467"/>
      <c r="C222" s="467"/>
      <c r="D222" s="467"/>
      <c r="E222" s="467"/>
      <c r="F222" s="467"/>
      <c r="G222" s="467"/>
      <c r="H222" s="467"/>
      <c r="I222" s="467"/>
      <c r="J222" s="467"/>
      <c r="K222" s="467"/>
      <c r="L222" s="467"/>
      <c r="M222" s="467"/>
      <c r="N222" s="467"/>
      <c r="O222" s="467"/>
      <c r="P222" s="467"/>
      <c r="Q222" s="467"/>
      <c r="R222" s="467"/>
      <c r="S222" s="467"/>
      <c r="T222" s="467"/>
      <c r="U222" s="467"/>
      <c r="V222" s="467"/>
      <c r="W222" s="467"/>
      <c r="X222" s="467"/>
      <c r="Y222" s="467"/>
      <c r="Z222" s="467"/>
      <c r="AA222" s="66"/>
      <c r="AB222" s="66"/>
      <c r="AC222" s="80"/>
    </row>
    <row r="223" spans="1:68" ht="27" customHeight="1" x14ac:dyDescent="0.25">
      <c r="A223" s="63" t="s">
        <v>368</v>
      </c>
      <c r="B223" s="63" t="s">
        <v>369</v>
      </c>
      <c r="C223" s="36">
        <v>4301051100</v>
      </c>
      <c r="D223" s="468">
        <v>4607091387766</v>
      </c>
      <c r="E223" s="468"/>
      <c r="F223" s="62">
        <v>1.3</v>
      </c>
      <c r="G223" s="37">
        <v>6</v>
      </c>
      <c r="H223" s="62">
        <v>7.8</v>
      </c>
      <c r="I223" s="62">
        <v>8.3130000000000006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70"/>
      <c r="R223" s="470"/>
      <c r="S223" s="470"/>
      <c r="T223" s="471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370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4301051818</v>
      </c>
      <c r="D224" s="468">
        <v>4607091387957</v>
      </c>
      <c r="E224" s="468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70"/>
      <c r="R224" s="470"/>
      <c r="S224" s="470"/>
      <c r="T224" s="471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373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4301051819</v>
      </c>
      <c r="D225" s="468">
        <v>4607091387964</v>
      </c>
      <c r="E225" s="468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70"/>
      <c r="R225" s="470"/>
      <c r="S225" s="470"/>
      <c r="T225" s="471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376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4301051734</v>
      </c>
      <c r="D226" s="468">
        <v>4680115884588</v>
      </c>
      <c r="E226" s="468"/>
      <c r="F226" s="62">
        <v>0.5</v>
      </c>
      <c r="G226" s="37">
        <v>6</v>
      </c>
      <c r="H226" s="62">
        <v>3</v>
      </c>
      <c r="I226" s="62">
        <v>3.246</v>
      </c>
      <c r="J226" s="37">
        <v>182</v>
      </c>
      <c r="K226" s="37" t="s">
        <v>84</v>
      </c>
      <c r="L226" s="37" t="s">
        <v>45</v>
      </c>
      <c r="M226" s="38" t="s">
        <v>104</v>
      </c>
      <c r="N226" s="38"/>
      <c r="O226" s="37">
        <v>40</v>
      </c>
      <c r="P226" s="5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70"/>
      <c r="R226" s="470"/>
      <c r="S226" s="470"/>
      <c r="T226" s="471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379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4301051578</v>
      </c>
      <c r="D227" s="468">
        <v>4607091387513</v>
      </c>
      <c r="E227" s="468"/>
      <c r="F227" s="62">
        <v>0.45</v>
      </c>
      <c r="G227" s="37">
        <v>6</v>
      </c>
      <c r="H227" s="62">
        <v>2.7</v>
      </c>
      <c r="I227" s="62">
        <v>2.9580000000000002</v>
      </c>
      <c r="J227" s="37">
        <v>182</v>
      </c>
      <c r="K227" s="37" t="s">
        <v>84</v>
      </c>
      <c r="L227" s="37" t="s">
        <v>45</v>
      </c>
      <c r="M227" s="38" t="s">
        <v>123</v>
      </c>
      <c r="N227" s="38"/>
      <c r="O227" s="37">
        <v>40</v>
      </c>
      <c r="P227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70"/>
      <c r="R227" s="470"/>
      <c r="S227" s="470"/>
      <c r="T227" s="471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382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476"/>
      <c r="B228" s="476"/>
      <c r="C228" s="476"/>
      <c r="D228" s="476"/>
      <c r="E228" s="476"/>
      <c r="F228" s="476"/>
      <c r="G228" s="476"/>
      <c r="H228" s="476"/>
      <c r="I228" s="476"/>
      <c r="J228" s="476"/>
      <c r="K228" s="476"/>
      <c r="L228" s="476"/>
      <c r="M228" s="476"/>
      <c r="N228" s="476"/>
      <c r="O228" s="477"/>
      <c r="P228" s="473" t="s">
        <v>40</v>
      </c>
      <c r="Q228" s="474"/>
      <c r="R228" s="474"/>
      <c r="S228" s="474"/>
      <c r="T228" s="474"/>
      <c r="U228" s="474"/>
      <c r="V228" s="475"/>
      <c r="W228" s="42" t="s">
        <v>39</v>
      </c>
      <c r="X228" s="43">
        <f>IFERROR(X223/H223,"0")+IFERROR(X224/H224,"0")+IFERROR(X225/H225,"0")+IFERROR(X226/H226,"0")+IFERROR(X227/H227,"0")</f>
        <v>0</v>
      </c>
      <c r="Y228" s="43">
        <f>IFERROR(Y223/H223,"0")+IFERROR(Y224/H224,"0")+IFERROR(Y225/H225,"0")+IFERROR(Y226/H226,"0")+IFERROR(Y227/H227,"0")</f>
        <v>0</v>
      </c>
      <c r="Z228" s="43">
        <f>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76"/>
      <c r="B229" s="476"/>
      <c r="C229" s="476"/>
      <c r="D229" s="476"/>
      <c r="E229" s="476"/>
      <c r="F229" s="476"/>
      <c r="G229" s="476"/>
      <c r="H229" s="476"/>
      <c r="I229" s="476"/>
      <c r="J229" s="476"/>
      <c r="K229" s="476"/>
      <c r="L229" s="476"/>
      <c r="M229" s="476"/>
      <c r="N229" s="476"/>
      <c r="O229" s="477"/>
      <c r="P229" s="473" t="s">
        <v>40</v>
      </c>
      <c r="Q229" s="474"/>
      <c r="R229" s="474"/>
      <c r="S229" s="474"/>
      <c r="T229" s="474"/>
      <c r="U229" s="474"/>
      <c r="V229" s="475"/>
      <c r="W229" s="42" t="s">
        <v>0</v>
      </c>
      <c r="X229" s="43">
        <f>IFERROR(SUM(X223:X227),"0")</f>
        <v>0</v>
      </c>
      <c r="Y229" s="43">
        <f>IFERROR(SUM(Y223:Y227),"0")</f>
        <v>0</v>
      </c>
      <c r="Z229" s="42"/>
      <c r="AA229" s="67"/>
      <c r="AB229" s="67"/>
      <c r="AC229" s="67"/>
    </row>
    <row r="230" spans="1:68" ht="14.25" customHeight="1" x14ac:dyDescent="0.25">
      <c r="A230" s="467" t="s">
        <v>135</v>
      </c>
      <c r="B230" s="467"/>
      <c r="C230" s="467"/>
      <c r="D230" s="467"/>
      <c r="E230" s="467"/>
      <c r="F230" s="467"/>
      <c r="G230" s="467"/>
      <c r="H230" s="467"/>
      <c r="I230" s="467"/>
      <c r="J230" s="467"/>
      <c r="K230" s="467"/>
      <c r="L230" s="467"/>
      <c r="M230" s="467"/>
      <c r="N230" s="467"/>
      <c r="O230" s="467"/>
      <c r="P230" s="467"/>
      <c r="Q230" s="467"/>
      <c r="R230" s="467"/>
      <c r="S230" s="467"/>
      <c r="T230" s="467"/>
      <c r="U230" s="467"/>
      <c r="V230" s="467"/>
      <c r="W230" s="467"/>
      <c r="X230" s="467"/>
      <c r="Y230" s="467"/>
      <c r="Z230" s="467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4301060387</v>
      </c>
      <c r="D231" s="468">
        <v>4607091380880</v>
      </c>
      <c r="E231" s="468"/>
      <c r="F231" s="62">
        <v>1.4</v>
      </c>
      <c r="G231" s="37">
        <v>6</v>
      </c>
      <c r="H231" s="62">
        <v>8.4</v>
      </c>
      <c r="I231" s="62">
        <v>8.9190000000000005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5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70"/>
      <c r="R231" s="470"/>
      <c r="S231" s="470"/>
      <c r="T231" s="47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385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386</v>
      </c>
      <c r="B232" s="63" t="s">
        <v>387</v>
      </c>
      <c r="C232" s="36">
        <v>4301060406</v>
      </c>
      <c r="D232" s="468">
        <v>4607091384482</v>
      </c>
      <c r="E232" s="468"/>
      <c r="F232" s="62">
        <v>1.3</v>
      </c>
      <c r="G232" s="37">
        <v>6</v>
      </c>
      <c r="H232" s="62">
        <v>7.8</v>
      </c>
      <c r="I232" s="62">
        <v>8.3190000000000008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70"/>
      <c r="R232" s="470"/>
      <c r="S232" s="470"/>
      <c r="T232" s="471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388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16.5" customHeight="1" x14ac:dyDescent="0.25">
      <c r="A233" s="63" t="s">
        <v>389</v>
      </c>
      <c r="B233" s="63" t="s">
        <v>390</v>
      </c>
      <c r="C233" s="36">
        <v>4301060484</v>
      </c>
      <c r="D233" s="468">
        <v>4607091380897</v>
      </c>
      <c r="E233" s="468"/>
      <c r="F233" s="62">
        <v>1.4</v>
      </c>
      <c r="G233" s="37">
        <v>6</v>
      </c>
      <c r="H233" s="62">
        <v>8.4</v>
      </c>
      <c r="I233" s="62">
        <v>8.9190000000000005</v>
      </c>
      <c r="J233" s="37">
        <v>64</v>
      </c>
      <c r="K233" s="37" t="s">
        <v>101</v>
      </c>
      <c r="L233" s="37" t="s">
        <v>45</v>
      </c>
      <c r="M233" s="38" t="s">
        <v>123</v>
      </c>
      <c r="N233" s="38"/>
      <c r="O233" s="37">
        <v>30</v>
      </c>
      <c r="P233" s="5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70"/>
      <c r="R233" s="470"/>
      <c r="S233" s="470"/>
      <c r="T233" s="471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391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476"/>
      <c r="B234" s="476"/>
      <c r="C234" s="476"/>
      <c r="D234" s="476"/>
      <c r="E234" s="476"/>
      <c r="F234" s="476"/>
      <c r="G234" s="476"/>
      <c r="H234" s="476"/>
      <c r="I234" s="476"/>
      <c r="J234" s="476"/>
      <c r="K234" s="476"/>
      <c r="L234" s="476"/>
      <c r="M234" s="476"/>
      <c r="N234" s="476"/>
      <c r="O234" s="477"/>
      <c r="P234" s="473" t="s">
        <v>40</v>
      </c>
      <c r="Q234" s="474"/>
      <c r="R234" s="474"/>
      <c r="S234" s="474"/>
      <c r="T234" s="474"/>
      <c r="U234" s="474"/>
      <c r="V234" s="475"/>
      <c r="W234" s="42" t="s">
        <v>39</v>
      </c>
      <c r="X234" s="43">
        <f>IFERROR(X231/H231,"0")+IFERROR(X232/H232,"0")+IFERROR(X233/H233,"0")</f>
        <v>0</v>
      </c>
      <c r="Y234" s="43">
        <f>IFERROR(Y231/H231,"0")+IFERROR(Y232/H232,"0")+IFERROR(Y233/H233,"0")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76"/>
      <c r="B235" s="476"/>
      <c r="C235" s="476"/>
      <c r="D235" s="476"/>
      <c r="E235" s="476"/>
      <c r="F235" s="476"/>
      <c r="G235" s="476"/>
      <c r="H235" s="476"/>
      <c r="I235" s="476"/>
      <c r="J235" s="476"/>
      <c r="K235" s="476"/>
      <c r="L235" s="476"/>
      <c r="M235" s="476"/>
      <c r="N235" s="476"/>
      <c r="O235" s="477"/>
      <c r="P235" s="473" t="s">
        <v>40</v>
      </c>
      <c r="Q235" s="474"/>
      <c r="R235" s="474"/>
      <c r="S235" s="474"/>
      <c r="T235" s="474"/>
      <c r="U235" s="474"/>
      <c r="V235" s="475"/>
      <c r="W235" s="42" t="s">
        <v>0</v>
      </c>
      <c r="X235" s="43">
        <f>IFERROR(SUM(X231:X233),"0")</f>
        <v>0</v>
      </c>
      <c r="Y235" s="43">
        <f>IFERROR(SUM(Y231:Y233),"0")</f>
        <v>0</v>
      </c>
      <c r="Z235" s="42"/>
      <c r="AA235" s="67"/>
      <c r="AB235" s="67"/>
      <c r="AC235" s="67"/>
    </row>
    <row r="236" spans="1:68" ht="14.25" customHeight="1" x14ac:dyDescent="0.25">
      <c r="A236" s="467" t="s">
        <v>88</v>
      </c>
      <c r="B236" s="467"/>
      <c r="C236" s="467"/>
      <c r="D236" s="467"/>
      <c r="E236" s="467"/>
      <c r="F236" s="467"/>
      <c r="G236" s="467"/>
      <c r="H236" s="467"/>
      <c r="I236" s="467"/>
      <c r="J236" s="467"/>
      <c r="K236" s="467"/>
      <c r="L236" s="467"/>
      <c r="M236" s="467"/>
      <c r="N236" s="467"/>
      <c r="O236" s="467"/>
      <c r="P236" s="467"/>
      <c r="Q236" s="467"/>
      <c r="R236" s="467"/>
      <c r="S236" s="467"/>
      <c r="T236" s="467"/>
      <c r="U236" s="467"/>
      <c r="V236" s="467"/>
      <c r="W236" s="467"/>
      <c r="X236" s="467"/>
      <c r="Y236" s="467"/>
      <c r="Z236" s="467"/>
      <c r="AA236" s="66"/>
      <c r="AB236" s="66"/>
      <c r="AC236" s="80"/>
    </row>
    <row r="237" spans="1:68" ht="27" customHeight="1" x14ac:dyDescent="0.25">
      <c r="A237" s="63" t="s">
        <v>392</v>
      </c>
      <c r="B237" s="63" t="s">
        <v>393</v>
      </c>
      <c r="C237" s="36">
        <v>4301030235</v>
      </c>
      <c r="D237" s="468">
        <v>4607091388381</v>
      </c>
      <c r="E237" s="468"/>
      <c r="F237" s="62">
        <v>0.38</v>
      </c>
      <c r="G237" s="37">
        <v>8</v>
      </c>
      <c r="H237" s="62">
        <v>3.04</v>
      </c>
      <c r="I237" s="62">
        <v>3.33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579" t="s">
        <v>394</v>
      </c>
      <c r="Q237" s="470"/>
      <c r="R237" s="470"/>
      <c r="S237" s="470"/>
      <c r="T237" s="471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395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396</v>
      </c>
      <c r="B238" s="63" t="s">
        <v>397</v>
      </c>
      <c r="C238" s="36">
        <v>4301030232</v>
      </c>
      <c r="D238" s="468">
        <v>4607091388374</v>
      </c>
      <c r="E238" s="468"/>
      <c r="F238" s="62">
        <v>0.38</v>
      </c>
      <c r="G238" s="37">
        <v>8</v>
      </c>
      <c r="H238" s="62">
        <v>3.04</v>
      </c>
      <c r="I238" s="62">
        <v>3.29</v>
      </c>
      <c r="J238" s="37">
        <v>132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580" t="s">
        <v>398</v>
      </c>
      <c r="Q238" s="470"/>
      <c r="R238" s="470"/>
      <c r="S238" s="470"/>
      <c r="T238" s="47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294" t="s">
        <v>395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399</v>
      </c>
      <c r="B239" s="63" t="s">
        <v>400</v>
      </c>
      <c r="C239" s="36">
        <v>4301032015</v>
      </c>
      <c r="D239" s="468">
        <v>4607091383102</v>
      </c>
      <c r="E239" s="468"/>
      <c r="F239" s="62">
        <v>0.17</v>
      </c>
      <c r="G239" s="37">
        <v>15</v>
      </c>
      <c r="H239" s="62">
        <v>2.5499999999999998</v>
      </c>
      <c r="I239" s="62">
        <v>2.9550000000000001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5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70"/>
      <c r="R239" s="470"/>
      <c r="S239" s="470"/>
      <c r="T239" s="471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401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402</v>
      </c>
      <c r="B240" s="63" t="s">
        <v>403</v>
      </c>
      <c r="C240" s="36">
        <v>4301030233</v>
      </c>
      <c r="D240" s="468">
        <v>4607091388404</v>
      </c>
      <c r="E240" s="468"/>
      <c r="F240" s="62">
        <v>0.17</v>
      </c>
      <c r="G240" s="37">
        <v>15</v>
      </c>
      <c r="H240" s="62">
        <v>2.5499999999999998</v>
      </c>
      <c r="I240" s="62">
        <v>2.88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70"/>
      <c r="R240" s="470"/>
      <c r="S240" s="470"/>
      <c r="T240" s="471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395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476"/>
      <c r="B241" s="476"/>
      <c r="C241" s="476"/>
      <c r="D241" s="476"/>
      <c r="E241" s="476"/>
      <c r="F241" s="476"/>
      <c r="G241" s="476"/>
      <c r="H241" s="476"/>
      <c r="I241" s="476"/>
      <c r="J241" s="476"/>
      <c r="K241" s="476"/>
      <c r="L241" s="476"/>
      <c r="M241" s="476"/>
      <c r="N241" s="476"/>
      <c r="O241" s="477"/>
      <c r="P241" s="473" t="s">
        <v>40</v>
      </c>
      <c r="Q241" s="474"/>
      <c r="R241" s="474"/>
      <c r="S241" s="474"/>
      <c r="T241" s="474"/>
      <c r="U241" s="474"/>
      <c r="V241" s="475"/>
      <c r="W241" s="42" t="s">
        <v>39</v>
      </c>
      <c r="X241" s="43">
        <f>IFERROR(X237/H237,"0")+IFERROR(X238/H238,"0")+IFERROR(X239/H239,"0")+IFERROR(X240/H240,"0")</f>
        <v>0</v>
      </c>
      <c r="Y241" s="43">
        <f>IFERROR(Y237/H237,"0")+IFERROR(Y238/H238,"0")+IFERROR(Y239/H239,"0")+IFERROR(Y240/H240,"0")</f>
        <v>0</v>
      </c>
      <c r="Z241" s="43">
        <f>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76"/>
      <c r="B242" s="476"/>
      <c r="C242" s="476"/>
      <c r="D242" s="476"/>
      <c r="E242" s="476"/>
      <c r="F242" s="476"/>
      <c r="G242" s="476"/>
      <c r="H242" s="476"/>
      <c r="I242" s="476"/>
      <c r="J242" s="476"/>
      <c r="K242" s="476"/>
      <c r="L242" s="476"/>
      <c r="M242" s="476"/>
      <c r="N242" s="476"/>
      <c r="O242" s="477"/>
      <c r="P242" s="473" t="s">
        <v>40</v>
      </c>
      <c r="Q242" s="474"/>
      <c r="R242" s="474"/>
      <c r="S242" s="474"/>
      <c r="T242" s="474"/>
      <c r="U242" s="474"/>
      <c r="V242" s="475"/>
      <c r="W242" s="42" t="s">
        <v>0</v>
      </c>
      <c r="X242" s="43">
        <f>IFERROR(SUM(X237:X240),"0")</f>
        <v>0</v>
      </c>
      <c r="Y242" s="43">
        <f>IFERROR(SUM(Y237:Y240),"0")</f>
        <v>0</v>
      </c>
      <c r="Z242" s="42"/>
      <c r="AA242" s="67"/>
      <c r="AB242" s="67"/>
      <c r="AC242" s="67"/>
    </row>
    <row r="243" spans="1:68" ht="14.25" customHeight="1" x14ac:dyDescent="0.25">
      <c r="A243" s="467" t="s">
        <v>404</v>
      </c>
      <c r="B243" s="467"/>
      <c r="C243" s="467"/>
      <c r="D243" s="467"/>
      <c r="E243" s="467"/>
      <c r="F243" s="467"/>
      <c r="G243" s="467"/>
      <c r="H243" s="467"/>
      <c r="I243" s="467"/>
      <c r="J243" s="467"/>
      <c r="K243" s="467"/>
      <c r="L243" s="467"/>
      <c r="M243" s="467"/>
      <c r="N243" s="467"/>
      <c r="O243" s="467"/>
      <c r="P243" s="467"/>
      <c r="Q243" s="467"/>
      <c r="R243" s="467"/>
      <c r="S243" s="467"/>
      <c r="T243" s="467"/>
      <c r="U243" s="467"/>
      <c r="V243" s="467"/>
      <c r="W243" s="467"/>
      <c r="X243" s="467"/>
      <c r="Y243" s="467"/>
      <c r="Z243" s="467"/>
      <c r="AA243" s="66"/>
      <c r="AB243" s="66"/>
      <c r="AC243" s="80"/>
    </row>
    <row r="244" spans="1:68" ht="16.5" customHeight="1" x14ac:dyDescent="0.25">
      <c r="A244" s="63" t="s">
        <v>405</v>
      </c>
      <c r="B244" s="63" t="s">
        <v>406</v>
      </c>
      <c r="C244" s="36">
        <v>4301180007</v>
      </c>
      <c r="D244" s="468">
        <v>4680115881808</v>
      </c>
      <c r="E244" s="468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408</v>
      </c>
      <c r="N244" s="38"/>
      <c r="O244" s="37">
        <v>730</v>
      </c>
      <c r="P244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70"/>
      <c r="R244" s="470"/>
      <c r="S244" s="470"/>
      <c r="T244" s="471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407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4301180006</v>
      </c>
      <c r="D245" s="468">
        <v>4680115881822</v>
      </c>
      <c r="E245" s="468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408</v>
      </c>
      <c r="N245" s="38"/>
      <c r="O245" s="37">
        <v>730</v>
      </c>
      <c r="P245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70"/>
      <c r="R245" s="470"/>
      <c r="S245" s="470"/>
      <c r="T245" s="47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407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4301180001</v>
      </c>
      <c r="D246" s="468">
        <v>4680115880016</v>
      </c>
      <c r="E246" s="468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408</v>
      </c>
      <c r="N246" s="38"/>
      <c r="O246" s="37">
        <v>730</v>
      </c>
      <c r="P24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70"/>
      <c r="R246" s="470"/>
      <c r="S246" s="470"/>
      <c r="T246" s="47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407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476"/>
      <c r="B247" s="476"/>
      <c r="C247" s="476"/>
      <c r="D247" s="476"/>
      <c r="E247" s="476"/>
      <c r="F247" s="476"/>
      <c r="G247" s="476"/>
      <c r="H247" s="476"/>
      <c r="I247" s="476"/>
      <c r="J247" s="476"/>
      <c r="K247" s="476"/>
      <c r="L247" s="476"/>
      <c r="M247" s="476"/>
      <c r="N247" s="476"/>
      <c r="O247" s="477"/>
      <c r="P247" s="473" t="s">
        <v>40</v>
      </c>
      <c r="Q247" s="474"/>
      <c r="R247" s="474"/>
      <c r="S247" s="474"/>
      <c r="T247" s="474"/>
      <c r="U247" s="474"/>
      <c r="V247" s="475"/>
      <c r="W247" s="42" t="s">
        <v>39</v>
      </c>
      <c r="X247" s="43">
        <f>IFERROR(X244/H244,"0")+IFERROR(X245/H245,"0")+IFERROR(X246/H246,"0")</f>
        <v>0</v>
      </c>
      <c r="Y247" s="43">
        <f>IFERROR(Y244/H244,"0")+IFERROR(Y245/H245,"0")+IFERROR(Y246/H246,"0")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76"/>
      <c r="B248" s="476"/>
      <c r="C248" s="476"/>
      <c r="D248" s="476"/>
      <c r="E248" s="476"/>
      <c r="F248" s="476"/>
      <c r="G248" s="476"/>
      <c r="H248" s="476"/>
      <c r="I248" s="476"/>
      <c r="J248" s="476"/>
      <c r="K248" s="476"/>
      <c r="L248" s="476"/>
      <c r="M248" s="476"/>
      <c r="N248" s="476"/>
      <c r="O248" s="477"/>
      <c r="P248" s="473" t="s">
        <v>40</v>
      </c>
      <c r="Q248" s="474"/>
      <c r="R248" s="474"/>
      <c r="S248" s="474"/>
      <c r="T248" s="474"/>
      <c r="U248" s="474"/>
      <c r="V248" s="475"/>
      <c r="W248" s="42" t="s">
        <v>0</v>
      </c>
      <c r="X248" s="43">
        <f>IFERROR(SUM(X244:X246),"0")</f>
        <v>0</v>
      </c>
      <c r="Y248" s="43">
        <f>IFERROR(SUM(Y244:Y246),"0")</f>
        <v>0</v>
      </c>
      <c r="Z248" s="42"/>
      <c r="AA248" s="67"/>
      <c r="AB248" s="67"/>
      <c r="AC248" s="67"/>
    </row>
    <row r="249" spans="1:68" ht="16.5" customHeight="1" x14ac:dyDescent="0.25">
      <c r="A249" s="466" t="s">
        <v>413</v>
      </c>
      <c r="B249" s="466"/>
      <c r="C249" s="466"/>
      <c r="D249" s="466"/>
      <c r="E249" s="466"/>
      <c r="F249" s="466"/>
      <c r="G249" s="466"/>
      <c r="H249" s="466"/>
      <c r="I249" s="466"/>
      <c r="J249" s="466"/>
      <c r="K249" s="466"/>
      <c r="L249" s="466"/>
      <c r="M249" s="466"/>
      <c r="N249" s="466"/>
      <c r="O249" s="466"/>
      <c r="P249" s="466"/>
      <c r="Q249" s="466"/>
      <c r="R249" s="466"/>
      <c r="S249" s="466"/>
      <c r="T249" s="466"/>
      <c r="U249" s="466"/>
      <c r="V249" s="466"/>
      <c r="W249" s="466"/>
      <c r="X249" s="466"/>
      <c r="Y249" s="466"/>
      <c r="Z249" s="466"/>
      <c r="AA249" s="65"/>
      <c r="AB249" s="65"/>
      <c r="AC249" s="79"/>
    </row>
    <row r="250" spans="1:68" ht="14.25" customHeight="1" x14ac:dyDescent="0.25">
      <c r="A250" s="467" t="s">
        <v>79</v>
      </c>
      <c r="B250" s="467"/>
      <c r="C250" s="467"/>
      <c r="D250" s="467"/>
      <c r="E250" s="467"/>
      <c r="F250" s="467"/>
      <c r="G250" s="467"/>
      <c r="H250" s="467"/>
      <c r="I250" s="467"/>
      <c r="J250" s="467"/>
      <c r="K250" s="467"/>
      <c r="L250" s="467"/>
      <c r="M250" s="467"/>
      <c r="N250" s="467"/>
      <c r="O250" s="467"/>
      <c r="P250" s="467"/>
      <c r="Q250" s="467"/>
      <c r="R250" s="467"/>
      <c r="S250" s="467"/>
      <c r="T250" s="467"/>
      <c r="U250" s="467"/>
      <c r="V250" s="467"/>
      <c r="W250" s="467"/>
      <c r="X250" s="467"/>
      <c r="Y250" s="467"/>
      <c r="Z250" s="467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4301051489</v>
      </c>
      <c r="D251" s="468">
        <v>4607091387919</v>
      </c>
      <c r="E251" s="468"/>
      <c r="F251" s="62">
        <v>1.35</v>
      </c>
      <c r="G251" s="37">
        <v>6</v>
      </c>
      <c r="H251" s="62">
        <v>8.1</v>
      </c>
      <c r="I251" s="62">
        <v>8.6189999999999998</v>
      </c>
      <c r="J251" s="37">
        <v>64</v>
      </c>
      <c r="K251" s="37" t="s">
        <v>101</v>
      </c>
      <c r="L251" s="37" t="s">
        <v>45</v>
      </c>
      <c r="M251" s="38" t="s">
        <v>123</v>
      </c>
      <c r="N251" s="38"/>
      <c r="O251" s="37">
        <v>45</v>
      </c>
      <c r="P251" s="5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70"/>
      <c r="R251" s="470"/>
      <c r="S251" s="470"/>
      <c r="T251" s="47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06" t="s">
        <v>416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4301051461</v>
      </c>
      <c r="D252" s="468">
        <v>4680115883604</v>
      </c>
      <c r="E252" s="468"/>
      <c r="F252" s="62">
        <v>0.35</v>
      </c>
      <c r="G252" s="37">
        <v>6</v>
      </c>
      <c r="H252" s="62">
        <v>2.1</v>
      </c>
      <c r="I252" s="62">
        <v>2.3519999999999999</v>
      </c>
      <c r="J252" s="37">
        <v>182</v>
      </c>
      <c r="K252" s="37" t="s">
        <v>84</v>
      </c>
      <c r="L252" s="37" t="s">
        <v>45</v>
      </c>
      <c r="M252" s="38" t="s">
        <v>104</v>
      </c>
      <c r="N252" s="38"/>
      <c r="O252" s="37">
        <v>45</v>
      </c>
      <c r="P252" s="5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70"/>
      <c r="R252" s="470"/>
      <c r="S252" s="470"/>
      <c r="T252" s="47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08" t="s">
        <v>419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476"/>
      <c r="B253" s="476"/>
      <c r="C253" s="476"/>
      <c r="D253" s="476"/>
      <c r="E253" s="476"/>
      <c r="F253" s="476"/>
      <c r="G253" s="476"/>
      <c r="H253" s="476"/>
      <c r="I253" s="476"/>
      <c r="J253" s="476"/>
      <c r="K253" s="476"/>
      <c r="L253" s="476"/>
      <c r="M253" s="476"/>
      <c r="N253" s="476"/>
      <c r="O253" s="477"/>
      <c r="P253" s="473" t="s">
        <v>40</v>
      </c>
      <c r="Q253" s="474"/>
      <c r="R253" s="474"/>
      <c r="S253" s="474"/>
      <c r="T253" s="474"/>
      <c r="U253" s="474"/>
      <c r="V253" s="475"/>
      <c r="W253" s="42" t="s">
        <v>39</v>
      </c>
      <c r="X253" s="43">
        <f>IFERROR(X251/H251,"0")+IFERROR(X252/H252,"0")</f>
        <v>0</v>
      </c>
      <c r="Y253" s="43">
        <f>IFERROR(Y251/H251,"0")+IFERROR(Y252/H252,"0")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76"/>
      <c r="B254" s="476"/>
      <c r="C254" s="476"/>
      <c r="D254" s="476"/>
      <c r="E254" s="476"/>
      <c r="F254" s="476"/>
      <c r="G254" s="476"/>
      <c r="H254" s="476"/>
      <c r="I254" s="476"/>
      <c r="J254" s="476"/>
      <c r="K254" s="476"/>
      <c r="L254" s="476"/>
      <c r="M254" s="476"/>
      <c r="N254" s="476"/>
      <c r="O254" s="477"/>
      <c r="P254" s="473" t="s">
        <v>40</v>
      </c>
      <c r="Q254" s="474"/>
      <c r="R254" s="474"/>
      <c r="S254" s="474"/>
      <c r="T254" s="474"/>
      <c r="U254" s="474"/>
      <c r="V254" s="475"/>
      <c r="W254" s="42" t="s">
        <v>0</v>
      </c>
      <c r="X254" s="43">
        <f>IFERROR(SUM(X251:X252),"0")</f>
        <v>0</v>
      </c>
      <c r="Y254" s="43">
        <f>IFERROR(SUM(Y251:Y252),"0")</f>
        <v>0</v>
      </c>
      <c r="Z254" s="42"/>
      <c r="AA254" s="67"/>
      <c r="AB254" s="67"/>
      <c r="AC254" s="67"/>
    </row>
    <row r="255" spans="1:68" ht="27.75" customHeight="1" x14ac:dyDescent="0.2">
      <c r="A255" s="465" t="s">
        <v>420</v>
      </c>
      <c r="B255" s="465"/>
      <c r="C255" s="465"/>
      <c r="D255" s="465"/>
      <c r="E255" s="465"/>
      <c r="F255" s="465"/>
      <c r="G255" s="465"/>
      <c r="H255" s="465"/>
      <c r="I255" s="465"/>
      <c r="J255" s="465"/>
      <c r="K255" s="465"/>
      <c r="L255" s="465"/>
      <c r="M255" s="465"/>
      <c r="N255" s="465"/>
      <c r="O255" s="465"/>
      <c r="P255" s="465"/>
      <c r="Q255" s="465"/>
      <c r="R255" s="465"/>
      <c r="S255" s="465"/>
      <c r="T255" s="465"/>
      <c r="U255" s="465"/>
      <c r="V255" s="465"/>
      <c r="W255" s="465"/>
      <c r="X255" s="465"/>
      <c r="Y255" s="465"/>
      <c r="Z255" s="465"/>
      <c r="AA255" s="54"/>
      <c r="AB255" s="54"/>
      <c r="AC255" s="54"/>
    </row>
    <row r="256" spans="1:68" ht="16.5" customHeight="1" x14ac:dyDescent="0.25">
      <c r="A256" s="466" t="s">
        <v>421</v>
      </c>
      <c r="B256" s="466"/>
      <c r="C256" s="466"/>
      <c r="D256" s="466"/>
      <c r="E256" s="466"/>
      <c r="F256" s="466"/>
      <c r="G256" s="466"/>
      <c r="H256" s="466"/>
      <c r="I256" s="466"/>
      <c r="J256" s="466"/>
      <c r="K256" s="466"/>
      <c r="L256" s="466"/>
      <c r="M256" s="466"/>
      <c r="N256" s="466"/>
      <c r="O256" s="466"/>
      <c r="P256" s="466"/>
      <c r="Q256" s="466"/>
      <c r="R256" s="466"/>
      <c r="S256" s="466"/>
      <c r="T256" s="466"/>
      <c r="U256" s="466"/>
      <c r="V256" s="466"/>
      <c r="W256" s="466"/>
      <c r="X256" s="466"/>
      <c r="Y256" s="466"/>
      <c r="Z256" s="466"/>
      <c r="AA256" s="65"/>
      <c r="AB256" s="65"/>
      <c r="AC256" s="79"/>
    </row>
    <row r="257" spans="1:68" ht="14.25" customHeight="1" x14ac:dyDescent="0.25">
      <c r="A257" s="467" t="s">
        <v>96</v>
      </c>
      <c r="B257" s="467"/>
      <c r="C257" s="467"/>
      <c r="D257" s="467"/>
      <c r="E257" s="467"/>
      <c r="F257" s="467"/>
      <c r="G257" s="467"/>
      <c r="H257" s="467"/>
      <c r="I257" s="467"/>
      <c r="J257" s="467"/>
      <c r="K257" s="467"/>
      <c r="L257" s="467"/>
      <c r="M257" s="467"/>
      <c r="N257" s="467"/>
      <c r="O257" s="467"/>
      <c r="P257" s="467"/>
      <c r="Q257" s="467"/>
      <c r="R257" s="467"/>
      <c r="S257" s="467"/>
      <c r="T257" s="467"/>
      <c r="U257" s="467"/>
      <c r="V257" s="467"/>
      <c r="W257" s="467"/>
      <c r="X257" s="467"/>
      <c r="Y257" s="467"/>
      <c r="Z257" s="467"/>
      <c r="AA257" s="66"/>
      <c r="AB257" s="66"/>
      <c r="AC257" s="80"/>
    </row>
    <row r="258" spans="1:68" ht="37.5" customHeight="1" x14ac:dyDescent="0.25">
      <c r="A258" s="63" t="s">
        <v>422</v>
      </c>
      <c r="B258" s="63" t="s">
        <v>423</v>
      </c>
      <c r="C258" s="36">
        <v>4301011869</v>
      </c>
      <c r="D258" s="468">
        <v>4680115884847</v>
      </c>
      <c r="E258" s="468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5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70"/>
      <c r="R258" s="470"/>
      <c r="S258" s="470"/>
      <c r="T258" s="471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ref="Y258:Y263" si="25">IFERROR(IF(X258="",0,CEILING((X258/$H258),1)*$H258),"")</f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424</v>
      </c>
      <c r="AG258" s="78"/>
      <c r="AJ258" s="84" t="s">
        <v>45</v>
      </c>
      <c r="AK258" s="84">
        <v>0</v>
      </c>
      <c r="BB258" s="311" t="s">
        <v>67</v>
      </c>
      <c r="BM258" s="78">
        <f t="shared" ref="BM258:BM263" si="26">IFERROR(X258*I258/H258,"0")</f>
        <v>0</v>
      </c>
      <c r="BN258" s="78">
        <f t="shared" ref="BN258:BN263" si="27">IFERROR(Y258*I258/H258,"0")</f>
        <v>0</v>
      </c>
      <c r="BO258" s="78">
        <f t="shared" ref="BO258:BO263" si="28">IFERROR(1/J258*(X258/H258),"0")</f>
        <v>0</v>
      </c>
      <c r="BP258" s="78">
        <f t="shared" ref="BP258:BP263" si="29">IFERROR(1/J258*(Y258/H258),"0")</f>
        <v>0</v>
      </c>
    </row>
    <row r="259" spans="1:68" ht="27" customHeight="1" x14ac:dyDescent="0.25">
      <c r="A259" s="63" t="s">
        <v>425</v>
      </c>
      <c r="B259" s="63" t="s">
        <v>426</v>
      </c>
      <c r="C259" s="36">
        <v>4301011870</v>
      </c>
      <c r="D259" s="468">
        <v>4680115884854</v>
      </c>
      <c r="E259" s="468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5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70"/>
      <c r="R259" s="470"/>
      <c r="S259" s="470"/>
      <c r="T259" s="471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427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37.5" customHeight="1" x14ac:dyDescent="0.25">
      <c r="A260" s="63" t="s">
        <v>428</v>
      </c>
      <c r="B260" s="63" t="s">
        <v>429</v>
      </c>
      <c r="C260" s="36">
        <v>4301011867</v>
      </c>
      <c r="D260" s="468">
        <v>4680115884830</v>
      </c>
      <c r="E260" s="468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5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70"/>
      <c r="R260" s="470"/>
      <c r="S260" s="470"/>
      <c r="T260" s="471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430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4301011433</v>
      </c>
      <c r="D261" s="468">
        <v>4680115882638</v>
      </c>
      <c r="E261" s="468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105</v>
      </c>
      <c r="L261" s="37" t="s">
        <v>45</v>
      </c>
      <c r="M261" s="38" t="s">
        <v>100</v>
      </c>
      <c r="N261" s="38"/>
      <c r="O261" s="37">
        <v>90</v>
      </c>
      <c r="P261" s="5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70"/>
      <c r="R261" s="470"/>
      <c r="S261" s="470"/>
      <c r="T261" s="471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433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434</v>
      </c>
      <c r="B262" s="63" t="s">
        <v>435</v>
      </c>
      <c r="C262" s="36">
        <v>4301011952</v>
      </c>
      <c r="D262" s="468">
        <v>4680115884922</v>
      </c>
      <c r="E262" s="468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70"/>
      <c r="R262" s="470"/>
      <c r="S262" s="470"/>
      <c r="T262" s="47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427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37.5" customHeight="1" x14ac:dyDescent="0.25">
      <c r="A263" s="63" t="s">
        <v>436</v>
      </c>
      <c r="B263" s="63" t="s">
        <v>437</v>
      </c>
      <c r="C263" s="36">
        <v>4301011868</v>
      </c>
      <c r="D263" s="468">
        <v>4680115884861</v>
      </c>
      <c r="E263" s="468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5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70"/>
      <c r="R263" s="470"/>
      <c r="S263" s="470"/>
      <c r="T263" s="47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430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x14ac:dyDescent="0.2">
      <c r="A264" s="476"/>
      <c r="B264" s="476"/>
      <c r="C264" s="476"/>
      <c r="D264" s="476"/>
      <c r="E264" s="476"/>
      <c r="F264" s="476"/>
      <c r="G264" s="476"/>
      <c r="H264" s="476"/>
      <c r="I264" s="476"/>
      <c r="J264" s="476"/>
      <c r="K264" s="476"/>
      <c r="L264" s="476"/>
      <c r="M264" s="476"/>
      <c r="N264" s="476"/>
      <c r="O264" s="477"/>
      <c r="P264" s="473" t="s">
        <v>40</v>
      </c>
      <c r="Q264" s="474"/>
      <c r="R264" s="474"/>
      <c r="S264" s="474"/>
      <c r="T264" s="474"/>
      <c r="U264" s="474"/>
      <c r="V264" s="475"/>
      <c r="W264" s="42" t="s">
        <v>39</v>
      </c>
      <c r="X264" s="43">
        <f>IFERROR(X258/H258,"0")+IFERROR(X259/H259,"0")+IFERROR(X260/H260,"0")+IFERROR(X261/H261,"0")+IFERROR(X262/H262,"0")+IFERROR(X263/H263,"0")</f>
        <v>0</v>
      </c>
      <c r="Y264" s="43">
        <f>IFERROR(Y258/H258,"0")+IFERROR(Y259/H259,"0")+IFERROR(Y260/H260,"0")+IFERROR(Y261/H261,"0")+IFERROR(Y262/H262,"0")+IFERROR(Y263/H263,"0")</f>
        <v>0</v>
      </c>
      <c r="Z264" s="43">
        <f>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76"/>
      <c r="B265" s="476"/>
      <c r="C265" s="476"/>
      <c r="D265" s="476"/>
      <c r="E265" s="476"/>
      <c r="F265" s="476"/>
      <c r="G265" s="476"/>
      <c r="H265" s="476"/>
      <c r="I265" s="476"/>
      <c r="J265" s="476"/>
      <c r="K265" s="476"/>
      <c r="L265" s="476"/>
      <c r="M265" s="476"/>
      <c r="N265" s="476"/>
      <c r="O265" s="477"/>
      <c r="P265" s="473" t="s">
        <v>40</v>
      </c>
      <c r="Q265" s="474"/>
      <c r="R265" s="474"/>
      <c r="S265" s="474"/>
      <c r="T265" s="474"/>
      <c r="U265" s="474"/>
      <c r="V265" s="475"/>
      <c r="W265" s="42" t="s">
        <v>0</v>
      </c>
      <c r="X265" s="43">
        <f>IFERROR(SUM(X258:X263),"0")</f>
        <v>0</v>
      </c>
      <c r="Y265" s="43">
        <f>IFERROR(SUM(Y258:Y263),"0")</f>
        <v>0</v>
      </c>
      <c r="Z265" s="42"/>
      <c r="AA265" s="67"/>
      <c r="AB265" s="67"/>
      <c r="AC265" s="67"/>
    </row>
    <row r="266" spans="1:68" ht="14.25" customHeight="1" x14ac:dyDescent="0.25">
      <c r="A266" s="467" t="s">
        <v>127</v>
      </c>
      <c r="B266" s="467"/>
      <c r="C266" s="467"/>
      <c r="D266" s="467"/>
      <c r="E266" s="467"/>
      <c r="F266" s="467"/>
      <c r="G266" s="467"/>
      <c r="H266" s="467"/>
      <c r="I266" s="467"/>
      <c r="J266" s="467"/>
      <c r="K266" s="467"/>
      <c r="L266" s="467"/>
      <c r="M266" s="467"/>
      <c r="N266" s="467"/>
      <c r="O266" s="467"/>
      <c r="P266" s="467"/>
      <c r="Q266" s="467"/>
      <c r="R266" s="467"/>
      <c r="S266" s="467"/>
      <c r="T266" s="467"/>
      <c r="U266" s="467"/>
      <c r="V266" s="467"/>
      <c r="W266" s="467"/>
      <c r="X266" s="467"/>
      <c r="Y266" s="467"/>
      <c r="Z266" s="467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4301020178</v>
      </c>
      <c r="D267" s="468">
        <v>4607091383980</v>
      </c>
      <c r="E267" s="468"/>
      <c r="F267" s="62">
        <v>2.5</v>
      </c>
      <c r="G267" s="37">
        <v>6</v>
      </c>
      <c r="H267" s="62">
        <v>15</v>
      </c>
      <c r="I267" s="62">
        <v>15.48</v>
      </c>
      <c r="J267" s="37">
        <v>48</v>
      </c>
      <c r="K267" s="37" t="s">
        <v>101</v>
      </c>
      <c r="L267" s="37" t="s">
        <v>45</v>
      </c>
      <c r="M267" s="38" t="s">
        <v>100</v>
      </c>
      <c r="N267" s="38"/>
      <c r="O267" s="37">
        <v>50</v>
      </c>
      <c r="P267" s="5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70"/>
      <c r="R267" s="470"/>
      <c r="S267" s="470"/>
      <c r="T267" s="47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22" t="s">
        <v>440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16.5" customHeight="1" x14ac:dyDescent="0.25">
      <c r="A268" s="63" t="s">
        <v>441</v>
      </c>
      <c r="B268" s="63" t="s">
        <v>442</v>
      </c>
      <c r="C268" s="36">
        <v>4301020179</v>
      </c>
      <c r="D268" s="468">
        <v>4607091384178</v>
      </c>
      <c r="E268" s="468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105</v>
      </c>
      <c r="L268" s="37" t="s">
        <v>45</v>
      </c>
      <c r="M268" s="38" t="s">
        <v>100</v>
      </c>
      <c r="N268" s="38"/>
      <c r="O268" s="37">
        <v>50</v>
      </c>
      <c r="P268" s="5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70"/>
      <c r="R268" s="470"/>
      <c r="S268" s="470"/>
      <c r="T268" s="47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24" t="s">
        <v>440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476"/>
      <c r="B269" s="476"/>
      <c r="C269" s="476"/>
      <c r="D269" s="476"/>
      <c r="E269" s="476"/>
      <c r="F269" s="476"/>
      <c r="G269" s="476"/>
      <c r="H269" s="476"/>
      <c r="I269" s="476"/>
      <c r="J269" s="476"/>
      <c r="K269" s="476"/>
      <c r="L269" s="476"/>
      <c r="M269" s="476"/>
      <c r="N269" s="476"/>
      <c r="O269" s="477"/>
      <c r="P269" s="473" t="s">
        <v>40</v>
      </c>
      <c r="Q269" s="474"/>
      <c r="R269" s="474"/>
      <c r="S269" s="474"/>
      <c r="T269" s="474"/>
      <c r="U269" s="474"/>
      <c r="V269" s="475"/>
      <c r="W269" s="42" t="s">
        <v>39</v>
      </c>
      <c r="X269" s="43">
        <f>IFERROR(X267/H267,"0")+IFERROR(X268/H268,"0")</f>
        <v>0</v>
      </c>
      <c r="Y269" s="43">
        <f>IFERROR(Y267/H267,"0")+IFERROR(Y268/H268,"0")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76"/>
      <c r="B270" s="476"/>
      <c r="C270" s="476"/>
      <c r="D270" s="476"/>
      <c r="E270" s="476"/>
      <c r="F270" s="476"/>
      <c r="G270" s="476"/>
      <c r="H270" s="476"/>
      <c r="I270" s="476"/>
      <c r="J270" s="476"/>
      <c r="K270" s="476"/>
      <c r="L270" s="476"/>
      <c r="M270" s="476"/>
      <c r="N270" s="476"/>
      <c r="O270" s="477"/>
      <c r="P270" s="473" t="s">
        <v>40</v>
      </c>
      <c r="Q270" s="474"/>
      <c r="R270" s="474"/>
      <c r="S270" s="474"/>
      <c r="T270" s="474"/>
      <c r="U270" s="474"/>
      <c r="V270" s="475"/>
      <c r="W270" s="42" t="s">
        <v>0</v>
      </c>
      <c r="X270" s="43">
        <f>IFERROR(SUM(X267:X268),"0")</f>
        <v>0</v>
      </c>
      <c r="Y270" s="43">
        <f>IFERROR(SUM(Y267:Y268),"0")</f>
        <v>0</v>
      </c>
      <c r="Z270" s="42"/>
      <c r="AA270" s="67"/>
      <c r="AB270" s="67"/>
      <c r="AC270" s="67"/>
    </row>
    <row r="271" spans="1:68" ht="14.25" customHeight="1" x14ac:dyDescent="0.25">
      <c r="A271" s="467" t="s">
        <v>79</v>
      </c>
      <c r="B271" s="467"/>
      <c r="C271" s="467"/>
      <c r="D271" s="467"/>
      <c r="E271" s="467"/>
      <c r="F271" s="467"/>
      <c r="G271" s="467"/>
      <c r="H271" s="467"/>
      <c r="I271" s="467"/>
      <c r="J271" s="467"/>
      <c r="K271" s="467"/>
      <c r="L271" s="467"/>
      <c r="M271" s="467"/>
      <c r="N271" s="467"/>
      <c r="O271" s="467"/>
      <c r="P271" s="467"/>
      <c r="Q271" s="467"/>
      <c r="R271" s="467"/>
      <c r="S271" s="467"/>
      <c r="T271" s="467"/>
      <c r="U271" s="467"/>
      <c r="V271" s="467"/>
      <c r="W271" s="467"/>
      <c r="X271" s="467"/>
      <c r="Y271" s="467"/>
      <c r="Z271" s="467"/>
      <c r="AA271" s="66"/>
      <c r="AB271" s="66"/>
      <c r="AC271" s="80"/>
    </row>
    <row r="272" spans="1:68" ht="27" customHeight="1" x14ac:dyDescent="0.25">
      <c r="A272" s="63" t="s">
        <v>443</v>
      </c>
      <c r="B272" s="63" t="s">
        <v>444</v>
      </c>
      <c r="C272" s="36">
        <v>4301051903</v>
      </c>
      <c r="D272" s="468">
        <v>4607091383928</v>
      </c>
      <c r="E272" s="468"/>
      <c r="F272" s="62">
        <v>1.5</v>
      </c>
      <c r="G272" s="37">
        <v>6</v>
      </c>
      <c r="H272" s="62">
        <v>9</v>
      </c>
      <c r="I272" s="62">
        <v>9.5250000000000004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59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70"/>
      <c r="R272" s="470"/>
      <c r="S272" s="470"/>
      <c r="T272" s="471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445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446</v>
      </c>
      <c r="B273" s="63" t="s">
        <v>447</v>
      </c>
      <c r="C273" s="36">
        <v>4301051897</v>
      </c>
      <c r="D273" s="468">
        <v>4607091384260</v>
      </c>
      <c r="E273" s="468"/>
      <c r="F273" s="62">
        <v>1.5</v>
      </c>
      <c r="G273" s="37">
        <v>6</v>
      </c>
      <c r="H273" s="62">
        <v>9</v>
      </c>
      <c r="I273" s="62">
        <v>9.5190000000000001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5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70"/>
      <c r="R273" s="470"/>
      <c r="S273" s="470"/>
      <c r="T273" s="47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448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476"/>
      <c r="B274" s="476"/>
      <c r="C274" s="476"/>
      <c r="D274" s="476"/>
      <c r="E274" s="476"/>
      <c r="F274" s="476"/>
      <c r="G274" s="476"/>
      <c r="H274" s="476"/>
      <c r="I274" s="476"/>
      <c r="J274" s="476"/>
      <c r="K274" s="476"/>
      <c r="L274" s="476"/>
      <c r="M274" s="476"/>
      <c r="N274" s="476"/>
      <c r="O274" s="477"/>
      <c r="P274" s="473" t="s">
        <v>40</v>
      </c>
      <c r="Q274" s="474"/>
      <c r="R274" s="474"/>
      <c r="S274" s="474"/>
      <c r="T274" s="474"/>
      <c r="U274" s="474"/>
      <c r="V274" s="475"/>
      <c r="W274" s="42" t="s">
        <v>39</v>
      </c>
      <c r="X274" s="43">
        <f>IFERROR(X272/H272,"0")+IFERROR(X273/H273,"0")</f>
        <v>0</v>
      </c>
      <c r="Y274" s="43">
        <f>IFERROR(Y272/H272,"0")+IFERROR(Y273/H273,"0")</f>
        <v>0</v>
      </c>
      <c r="Z274" s="43">
        <f>IFERROR(IF(Z272="",0,Z272),"0")+IFERROR(IF(Z273="",0,Z273),"0")</f>
        <v>0</v>
      </c>
      <c r="AA274" s="67"/>
      <c r="AB274" s="67"/>
      <c r="AC274" s="67"/>
    </row>
    <row r="275" spans="1:68" x14ac:dyDescent="0.2">
      <c r="A275" s="476"/>
      <c r="B275" s="476"/>
      <c r="C275" s="476"/>
      <c r="D275" s="476"/>
      <c r="E275" s="476"/>
      <c r="F275" s="476"/>
      <c r="G275" s="476"/>
      <c r="H275" s="476"/>
      <c r="I275" s="476"/>
      <c r="J275" s="476"/>
      <c r="K275" s="476"/>
      <c r="L275" s="476"/>
      <c r="M275" s="476"/>
      <c r="N275" s="476"/>
      <c r="O275" s="477"/>
      <c r="P275" s="473" t="s">
        <v>40</v>
      </c>
      <c r="Q275" s="474"/>
      <c r="R275" s="474"/>
      <c r="S275" s="474"/>
      <c r="T275" s="474"/>
      <c r="U275" s="474"/>
      <c r="V275" s="475"/>
      <c r="W275" s="42" t="s">
        <v>0</v>
      </c>
      <c r="X275" s="43">
        <f>IFERROR(SUM(X272:X273),"0")</f>
        <v>0</v>
      </c>
      <c r="Y275" s="43">
        <f>IFERROR(SUM(Y272:Y273),"0")</f>
        <v>0</v>
      </c>
      <c r="Z275" s="42"/>
      <c r="AA275" s="67"/>
      <c r="AB275" s="67"/>
      <c r="AC275" s="67"/>
    </row>
    <row r="276" spans="1:68" ht="14.25" customHeight="1" x14ac:dyDescent="0.25">
      <c r="A276" s="467" t="s">
        <v>135</v>
      </c>
      <c r="B276" s="467"/>
      <c r="C276" s="467"/>
      <c r="D276" s="467"/>
      <c r="E276" s="467"/>
      <c r="F276" s="467"/>
      <c r="G276" s="467"/>
      <c r="H276" s="467"/>
      <c r="I276" s="467"/>
      <c r="J276" s="467"/>
      <c r="K276" s="467"/>
      <c r="L276" s="467"/>
      <c r="M276" s="467"/>
      <c r="N276" s="467"/>
      <c r="O276" s="467"/>
      <c r="P276" s="467"/>
      <c r="Q276" s="467"/>
      <c r="R276" s="467"/>
      <c r="S276" s="467"/>
      <c r="T276" s="467"/>
      <c r="U276" s="467"/>
      <c r="V276" s="467"/>
      <c r="W276" s="467"/>
      <c r="X276" s="467"/>
      <c r="Y276" s="467"/>
      <c r="Z276" s="467"/>
      <c r="AA276" s="66"/>
      <c r="AB276" s="66"/>
      <c r="AC276" s="80"/>
    </row>
    <row r="277" spans="1:68" ht="16.5" customHeight="1" x14ac:dyDescent="0.25">
      <c r="A277" s="63" t="s">
        <v>449</v>
      </c>
      <c r="B277" s="63" t="s">
        <v>450</v>
      </c>
      <c r="C277" s="36">
        <v>4301060524</v>
      </c>
      <c r="D277" s="468">
        <v>4607091384673</v>
      </c>
      <c r="E277" s="468"/>
      <c r="F277" s="62">
        <v>1.5</v>
      </c>
      <c r="G277" s="37">
        <v>6</v>
      </c>
      <c r="H277" s="62">
        <v>9</v>
      </c>
      <c r="I277" s="62">
        <v>9.5190000000000001</v>
      </c>
      <c r="J277" s="37">
        <v>64</v>
      </c>
      <c r="K277" s="37" t="s">
        <v>101</v>
      </c>
      <c r="L277" s="37" t="s">
        <v>45</v>
      </c>
      <c r="M277" s="38" t="s">
        <v>104</v>
      </c>
      <c r="N277" s="38"/>
      <c r="O277" s="37">
        <v>40</v>
      </c>
      <c r="P277" s="598" t="s">
        <v>451</v>
      </c>
      <c r="Q277" s="470"/>
      <c r="R277" s="470"/>
      <c r="S277" s="470"/>
      <c r="T277" s="47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30" t="s">
        <v>452</v>
      </c>
      <c r="AG277" s="78"/>
      <c r="AJ277" s="84" t="s">
        <v>45</v>
      </c>
      <c r="AK277" s="84">
        <v>0</v>
      </c>
      <c r="BB277" s="33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476"/>
      <c r="B278" s="476"/>
      <c r="C278" s="476"/>
      <c r="D278" s="476"/>
      <c r="E278" s="476"/>
      <c r="F278" s="476"/>
      <c r="G278" s="476"/>
      <c r="H278" s="476"/>
      <c r="I278" s="476"/>
      <c r="J278" s="476"/>
      <c r="K278" s="476"/>
      <c r="L278" s="476"/>
      <c r="M278" s="476"/>
      <c r="N278" s="476"/>
      <c r="O278" s="477"/>
      <c r="P278" s="473" t="s">
        <v>40</v>
      </c>
      <c r="Q278" s="474"/>
      <c r="R278" s="474"/>
      <c r="S278" s="474"/>
      <c r="T278" s="474"/>
      <c r="U278" s="474"/>
      <c r="V278" s="47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76"/>
      <c r="B279" s="476"/>
      <c r="C279" s="476"/>
      <c r="D279" s="476"/>
      <c r="E279" s="476"/>
      <c r="F279" s="476"/>
      <c r="G279" s="476"/>
      <c r="H279" s="476"/>
      <c r="I279" s="476"/>
      <c r="J279" s="476"/>
      <c r="K279" s="476"/>
      <c r="L279" s="476"/>
      <c r="M279" s="476"/>
      <c r="N279" s="476"/>
      <c r="O279" s="477"/>
      <c r="P279" s="473" t="s">
        <v>40</v>
      </c>
      <c r="Q279" s="474"/>
      <c r="R279" s="474"/>
      <c r="S279" s="474"/>
      <c r="T279" s="474"/>
      <c r="U279" s="474"/>
      <c r="V279" s="47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466" t="s">
        <v>453</v>
      </c>
      <c r="B280" s="466"/>
      <c r="C280" s="466"/>
      <c r="D280" s="466"/>
      <c r="E280" s="466"/>
      <c r="F280" s="466"/>
      <c r="G280" s="466"/>
      <c r="H280" s="466"/>
      <c r="I280" s="466"/>
      <c r="J280" s="466"/>
      <c r="K280" s="466"/>
      <c r="L280" s="466"/>
      <c r="M280" s="466"/>
      <c r="N280" s="466"/>
      <c r="O280" s="466"/>
      <c r="P280" s="466"/>
      <c r="Q280" s="466"/>
      <c r="R280" s="466"/>
      <c r="S280" s="466"/>
      <c r="T280" s="466"/>
      <c r="U280" s="466"/>
      <c r="V280" s="466"/>
      <c r="W280" s="466"/>
      <c r="X280" s="466"/>
      <c r="Y280" s="466"/>
      <c r="Z280" s="466"/>
      <c r="AA280" s="65"/>
      <c r="AB280" s="65"/>
      <c r="AC280" s="79"/>
    </row>
    <row r="281" spans="1:68" ht="14.25" customHeight="1" x14ac:dyDescent="0.25">
      <c r="A281" s="467" t="s">
        <v>96</v>
      </c>
      <c r="B281" s="467"/>
      <c r="C281" s="467"/>
      <c r="D281" s="467"/>
      <c r="E281" s="467"/>
      <c r="F281" s="467"/>
      <c r="G281" s="467"/>
      <c r="H281" s="467"/>
      <c r="I281" s="467"/>
      <c r="J281" s="467"/>
      <c r="K281" s="467"/>
      <c r="L281" s="467"/>
      <c r="M281" s="467"/>
      <c r="N281" s="467"/>
      <c r="O281" s="467"/>
      <c r="P281" s="467"/>
      <c r="Q281" s="467"/>
      <c r="R281" s="467"/>
      <c r="S281" s="467"/>
      <c r="T281" s="467"/>
      <c r="U281" s="467"/>
      <c r="V281" s="467"/>
      <c r="W281" s="467"/>
      <c r="X281" s="467"/>
      <c r="Y281" s="467"/>
      <c r="Z281" s="467"/>
      <c r="AA281" s="66"/>
      <c r="AB281" s="66"/>
      <c r="AC281" s="80"/>
    </row>
    <row r="282" spans="1:68" ht="37.5" customHeight="1" x14ac:dyDescent="0.25">
      <c r="A282" s="63" t="s">
        <v>454</v>
      </c>
      <c r="B282" s="63" t="s">
        <v>455</v>
      </c>
      <c r="C282" s="36">
        <v>4301011873</v>
      </c>
      <c r="D282" s="468">
        <v>4680115881907</v>
      </c>
      <c r="E282" s="468"/>
      <c r="F282" s="62">
        <v>1.8</v>
      </c>
      <c r="G282" s="37">
        <v>6</v>
      </c>
      <c r="H282" s="62">
        <v>10.8</v>
      </c>
      <c r="I282" s="62">
        <v>11.234999999999999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59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70"/>
      <c r="R282" s="470"/>
      <c r="S282" s="470"/>
      <c r="T282" s="47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456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457</v>
      </c>
      <c r="B283" s="63" t="s">
        <v>458</v>
      </c>
      <c r="C283" s="36">
        <v>4301011875</v>
      </c>
      <c r="D283" s="468">
        <v>4680115884885</v>
      </c>
      <c r="E283" s="468"/>
      <c r="F283" s="62">
        <v>0.8</v>
      </c>
      <c r="G283" s="37">
        <v>15</v>
      </c>
      <c r="H283" s="62">
        <v>12</v>
      </c>
      <c r="I283" s="62">
        <v>12.435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6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70"/>
      <c r="R283" s="470"/>
      <c r="S283" s="470"/>
      <c r="T283" s="471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459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460</v>
      </c>
      <c r="B284" s="63" t="s">
        <v>461</v>
      </c>
      <c r="C284" s="36">
        <v>4301011871</v>
      </c>
      <c r="D284" s="468">
        <v>4680115884908</v>
      </c>
      <c r="E284" s="468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105</v>
      </c>
      <c r="L284" s="37" t="s">
        <v>45</v>
      </c>
      <c r="M284" s="38" t="s">
        <v>83</v>
      </c>
      <c r="N284" s="38"/>
      <c r="O284" s="37">
        <v>60</v>
      </c>
      <c r="P284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70"/>
      <c r="R284" s="470"/>
      <c r="S284" s="470"/>
      <c r="T284" s="47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36" t="s">
        <v>459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476"/>
      <c r="B285" s="476"/>
      <c r="C285" s="476"/>
      <c r="D285" s="476"/>
      <c r="E285" s="476"/>
      <c r="F285" s="476"/>
      <c r="G285" s="476"/>
      <c r="H285" s="476"/>
      <c r="I285" s="476"/>
      <c r="J285" s="476"/>
      <c r="K285" s="476"/>
      <c r="L285" s="476"/>
      <c r="M285" s="476"/>
      <c r="N285" s="476"/>
      <c r="O285" s="477"/>
      <c r="P285" s="473" t="s">
        <v>40</v>
      </c>
      <c r="Q285" s="474"/>
      <c r="R285" s="474"/>
      <c r="S285" s="474"/>
      <c r="T285" s="474"/>
      <c r="U285" s="474"/>
      <c r="V285" s="475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476"/>
      <c r="B286" s="476"/>
      <c r="C286" s="476"/>
      <c r="D286" s="476"/>
      <c r="E286" s="476"/>
      <c r="F286" s="476"/>
      <c r="G286" s="476"/>
      <c r="H286" s="476"/>
      <c r="I286" s="476"/>
      <c r="J286" s="476"/>
      <c r="K286" s="476"/>
      <c r="L286" s="476"/>
      <c r="M286" s="476"/>
      <c r="N286" s="476"/>
      <c r="O286" s="477"/>
      <c r="P286" s="473" t="s">
        <v>40</v>
      </c>
      <c r="Q286" s="474"/>
      <c r="R286" s="474"/>
      <c r="S286" s="474"/>
      <c r="T286" s="474"/>
      <c r="U286" s="474"/>
      <c r="V286" s="475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4.25" customHeight="1" x14ac:dyDescent="0.25">
      <c r="A287" s="467" t="s">
        <v>188</v>
      </c>
      <c r="B287" s="467"/>
      <c r="C287" s="467"/>
      <c r="D287" s="467"/>
      <c r="E287" s="467"/>
      <c r="F287" s="467"/>
      <c r="G287" s="467"/>
      <c r="H287" s="467"/>
      <c r="I287" s="467"/>
      <c r="J287" s="467"/>
      <c r="K287" s="467"/>
      <c r="L287" s="467"/>
      <c r="M287" s="467"/>
      <c r="N287" s="467"/>
      <c r="O287" s="467"/>
      <c r="P287" s="467"/>
      <c r="Q287" s="467"/>
      <c r="R287" s="467"/>
      <c r="S287" s="467"/>
      <c r="T287" s="467"/>
      <c r="U287" s="467"/>
      <c r="V287" s="467"/>
      <c r="W287" s="467"/>
      <c r="X287" s="467"/>
      <c r="Y287" s="467"/>
      <c r="Z287" s="467"/>
      <c r="AA287" s="66"/>
      <c r="AB287" s="66"/>
      <c r="AC287" s="80"/>
    </row>
    <row r="288" spans="1:68" ht="27" customHeight="1" x14ac:dyDescent="0.25">
      <c r="A288" s="63" t="s">
        <v>462</v>
      </c>
      <c r="B288" s="63" t="s">
        <v>463</v>
      </c>
      <c r="C288" s="36">
        <v>4301031303</v>
      </c>
      <c r="D288" s="468">
        <v>4607091384802</v>
      </c>
      <c r="E288" s="468"/>
      <c r="F288" s="62">
        <v>0.73</v>
      </c>
      <c r="G288" s="37">
        <v>6</v>
      </c>
      <c r="H288" s="62">
        <v>4.38</v>
      </c>
      <c r="I288" s="62">
        <v>4.6500000000000004</v>
      </c>
      <c r="J288" s="37">
        <v>132</v>
      </c>
      <c r="K288" s="37" t="s">
        <v>105</v>
      </c>
      <c r="L288" s="37" t="s">
        <v>45</v>
      </c>
      <c r="M288" s="38" t="s">
        <v>83</v>
      </c>
      <c r="N288" s="38"/>
      <c r="O288" s="37">
        <v>35</v>
      </c>
      <c r="P288" s="6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70"/>
      <c r="R288" s="470"/>
      <c r="S288" s="470"/>
      <c r="T288" s="471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38" t="s">
        <v>464</v>
      </c>
      <c r="AG288" s="78"/>
      <c r="AJ288" s="84" t="s">
        <v>45</v>
      </c>
      <c r="AK288" s="84">
        <v>0</v>
      </c>
      <c r="BB288" s="339" t="s">
        <v>67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476"/>
      <c r="B289" s="476"/>
      <c r="C289" s="476"/>
      <c r="D289" s="476"/>
      <c r="E289" s="476"/>
      <c r="F289" s="476"/>
      <c r="G289" s="476"/>
      <c r="H289" s="476"/>
      <c r="I289" s="476"/>
      <c r="J289" s="476"/>
      <c r="K289" s="476"/>
      <c r="L289" s="476"/>
      <c r="M289" s="476"/>
      <c r="N289" s="476"/>
      <c r="O289" s="477"/>
      <c r="P289" s="473" t="s">
        <v>40</v>
      </c>
      <c r="Q289" s="474"/>
      <c r="R289" s="474"/>
      <c r="S289" s="474"/>
      <c r="T289" s="474"/>
      <c r="U289" s="474"/>
      <c r="V289" s="475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476"/>
      <c r="B290" s="476"/>
      <c r="C290" s="476"/>
      <c r="D290" s="476"/>
      <c r="E290" s="476"/>
      <c r="F290" s="476"/>
      <c r="G290" s="476"/>
      <c r="H290" s="476"/>
      <c r="I290" s="476"/>
      <c r="J290" s="476"/>
      <c r="K290" s="476"/>
      <c r="L290" s="476"/>
      <c r="M290" s="476"/>
      <c r="N290" s="476"/>
      <c r="O290" s="477"/>
      <c r="P290" s="473" t="s">
        <v>40</v>
      </c>
      <c r="Q290" s="474"/>
      <c r="R290" s="474"/>
      <c r="S290" s="474"/>
      <c r="T290" s="474"/>
      <c r="U290" s="474"/>
      <c r="V290" s="475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4.25" customHeight="1" x14ac:dyDescent="0.25">
      <c r="A291" s="467" t="s">
        <v>79</v>
      </c>
      <c r="B291" s="467"/>
      <c r="C291" s="467"/>
      <c r="D291" s="467"/>
      <c r="E291" s="467"/>
      <c r="F291" s="467"/>
      <c r="G291" s="467"/>
      <c r="H291" s="467"/>
      <c r="I291" s="467"/>
      <c r="J291" s="467"/>
      <c r="K291" s="467"/>
      <c r="L291" s="467"/>
      <c r="M291" s="467"/>
      <c r="N291" s="467"/>
      <c r="O291" s="467"/>
      <c r="P291" s="467"/>
      <c r="Q291" s="467"/>
      <c r="R291" s="467"/>
      <c r="S291" s="467"/>
      <c r="T291" s="467"/>
      <c r="U291" s="467"/>
      <c r="V291" s="467"/>
      <c r="W291" s="467"/>
      <c r="X291" s="467"/>
      <c r="Y291" s="467"/>
      <c r="Z291" s="467"/>
      <c r="AA291" s="66"/>
      <c r="AB291" s="66"/>
      <c r="AC291" s="80"/>
    </row>
    <row r="292" spans="1:68" ht="27" customHeight="1" x14ac:dyDescent="0.25">
      <c r="A292" s="63" t="s">
        <v>465</v>
      </c>
      <c r="B292" s="63" t="s">
        <v>466</v>
      </c>
      <c r="C292" s="36">
        <v>4301051899</v>
      </c>
      <c r="D292" s="468">
        <v>4607091384246</v>
      </c>
      <c r="E292" s="468"/>
      <c r="F292" s="62">
        <v>1.5</v>
      </c>
      <c r="G292" s="37">
        <v>6</v>
      </c>
      <c r="H292" s="62">
        <v>9</v>
      </c>
      <c r="I292" s="62">
        <v>9.5190000000000001</v>
      </c>
      <c r="J292" s="37">
        <v>64</v>
      </c>
      <c r="K292" s="37" t="s">
        <v>101</v>
      </c>
      <c r="L292" s="37" t="s">
        <v>45</v>
      </c>
      <c r="M292" s="38" t="s">
        <v>104</v>
      </c>
      <c r="N292" s="38"/>
      <c r="O292" s="37">
        <v>40</v>
      </c>
      <c r="P292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70"/>
      <c r="R292" s="470"/>
      <c r="S292" s="470"/>
      <c r="T292" s="471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40" t="s">
        <v>467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468</v>
      </c>
      <c r="B293" s="63" t="s">
        <v>469</v>
      </c>
      <c r="C293" s="36">
        <v>4301051660</v>
      </c>
      <c r="D293" s="468">
        <v>4607091384253</v>
      </c>
      <c r="E293" s="468"/>
      <c r="F293" s="62">
        <v>0.4</v>
      </c>
      <c r="G293" s="37">
        <v>6</v>
      </c>
      <c r="H293" s="62">
        <v>2.4</v>
      </c>
      <c r="I293" s="62">
        <v>2.6640000000000001</v>
      </c>
      <c r="J293" s="37">
        <v>182</v>
      </c>
      <c r="K293" s="37" t="s">
        <v>84</v>
      </c>
      <c r="L293" s="37" t="s">
        <v>45</v>
      </c>
      <c r="M293" s="38" t="s">
        <v>104</v>
      </c>
      <c r="N293" s="38"/>
      <c r="O293" s="37">
        <v>40</v>
      </c>
      <c r="P293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70"/>
      <c r="R293" s="470"/>
      <c r="S293" s="470"/>
      <c r="T293" s="471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42" t="s">
        <v>467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476"/>
      <c r="B294" s="476"/>
      <c r="C294" s="476"/>
      <c r="D294" s="476"/>
      <c r="E294" s="476"/>
      <c r="F294" s="476"/>
      <c r="G294" s="476"/>
      <c r="H294" s="476"/>
      <c r="I294" s="476"/>
      <c r="J294" s="476"/>
      <c r="K294" s="476"/>
      <c r="L294" s="476"/>
      <c r="M294" s="476"/>
      <c r="N294" s="476"/>
      <c r="O294" s="477"/>
      <c r="P294" s="473" t="s">
        <v>40</v>
      </c>
      <c r="Q294" s="474"/>
      <c r="R294" s="474"/>
      <c r="S294" s="474"/>
      <c r="T294" s="474"/>
      <c r="U294" s="474"/>
      <c r="V294" s="475"/>
      <c r="W294" s="42" t="s">
        <v>39</v>
      </c>
      <c r="X294" s="43">
        <f>IFERROR(X292/H292,"0")+IFERROR(X293/H293,"0")</f>
        <v>0</v>
      </c>
      <c r="Y294" s="43">
        <f>IFERROR(Y292/H292,"0")+IFERROR(Y293/H293,"0")</f>
        <v>0</v>
      </c>
      <c r="Z294" s="43">
        <f>IFERROR(IF(Z292="",0,Z292),"0")+IFERROR(IF(Z293="",0,Z293),"0")</f>
        <v>0</v>
      </c>
      <c r="AA294" s="67"/>
      <c r="AB294" s="67"/>
      <c r="AC294" s="67"/>
    </row>
    <row r="295" spans="1:68" x14ac:dyDescent="0.2">
      <c r="A295" s="476"/>
      <c r="B295" s="476"/>
      <c r="C295" s="476"/>
      <c r="D295" s="476"/>
      <c r="E295" s="476"/>
      <c r="F295" s="476"/>
      <c r="G295" s="476"/>
      <c r="H295" s="476"/>
      <c r="I295" s="476"/>
      <c r="J295" s="476"/>
      <c r="K295" s="476"/>
      <c r="L295" s="476"/>
      <c r="M295" s="476"/>
      <c r="N295" s="476"/>
      <c r="O295" s="477"/>
      <c r="P295" s="473" t="s">
        <v>40</v>
      </c>
      <c r="Q295" s="474"/>
      <c r="R295" s="474"/>
      <c r="S295" s="474"/>
      <c r="T295" s="474"/>
      <c r="U295" s="474"/>
      <c r="V295" s="475"/>
      <c r="W295" s="42" t="s">
        <v>0</v>
      </c>
      <c r="X295" s="43">
        <f>IFERROR(SUM(X292:X293),"0")</f>
        <v>0</v>
      </c>
      <c r="Y295" s="43">
        <f>IFERROR(SUM(Y292:Y293),"0")</f>
        <v>0</v>
      </c>
      <c r="Z295" s="42"/>
      <c r="AA295" s="67"/>
      <c r="AB295" s="67"/>
      <c r="AC295" s="67"/>
    </row>
    <row r="296" spans="1:68" ht="14.25" customHeight="1" x14ac:dyDescent="0.25">
      <c r="A296" s="467" t="s">
        <v>135</v>
      </c>
      <c r="B296" s="467"/>
      <c r="C296" s="467"/>
      <c r="D296" s="467"/>
      <c r="E296" s="467"/>
      <c r="F296" s="467"/>
      <c r="G296" s="467"/>
      <c r="H296" s="467"/>
      <c r="I296" s="467"/>
      <c r="J296" s="467"/>
      <c r="K296" s="467"/>
      <c r="L296" s="467"/>
      <c r="M296" s="467"/>
      <c r="N296" s="467"/>
      <c r="O296" s="467"/>
      <c r="P296" s="467"/>
      <c r="Q296" s="467"/>
      <c r="R296" s="467"/>
      <c r="S296" s="467"/>
      <c r="T296" s="467"/>
      <c r="U296" s="467"/>
      <c r="V296" s="467"/>
      <c r="W296" s="467"/>
      <c r="X296" s="467"/>
      <c r="Y296" s="467"/>
      <c r="Z296" s="467"/>
      <c r="AA296" s="66"/>
      <c r="AB296" s="66"/>
      <c r="AC296" s="80"/>
    </row>
    <row r="297" spans="1:68" ht="27" customHeight="1" x14ac:dyDescent="0.25">
      <c r="A297" s="63" t="s">
        <v>470</v>
      </c>
      <c r="B297" s="63" t="s">
        <v>471</v>
      </c>
      <c r="C297" s="36">
        <v>4301060441</v>
      </c>
      <c r="D297" s="468">
        <v>4607091389357</v>
      </c>
      <c r="E297" s="468"/>
      <c r="F297" s="62">
        <v>1.5</v>
      </c>
      <c r="G297" s="37">
        <v>6</v>
      </c>
      <c r="H297" s="62">
        <v>9</v>
      </c>
      <c r="I297" s="62">
        <v>9.4350000000000005</v>
      </c>
      <c r="J297" s="37">
        <v>64</v>
      </c>
      <c r="K297" s="37" t="s">
        <v>101</v>
      </c>
      <c r="L297" s="37" t="s">
        <v>45</v>
      </c>
      <c r="M297" s="38" t="s">
        <v>104</v>
      </c>
      <c r="N297" s="38"/>
      <c r="O297" s="37">
        <v>40</v>
      </c>
      <c r="P297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70"/>
      <c r="R297" s="470"/>
      <c r="S297" s="470"/>
      <c r="T297" s="471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44" t="s">
        <v>472</v>
      </c>
      <c r="AG297" s="78"/>
      <c r="AJ297" s="84" t="s">
        <v>45</v>
      </c>
      <c r="AK297" s="84">
        <v>0</v>
      </c>
      <c r="BB297" s="345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476"/>
      <c r="B298" s="476"/>
      <c r="C298" s="476"/>
      <c r="D298" s="476"/>
      <c r="E298" s="476"/>
      <c r="F298" s="476"/>
      <c r="G298" s="476"/>
      <c r="H298" s="476"/>
      <c r="I298" s="476"/>
      <c r="J298" s="476"/>
      <c r="K298" s="476"/>
      <c r="L298" s="476"/>
      <c r="M298" s="476"/>
      <c r="N298" s="476"/>
      <c r="O298" s="477"/>
      <c r="P298" s="473" t="s">
        <v>40</v>
      </c>
      <c r="Q298" s="474"/>
      <c r="R298" s="474"/>
      <c r="S298" s="474"/>
      <c r="T298" s="474"/>
      <c r="U298" s="474"/>
      <c r="V298" s="475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476"/>
      <c r="B299" s="476"/>
      <c r="C299" s="476"/>
      <c r="D299" s="476"/>
      <c r="E299" s="476"/>
      <c r="F299" s="476"/>
      <c r="G299" s="476"/>
      <c r="H299" s="476"/>
      <c r="I299" s="476"/>
      <c r="J299" s="476"/>
      <c r="K299" s="476"/>
      <c r="L299" s="476"/>
      <c r="M299" s="476"/>
      <c r="N299" s="476"/>
      <c r="O299" s="477"/>
      <c r="P299" s="473" t="s">
        <v>40</v>
      </c>
      <c r="Q299" s="474"/>
      <c r="R299" s="474"/>
      <c r="S299" s="474"/>
      <c r="T299" s="474"/>
      <c r="U299" s="474"/>
      <c r="V299" s="475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27.75" customHeight="1" x14ac:dyDescent="0.2">
      <c r="A300" s="465" t="s">
        <v>473</v>
      </c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5"/>
      <c r="P300" s="465"/>
      <c r="Q300" s="465"/>
      <c r="R300" s="465"/>
      <c r="S300" s="465"/>
      <c r="T300" s="465"/>
      <c r="U300" s="465"/>
      <c r="V300" s="465"/>
      <c r="W300" s="465"/>
      <c r="X300" s="465"/>
      <c r="Y300" s="465"/>
      <c r="Z300" s="465"/>
      <c r="AA300" s="54"/>
      <c r="AB300" s="54"/>
      <c r="AC300" s="54"/>
    </row>
    <row r="301" spans="1:68" ht="16.5" customHeight="1" x14ac:dyDescent="0.25">
      <c r="A301" s="466" t="s">
        <v>474</v>
      </c>
      <c r="B301" s="466"/>
      <c r="C301" s="466"/>
      <c r="D301" s="466"/>
      <c r="E301" s="466"/>
      <c r="F301" s="466"/>
      <c r="G301" s="466"/>
      <c r="H301" s="466"/>
      <c r="I301" s="466"/>
      <c r="J301" s="466"/>
      <c r="K301" s="466"/>
      <c r="L301" s="466"/>
      <c r="M301" s="466"/>
      <c r="N301" s="466"/>
      <c r="O301" s="466"/>
      <c r="P301" s="466"/>
      <c r="Q301" s="466"/>
      <c r="R301" s="466"/>
      <c r="S301" s="466"/>
      <c r="T301" s="466"/>
      <c r="U301" s="466"/>
      <c r="V301" s="466"/>
      <c r="W301" s="466"/>
      <c r="X301" s="466"/>
      <c r="Y301" s="466"/>
      <c r="Z301" s="466"/>
      <c r="AA301" s="65"/>
      <c r="AB301" s="65"/>
      <c r="AC301" s="79"/>
    </row>
    <row r="302" spans="1:68" ht="14.25" customHeight="1" x14ac:dyDescent="0.25">
      <c r="A302" s="467" t="s">
        <v>188</v>
      </c>
      <c r="B302" s="467"/>
      <c r="C302" s="467"/>
      <c r="D302" s="467"/>
      <c r="E302" s="467"/>
      <c r="F302" s="467"/>
      <c r="G302" s="467"/>
      <c r="H302" s="467"/>
      <c r="I302" s="467"/>
      <c r="J302" s="467"/>
      <c r="K302" s="467"/>
      <c r="L302" s="467"/>
      <c r="M302" s="467"/>
      <c r="N302" s="467"/>
      <c r="O302" s="467"/>
      <c r="P302" s="467"/>
      <c r="Q302" s="467"/>
      <c r="R302" s="467"/>
      <c r="S302" s="467"/>
      <c r="T302" s="467"/>
      <c r="U302" s="467"/>
      <c r="V302" s="467"/>
      <c r="W302" s="467"/>
      <c r="X302" s="467"/>
      <c r="Y302" s="467"/>
      <c r="Z302" s="467"/>
      <c r="AA302" s="66"/>
      <c r="AB302" s="66"/>
      <c r="AC302" s="80"/>
    </row>
    <row r="303" spans="1:68" ht="27" customHeight="1" x14ac:dyDescent="0.25">
      <c r="A303" s="63" t="s">
        <v>475</v>
      </c>
      <c r="B303" s="63" t="s">
        <v>476</v>
      </c>
      <c r="C303" s="36">
        <v>4301031405</v>
      </c>
      <c r="D303" s="468">
        <v>4680115886100</v>
      </c>
      <c r="E303" s="468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6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70"/>
      <c r="R303" s="470"/>
      <c r="S303" s="470"/>
      <c r="T303" s="471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477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478</v>
      </c>
      <c r="B304" s="63" t="s">
        <v>479</v>
      </c>
      <c r="C304" s="36">
        <v>4301031382</v>
      </c>
      <c r="D304" s="468">
        <v>4680115886117</v>
      </c>
      <c r="E304" s="468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60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70"/>
      <c r="R304" s="470"/>
      <c r="S304" s="470"/>
      <c r="T304" s="471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480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478</v>
      </c>
      <c r="B305" s="63" t="s">
        <v>481</v>
      </c>
      <c r="C305" s="36">
        <v>4301031406</v>
      </c>
      <c r="D305" s="468">
        <v>4680115886117</v>
      </c>
      <c r="E305" s="468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60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70"/>
      <c r="R305" s="470"/>
      <c r="S305" s="470"/>
      <c r="T305" s="471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480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482</v>
      </c>
      <c r="B306" s="63" t="s">
        <v>483</v>
      </c>
      <c r="C306" s="36">
        <v>4301031358</v>
      </c>
      <c r="D306" s="468">
        <v>4607091389531</v>
      </c>
      <c r="E306" s="468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172</v>
      </c>
      <c r="L306" s="37" t="s">
        <v>45</v>
      </c>
      <c r="M306" s="38" t="s">
        <v>83</v>
      </c>
      <c r="N306" s="38"/>
      <c r="O306" s="37">
        <v>50</v>
      </c>
      <c r="P306" s="6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70"/>
      <c r="R306" s="470"/>
      <c r="S306" s="470"/>
      <c r="T306" s="47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52" t="s">
        <v>484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476"/>
      <c r="B307" s="476"/>
      <c r="C307" s="476"/>
      <c r="D307" s="476"/>
      <c r="E307" s="476"/>
      <c r="F307" s="476"/>
      <c r="G307" s="476"/>
      <c r="H307" s="476"/>
      <c r="I307" s="476"/>
      <c r="J307" s="476"/>
      <c r="K307" s="476"/>
      <c r="L307" s="476"/>
      <c r="M307" s="476"/>
      <c r="N307" s="476"/>
      <c r="O307" s="477"/>
      <c r="P307" s="473" t="s">
        <v>40</v>
      </c>
      <c r="Q307" s="474"/>
      <c r="R307" s="474"/>
      <c r="S307" s="474"/>
      <c r="T307" s="474"/>
      <c r="U307" s="474"/>
      <c r="V307" s="475"/>
      <c r="W307" s="42" t="s">
        <v>39</v>
      </c>
      <c r="X307" s="43">
        <f>IFERROR(X303/H303,"0")+IFERROR(X304/H304,"0")+IFERROR(X305/H305,"0")+IFERROR(X306/H306,"0")</f>
        <v>0</v>
      </c>
      <c r="Y307" s="43">
        <f>IFERROR(Y303/H303,"0")+IFERROR(Y304/H304,"0")+IFERROR(Y305/H305,"0")+IFERROR(Y306/H306,"0")</f>
        <v>0</v>
      </c>
      <c r="Z307" s="43">
        <f>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476"/>
      <c r="B308" s="476"/>
      <c r="C308" s="476"/>
      <c r="D308" s="476"/>
      <c r="E308" s="476"/>
      <c r="F308" s="476"/>
      <c r="G308" s="476"/>
      <c r="H308" s="476"/>
      <c r="I308" s="476"/>
      <c r="J308" s="476"/>
      <c r="K308" s="476"/>
      <c r="L308" s="476"/>
      <c r="M308" s="476"/>
      <c r="N308" s="476"/>
      <c r="O308" s="477"/>
      <c r="P308" s="473" t="s">
        <v>40</v>
      </c>
      <c r="Q308" s="474"/>
      <c r="R308" s="474"/>
      <c r="S308" s="474"/>
      <c r="T308" s="474"/>
      <c r="U308" s="474"/>
      <c r="V308" s="475"/>
      <c r="W308" s="42" t="s">
        <v>0</v>
      </c>
      <c r="X308" s="43">
        <f>IFERROR(SUM(X303:X306),"0")</f>
        <v>0</v>
      </c>
      <c r="Y308" s="43">
        <f>IFERROR(SUM(Y303:Y306),"0")</f>
        <v>0</v>
      </c>
      <c r="Z308" s="42"/>
      <c r="AA308" s="67"/>
      <c r="AB308" s="67"/>
      <c r="AC308" s="67"/>
    </row>
    <row r="309" spans="1:68" ht="14.25" customHeight="1" x14ac:dyDescent="0.25">
      <c r="A309" s="467" t="s">
        <v>79</v>
      </c>
      <c r="B309" s="467"/>
      <c r="C309" s="467"/>
      <c r="D309" s="467"/>
      <c r="E309" s="467"/>
      <c r="F309" s="467"/>
      <c r="G309" s="467"/>
      <c r="H309" s="467"/>
      <c r="I309" s="467"/>
      <c r="J309" s="467"/>
      <c r="K309" s="467"/>
      <c r="L309" s="467"/>
      <c r="M309" s="467"/>
      <c r="N309" s="467"/>
      <c r="O309" s="467"/>
      <c r="P309" s="467"/>
      <c r="Q309" s="467"/>
      <c r="R309" s="467"/>
      <c r="S309" s="467"/>
      <c r="T309" s="467"/>
      <c r="U309" s="467"/>
      <c r="V309" s="467"/>
      <c r="W309" s="467"/>
      <c r="X309" s="467"/>
      <c r="Y309" s="467"/>
      <c r="Z309" s="467"/>
      <c r="AA309" s="66"/>
      <c r="AB309" s="66"/>
      <c r="AC309" s="80"/>
    </row>
    <row r="310" spans="1:68" ht="27" customHeight="1" x14ac:dyDescent="0.25">
      <c r="A310" s="63" t="s">
        <v>485</v>
      </c>
      <c r="B310" s="63" t="s">
        <v>486</v>
      </c>
      <c r="C310" s="36">
        <v>4301051284</v>
      </c>
      <c r="D310" s="468">
        <v>4607091384352</v>
      </c>
      <c r="E310" s="468"/>
      <c r="F310" s="62">
        <v>0.6</v>
      </c>
      <c r="G310" s="37">
        <v>4</v>
      </c>
      <c r="H310" s="62">
        <v>2.4</v>
      </c>
      <c r="I310" s="62">
        <v>2.6459999999999999</v>
      </c>
      <c r="J310" s="37">
        <v>132</v>
      </c>
      <c r="K310" s="37" t="s">
        <v>105</v>
      </c>
      <c r="L310" s="37" t="s">
        <v>45</v>
      </c>
      <c r="M310" s="38" t="s">
        <v>104</v>
      </c>
      <c r="N310" s="38"/>
      <c r="O310" s="37">
        <v>45</v>
      </c>
      <c r="P310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70"/>
      <c r="R310" s="470"/>
      <c r="S310" s="470"/>
      <c r="T310" s="47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54" t="s">
        <v>487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488</v>
      </c>
      <c r="B311" s="63" t="s">
        <v>489</v>
      </c>
      <c r="C311" s="36">
        <v>4301051431</v>
      </c>
      <c r="D311" s="468">
        <v>4607091389654</v>
      </c>
      <c r="E311" s="468"/>
      <c r="F311" s="62">
        <v>0.33</v>
      </c>
      <c r="G311" s="37">
        <v>6</v>
      </c>
      <c r="H311" s="62">
        <v>1.98</v>
      </c>
      <c r="I311" s="62">
        <v>2.238</v>
      </c>
      <c r="J311" s="37">
        <v>182</v>
      </c>
      <c r="K311" s="37" t="s">
        <v>84</v>
      </c>
      <c r="L311" s="37" t="s">
        <v>45</v>
      </c>
      <c r="M311" s="38" t="s">
        <v>104</v>
      </c>
      <c r="N311" s="38"/>
      <c r="O311" s="37">
        <v>45</v>
      </c>
      <c r="P311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70"/>
      <c r="R311" s="470"/>
      <c r="S311" s="470"/>
      <c r="T311" s="47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56" t="s">
        <v>490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476"/>
      <c r="B312" s="476"/>
      <c r="C312" s="476"/>
      <c r="D312" s="476"/>
      <c r="E312" s="476"/>
      <c r="F312" s="476"/>
      <c r="G312" s="476"/>
      <c r="H312" s="476"/>
      <c r="I312" s="476"/>
      <c r="J312" s="476"/>
      <c r="K312" s="476"/>
      <c r="L312" s="476"/>
      <c r="M312" s="476"/>
      <c r="N312" s="476"/>
      <c r="O312" s="477"/>
      <c r="P312" s="473" t="s">
        <v>40</v>
      </c>
      <c r="Q312" s="474"/>
      <c r="R312" s="474"/>
      <c r="S312" s="474"/>
      <c r="T312" s="474"/>
      <c r="U312" s="474"/>
      <c r="V312" s="475"/>
      <c r="W312" s="42" t="s">
        <v>39</v>
      </c>
      <c r="X312" s="43">
        <f>IFERROR(X310/H310,"0")+IFERROR(X311/H311,"0")</f>
        <v>0</v>
      </c>
      <c r="Y312" s="43">
        <f>IFERROR(Y310/H310,"0")+IFERROR(Y311/H311,"0")</f>
        <v>0</v>
      </c>
      <c r="Z312" s="43">
        <f>IFERROR(IF(Z310="",0,Z310),"0")+IFERROR(IF(Z311="",0,Z311),"0")</f>
        <v>0</v>
      </c>
      <c r="AA312" s="67"/>
      <c r="AB312" s="67"/>
      <c r="AC312" s="67"/>
    </row>
    <row r="313" spans="1:68" x14ac:dyDescent="0.2">
      <c r="A313" s="476"/>
      <c r="B313" s="476"/>
      <c r="C313" s="476"/>
      <c r="D313" s="476"/>
      <c r="E313" s="476"/>
      <c r="F313" s="476"/>
      <c r="G313" s="476"/>
      <c r="H313" s="476"/>
      <c r="I313" s="476"/>
      <c r="J313" s="476"/>
      <c r="K313" s="476"/>
      <c r="L313" s="476"/>
      <c r="M313" s="476"/>
      <c r="N313" s="476"/>
      <c r="O313" s="477"/>
      <c r="P313" s="473" t="s">
        <v>40</v>
      </c>
      <c r="Q313" s="474"/>
      <c r="R313" s="474"/>
      <c r="S313" s="474"/>
      <c r="T313" s="474"/>
      <c r="U313" s="474"/>
      <c r="V313" s="475"/>
      <c r="W313" s="42" t="s">
        <v>0</v>
      </c>
      <c r="X313" s="43">
        <f>IFERROR(SUM(X310:X311),"0")</f>
        <v>0</v>
      </c>
      <c r="Y313" s="43">
        <f>IFERROR(SUM(Y310:Y311),"0")</f>
        <v>0</v>
      </c>
      <c r="Z313" s="42"/>
      <c r="AA313" s="67"/>
      <c r="AB313" s="67"/>
      <c r="AC313" s="67"/>
    </row>
    <row r="314" spans="1:68" ht="16.5" customHeight="1" x14ac:dyDescent="0.25">
      <c r="A314" s="466" t="s">
        <v>491</v>
      </c>
      <c r="B314" s="466"/>
      <c r="C314" s="466"/>
      <c r="D314" s="466"/>
      <c r="E314" s="466"/>
      <c r="F314" s="466"/>
      <c r="G314" s="466"/>
      <c r="H314" s="466"/>
      <c r="I314" s="466"/>
      <c r="J314" s="466"/>
      <c r="K314" s="466"/>
      <c r="L314" s="466"/>
      <c r="M314" s="466"/>
      <c r="N314" s="466"/>
      <c r="O314" s="466"/>
      <c r="P314" s="466"/>
      <c r="Q314" s="466"/>
      <c r="R314" s="466"/>
      <c r="S314" s="466"/>
      <c r="T314" s="466"/>
      <c r="U314" s="466"/>
      <c r="V314" s="466"/>
      <c r="W314" s="466"/>
      <c r="X314" s="466"/>
      <c r="Y314" s="466"/>
      <c r="Z314" s="466"/>
      <c r="AA314" s="65"/>
      <c r="AB314" s="65"/>
      <c r="AC314" s="79"/>
    </row>
    <row r="315" spans="1:68" ht="14.25" customHeight="1" x14ac:dyDescent="0.25">
      <c r="A315" s="467" t="s">
        <v>127</v>
      </c>
      <c r="B315" s="467"/>
      <c r="C315" s="467"/>
      <c r="D315" s="467"/>
      <c r="E315" s="467"/>
      <c r="F315" s="467"/>
      <c r="G315" s="467"/>
      <c r="H315" s="467"/>
      <c r="I315" s="467"/>
      <c r="J315" s="467"/>
      <c r="K315" s="467"/>
      <c r="L315" s="467"/>
      <c r="M315" s="467"/>
      <c r="N315" s="467"/>
      <c r="O315" s="467"/>
      <c r="P315" s="467"/>
      <c r="Q315" s="467"/>
      <c r="R315" s="467"/>
      <c r="S315" s="467"/>
      <c r="T315" s="467"/>
      <c r="U315" s="467"/>
      <c r="V315" s="467"/>
      <c r="W315" s="467"/>
      <c r="X315" s="467"/>
      <c r="Y315" s="467"/>
      <c r="Z315" s="467"/>
      <c r="AA315" s="66"/>
      <c r="AB315" s="66"/>
      <c r="AC315" s="80"/>
    </row>
    <row r="316" spans="1:68" ht="27" customHeight="1" x14ac:dyDescent="0.25">
      <c r="A316" s="63" t="s">
        <v>492</v>
      </c>
      <c r="B316" s="63" t="s">
        <v>493</v>
      </c>
      <c r="C316" s="36">
        <v>4301020319</v>
      </c>
      <c r="D316" s="468">
        <v>4680115885240</v>
      </c>
      <c r="E316" s="468"/>
      <c r="F316" s="62">
        <v>0.35</v>
      </c>
      <c r="G316" s="37">
        <v>6</v>
      </c>
      <c r="H316" s="62">
        <v>2.1</v>
      </c>
      <c r="I316" s="62">
        <v>2.31</v>
      </c>
      <c r="J316" s="37">
        <v>182</v>
      </c>
      <c r="K316" s="37" t="s">
        <v>84</v>
      </c>
      <c r="L316" s="37" t="s">
        <v>45</v>
      </c>
      <c r="M316" s="38" t="s">
        <v>83</v>
      </c>
      <c r="N316" s="38"/>
      <c r="O316" s="37">
        <v>40</v>
      </c>
      <c r="P316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70"/>
      <c r="R316" s="470"/>
      <c r="S316" s="470"/>
      <c r="T316" s="47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58" t="s">
        <v>494</v>
      </c>
      <c r="AG316" s="78"/>
      <c r="AJ316" s="84" t="s">
        <v>45</v>
      </c>
      <c r="AK316" s="84">
        <v>0</v>
      </c>
      <c r="BB316" s="359" t="s">
        <v>67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476"/>
      <c r="B317" s="476"/>
      <c r="C317" s="476"/>
      <c r="D317" s="476"/>
      <c r="E317" s="476"/>
      <c r="F317" s="476"/>
      <c r="G317" s="476"/>
      <c r="H317" s="476"/>
      <c r="I317" s="476"/>
      <c r="J317" s="476"/>
      <c r="K317" s="476"/>
      <c r="L317" s="476"/>
      <c r="M317" s="476"/>
      <c r="N317" s="476"/>
      <c r="O317" s="477"/>
      <c r="P317" s="473" t="s">
        <v>40</v>
      </c>
      <c r="Q317" s="474"/>
      <c r="R317" s="474"/>
      <c r="S317" s="474"/>
      <c r="T317" s="474"/>
      <c r="U317" s="474"/>
      <c r="V317" s="475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476"/>
      <c r="B318" s="476"/>
      <c r="C318" s="476"/>
      <c r="D318" s="476"/>
      <c r="E318" s="476"/>
      <c r="F318" s="476"/>
      <c r="G318" s="476"/>
      <c r="H318" s="476"/>
      <c r="I318" s="476"/>
      <c r="J318" s="476"/>
      <c r="K318" s="476"/>
      <c r="L318" s="476"/>
      <c r="M318" s="476"/>
      <c r="N318" s="476"/>
      <c r="O318" s="477"/>
      <c r="P318" s="473" t="s">
        <v>40</v>
      </c>
      <c r="Q318" s="474"/>
      <c r="R318" s="474"/>
      <c r="S318" s="474"/>
      <c r="T318" s="474"/>
      <c r="U318" s="474"/>
      <c r="V318" s="475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467" t="s">
        <v>188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66"/>
      <c r="AB319" s="66"/>
      <c r="AC319" s="80"/>
    </row>
    <row r="320" spans="1:68" ht="27" customHeight="1" x14ac:dyDescent="0.25">
      <c r="A320" s="63" t="s">
        <v>495</v>
      </c>
      <c r="B320" s="63" t="s">
        <v>496</v>
      </c>
      <c r="C320" s="36">
        <v>4301031403</v>
      </c>
      <c r="D320" s="468">
        <v>4680115886094</v>
      </c>
      <c r="E320" s="468"/>
      <c r="F320" s="62">
        <v>0.9</v>
      </c>
      <c r="G320" s="37">
        <v>6</v>
      </c>
      <c r="H320" s="62">
        <v>5.4</v>
      </c>
      <c r="I320" s="62">
        <v>5.61</v>
      </c>
      <c r="J320" s="37">
        <v>132</v>
      </c>
      <c r="K320" s="37" t="s">
        <v>105</v>
      </c>
      <c r="L320" s="37" t="s">
        <v>45</v>
      </c>
      <c r="M320" s="38" t="s">
        <v>100</v>
      </c>
      <c r="N320" s="38"/>
      <c r="O320" s="37">
        <v>50</v>
      </c>
      <c r="P320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70"/>
      <c r="R320" s="470"/>
      <c r="S320" s="470"/>
      <c r="T320" s="47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60" t="s">
        <v>497</v>
      </c>
      <c r="AG320" s="78"/>
      <c r="AJ320" s="84" t="s">
        <v>45</v>
      </c>
      <c r="AK320" s="84">
        <v>0</v>
      </c>
      <c r="BB320" s="361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476"/>
      <c r="B321" s="476"/>
      <c r="C321" s="476"/>
      <c r="D321" s="476"/>
      <c r="E321" s="476"/>
      <c r="F321" s="476"/>
      <c r="G321" s="476"/>
      <c r="H321" s="476"/>
      <c r="I321" s="476"/>
      <c r="J321" s="476"/>
      <c r="K321" s="476"/>
      <c r="L321" s="476"/>
      <c r="M321" s="476"/>
      <c r="N321" s="476"/>
      <c r="O321" s="477"/>
      <c r="P321" s="473" t="s">
        <v>40</v>
      </c>
      <c r="Q321" s="474"/>
      <c r="R321" s="474"/>
      <c r="S321" s="474"/>
      <c r="T321" s="474"/>
      <c r="U321" s="474"/>
      <c r="V321" s="475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476"/>
      <c r="B322" s="476"/>
      <c r="C322" s="476"/>
      <c r="D322" s="476"/>
      <c r="E322" s="476"/>
      <c r="F322" s="476"/>
      <c r="G322" s="476"/>
      <c r="H322" s="476"/>
      <c r="I322" s="476"/>
      <c r="J322" s="476"/>
      <c r="K322" s="476"/>
      <c r="L322" s="476"/>
      <c r="M322" s="476"/>
      <c r="N322" s="476"/>
      <c r="O322" s="477"/>
      <c r="P322" s="473" t="s">
        <v>40</v>
      </c>
      <c r="Q322" s="474"/>
      <c r="R322" s="474"/>
      <c r="S322" s="474"/>
      <c r="T322" s="474"/>
      <c r="U322" s="474"/>
      <c r="V322" s="475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27.75" customHeight="1" x14ac:dyDescent="0.2">
      <c r="A323" s="465" t="s">
        <v>498</v>
      </c>
      <c r="B323" s="465"/>
      <c r="C323" s="465"/>
      <c r="D323" s="465"/>
      <c r="E323" s="465"/>
      <c r="F323" s="465"/>
      <c r="G323" s="465"/>
      <c r="H323" s="465"/>
      <c r="I323" s="465"/>
      <c r="J323" s="465"/>
      <c r="K323" s="465"/>
      <c r="L323" s="465"/>
      <c r="M323" s="465"/>
      <c r="N323" s="465"/>
      <c r="O323" s="465"/>
      <c r="P323" s="465"/>
      <c r="Q323" s="465"/>
      <c r="R323" s="465"/>
      <c r="S323" s="465"/>
      <c r="T323" s="465"/>
      <c r="U323" s="465"/>
      <c r="V323" s="465"/>
      <c r="W323" s="465"/>
      <c r="X323" s="465"/>
      <c r="Y323" s="465"/>
      <c r="Z323" s="465"/>
      <c r="AA323" s="54"/>
      <c r="AB323" s="54"/>
      <c r="AC323" s="54"/>
    </row>
    <row r="324" spans="1:68" ht="16.5" customHeight="1" x14ac:dyDescent="0.25">
      <c r="A324" s="466" t="s">
        <v>498</v>
      </c>
      <c r="B324" s="466"/>
      <c r="C324" s="466"/>
      <c r="D324" s="466"/>
      <c r="E324" s="466"/>
      <c r="F324" s="466"/>
      <c r="G324" s="466"/>
      <c r="H324" s="466"/>
      <c r="I324" s="466"/>
      <c r="J324" s="466"/>
      <c r="K324" s="466"/>
      <c r="L324" s="466"/>
      <c r="M324" s="466"/>
      <c r="N324" s="466"/>
      <c r="O324" s="466"/>
      <c r="P324" s="466"/>
      <c r="Q324" s="466"/>
      <c r="R324" s="466"/>
      <c r="S324" s="466"/>
      <c r="T324" s="466"/>
      <c r="U324" s="466"/>
      <c r="V324" s="466"/>
      <c r="W324" s="466"/>
      <c r="X324" s="466"/>
      <c r="Y324" s="466"/>
      <c r="Z324" s="466"/>
      <c r="AA324" s="65"/>
      <c r="AB324" s="65"/>
      <c r="AC324" s="79"/>
    </row>
    <row r="325" spans="1:68" ht="14.25" customHeight="1" x14ac:dyDescent="0.25">
      <c r="A325" s="467" t="s">
        <v>96</v>
      </c>
      <c r="B325" s="467"/>
      <c r="C325" s="467"/>
      <c r="D325" s="467"/>
      <c r="E325" s="467"/>
      <c r="F325" s="467"/>
      <c r="G325" s="467"/>
      <c r="H325" s="467"/>
      <c r="I325" s="467"/>
      <c r="J325" s="467"/>
      <c r="K325" s="467"/>
      <c r="L325" s="467"/>
      <c r="M325" s="467"/>
      <c r="N325" s="467"/>
      <c r="O325" s="467"/>
      <c r="P325" s="467"/>
      <c r="Q325" s="467"/>
      <c r="R325" s="467"/>
      <c r="S325" s="467"/>
      <c r="T325" s="467"/>
      <c r="U325" s="467"/>
      <c r="V325" s="467"/>
      <c r="W325" s="467"/>
      <c r="X325" s="467"/>
      <c r="Y325" s="467"/>
      <c r="Z325" s="467"/>
      <c r="AA325" s="66"/>
      <c r="AB325" s="66"/>
      <c r="AC325" s="80"/>
    </row>
    <row r="326" spans="1:68" ht="27" customHeight="1" x14ac:dyDescent="0.25">
      <c r="A326" s="63" t="s">
        <v>499</v>
      </c>
      <c r="B326" s="63" t="s">
        <v>500</v>
      </c>
      <c r="C326" s="36">
        <v>4301011795</v>
      </c>
      <c r="D326" s="468">
        <v>4607091389067</v>
      </c>
      <c r="E326" s="468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100</v>
      </c>
      <c r="N326" s="38"/>
      <c r="O326" s="37">
        <v>60</v>
      </c>
      <c r="P326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70"/>
      <c r="R326" s="470"/>
      <c r="S326" s="470"/>
      <c r="T326" s="471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ref="Y326:Y333" si="30"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501</v>
      </c>
      <c r="AG326" s="78"/>
      <c r="AJ326" s="84" t="s">
        <v>45</v>
      </c>
      <c r="AK326" s="84">
        <v>0</v>
      </c>
      <c r="BB326" s="363" t="s">
        <v>67</v>
      </c>
      <c r="BM326" s="78">
        <f t="shared" ref="BM326:BM333" si="31">IFERROR(X326*I326/H326,"0")</f>
        <v>0</v>
      </c>
      <c r="BN326" s="78">
        <f t="shared" ref="BN326:BN333" si="32">IFERROR(Y326*I326/H326,"0")</f>
        <v>0</v>
      </c>
      <c r="BO326" s="78">
        <f t="shared" ref="BO326:BO333" si="33">IFERROR(1/J326*(X326/H326),"0")</f>
        <v>0</v>
      </c>
      <c r="BP326" s="78">
        <f t="shared" ref="BP326:BP333" si="34">IFERROR(1/J326*(Y326/H326),"0")</f>
        <v>0</v>
      </c>
    </row>
    <row r="327" spans="1:68" ht="27" customHeight="1" x14ac:dyDescent="0.25">
      <c r="A327" s="63" t="s">
        <v>502</v>
      </c>
      <c r="B327" s="63" t="s">
        <v>503</v>
      </c>
      <c r="C327" s="36">
        <v>4301011376</v>
      </c>
      <c r="D327" s="468">
        <v>4680115885226</v>
      </c>
      <c r="E327" s="468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104</v>
      </c>
      <c r="N327" s="38"/>
      <c r="O327" s="37">
        <v>60</v>
      </c>
      <c r="P327" s="6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70"/>
      <c r="R327" s="470"/>
      <c r="S327" s="470"/>
      <c r="T327" s="471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504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16.5" customHeight="1" x14ac:dyDescent="0.25">
      <c r="A328" s="63" t="s">
        <v>505</v>
      </c>
      <c r="B328" s="63" t="s">
        <v>506</v>
      </c>
      <c r="C328" s="36">
        <v>4301011774</v>
      </c>
      <c r="D328" s="468">
        <v>4680115884502</v>
      </c>
      <c r="E328" s="468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6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70"/>
      <c r="R328" s="470"/>
      <c r="S328" s="470"/>
      <c r="T328" s="471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507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27" customHeight="1" x14ac:dyDescent="0.25">
      <c r="A329" s="63" t="s">
        <v>508</v>
      </c>
      <c r="B329" s="63" t="s">
        <v>509</v>
      </c>
      <c r="C329" s="36">
        <v>4301011771</v>
      </c>
      <c r="D329" s="468">
        <v>4607091389104</v>
      </c>
      <c r="E329" s="468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100</v>
      </c>
      <c r="N329" s="38"/>
      <c r="O329" s="37">
        <v>60</v>
      </c>
      <c r="P329" s="6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70"/>
      <c r="R329" s="470"/>
      <c r="S329" s="470"/>
      <c r="T329" s="471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510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16.5" customHeight="1" x14ac:dyDescent="0.25">
      <c r="A330" s="63" t="s">
        <v>511</v>
      </c>
      <c r="B330" s="63" t="s">
        <v>512</v>
      </c>
      <c r="C330" s="36">
        <v>4301011799</v>
      </c>
      <c r="D330" s="468">
        <v>4680115884519</v>
      </c>
      <c r="E330" s="468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104</v>
      </c>
      <c r="N330" s="38"/>
      <c r="O330" s="37">
        <v>60</v>
      </c>
      <c r="P330" s="6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70"/>
      <c r="R330" s="470"/>
      <c r="S330" s="470"/>
      <c r="T330" s="471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513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514</v>
      </c>
      <c r="B331" s="63" t="s">
        <v>515</v>
      </c>
      <c r="C331" s="36">
        <v>4301012035</v>
      </c>
      <c r="D331" s="468">
        <v>4680115880603</v>
      </c>
      <c r="E331" s="468"/>
      <c r="F331" s="62">
        <v>0.6</v>
      </c>
      <c r="G331" s="37">
        <v>8</v>
      </c>
      <c r="H331" s="62">
        <v>4.8</v>
      </c>
      <c r="I331" s="62">
        <v>6.93</v>
      </c>
      <c r="J331" s="37">
        <v>132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470"/>
      <c r="R331" s="470"/>
      <c r="S331" s="470"/>
      <c r="T331" s="471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72" t="s">
        <v>501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516</v>
      </c>
      <c r="B332" s="63" t="s">
        <v>517</v>
      </c>
      <c r="C332" s="36">
        <v>4301012036</v>
      </c>
      <c r="D332" s="468">
        <v>4680115882782</v>
      </c>
      <c r="E332" s="468"/>
      <c r="F332" s="62">
        <v>0.6</v>
      </c>
      <c r="G332" s="37">
        <v>8</v>
      </c>
      <c r="H332" s="62">
        <v>4.8</v>
      </c>
      <c r="I332" s="62">
        <v>6.96</v>
      </c>
      <c r="J332" s="37">
        <v>120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6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470"/>
      <c r="R332" s="470"/>
      <c r="S332" s="470"/>
      <c r="T332" s="471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IFERROR(IF(Y332=0,"",ROUNDUP(Y332/H332,0)*0.00937),"")</f>
        <v/>
      </c>
      <c r="AA332" s="68" t="s">
        <v>45</v>
      </c>
      <c r="AB332" s="69" t="s">
        <v>45</v>
      </c>
      <c r="AC332" s="374" t="s">
        <v>518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519</v>
      </c>
      <c r="B333" s="63" t="s">
        <v>520</v>
      </c>
      <c r="C333" s="36">
        <v>4301012034</v>
      </c>
      <c r="D333" s="468">
        <v>4607091389982</v>
      </c>
      <c r="E333" s="468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6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70"/>
      <c r="R333" s="470"/>
      <c r="S333" s="470"/>
      <c r="T333" s="471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510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76"/>
      <c r="B334" s="476"/>
      <c r="C334" s="476"/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7"/>
      <c r="P334" s="473" t="s">
        <v>40</v>
      </c>
      <c r="Q334" s="474"/>
      <c r="R334" s="474"/>
      <c r="S334" s="474"/>
      <c r="T334" s="474"/>
      <c r="U334" s="474"/>
      <c r="V334" s="475"/>
      <c r="W334" s="42" t="s">
        <v>39</v>
      </c>
      <c r="X334" s="43">
        <f>IFERROR(X326/H326,"0")+IFERROR(X327/H327,"0")+IFERROR(X328/H328,"0")+IFERROR(X329/H329,"0")+IFERROR(X330/H330,"0")+IFERROR(X331/H331,"0")+IFERROR(X332/H332,"0")+IFERROR(X333/H333,"0")</f>
        <v>0</v>
      </c>
      <c r="Y334" s="43">
        <f>IFERROR(Y326/H326,"0")+IFERROR(Y327/H327,"0")+IFERROR(Y328/H328,"0")+IFERROR(Y329/H329,"0")+IFERROR(Y330/H330,"0")+IFERROR(Y331/H331,"0")+IFERROR(Y332/H332,"0")+IFERROR(Y333/H333,"0")</f>
        <v>0</v>
      </c>
      <c r="Z334" s="43">
        <f>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76"/>
      <c r="B335" s="476"/>
      <c r="C335" s="476"/>
      <c r="D335" s="476"/>
      <c r="E335" s="476"/>
      <c r="F335" s="476"/>
      <c r="G335" s="476"/>
      <c r="H335" s="476"/>
      <c r="I335" s="476"/>
      <c r="J335" s="476"/>
      <c r="K335" s="476"/>
      <c r="L335" s="476"/>
      <c r="M335" s="476"/>
      <c r="N335" s="476"/>
      <c r="O335" s="477"/>
      <c r="P335" s="473" t="s">
        <v>40</v>
      </c>
      <c r="Q335" s="474"/>
      <c r="R335" s="474"/>
      <c r="S335" s="474"/>
      <c r="T335" s="474"/>
      <c r="U335" s="474"/>
      <c r="V335" s="475"/>
      <c r="W335" s="42" t="s">
        <v>0</v>
      </c>
      <c r="X335" s="43">
        <f>IFERROR(SUM(X326:X333),"0")</f>
        <v>0</v>
      </c>
      <c r="Y335" s="43">
        <f>IFERROR(SUM(Y326:Y333),"0")</f>
        <v>0</v>
      </c>
      <c r="Z335" s="42"/>
      <c r="AA335" s="67"/>
      <c r="AB335" s="67"/>
      <c r="AC335" s="67"/>
    </row>
    <row r="336" spans="1:68" ht="14.25" customHeight="1" x14ac:dyDescent="0.25">
      <c r="A336" s="467" t="s">
        <v>127</v>
      </c>
      <c r="B336" s="467"/>
      <c r="C336" s="467"/>
      <c r="D336" s="467"/>
      <c r="E336" s="467"/>
      <c r="F336" s="467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/>
      <c r="Q336" s="467"/>
      <c r="R336" s="467"/>
      <c r="S336" s="467"/>
      <c r="T336" s="467"/>
      <c r="U336" s="467"/>
      <c r="V336" s="467"/>
      <c r="W336" s="467"/>
      <c r="X336" s="467"/>
      <c r="Y336" s="467"/>
      <c r="Z336" s="467"/>
      <c r="AA336" s="66"/>
      <c r="AB336" s="66"/>
      <c r="AC336" s="80"/>
    </row>
    <row r="337" spans="1:68" ht="16.5" customHeight="1" x14ac:dyDescent="0.25">
      <c r="A337" s="63" t="s">
        <v>521</v>
      </c>
      <c r="B337" s="63" t="s">
        <v>522</v>
      </c>
      <c r="C337" s="36">
        <v>4301020334</v>
      </c>
      <c r="D337" s="468">
        <v>4607091388930</v>
      </c>
      <c r="E337" s="468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6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70"/>
      <c r="R337" s="470"/>
      <c r="S337" s="470"/>
      <c r="T337" s="47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523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524</v>
      </c>
      <c r="B338" s="63" t="s">
        <v>525</v>
      </c>
      <c r="C338" s="36">
        <v>4301020385</v>
      </c>
      <c r="D338" s="468">
        <v>4680115880054</v>
      </c>
      <c r="E338" s="468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6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70"/>
      <c r="R338" s="470"/>
      <c r="S338" s="470"/>
      <c r="T338" s="47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523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76"/>
      <c r="B339" s="476"/>
      <c r="C339" s="476"/>
      <c r="D339" s="476"/>
      <c r="E339" s="476"/>
      <c r="F339" s="476"/>
      <c r="G339" s="476"/>
      <c r="H339" s="476"/>
      <c r="I339" s="476"/>
      <c r="J339" s="476"/>
      <c r="K339" s="476"/>
      <c r="L339" s="476"/>
      <c r="M339" s="476"/>
      <c r="N339" s="476"/>
      <c r="O339" s="477"/>
      <c r="P339" s="473" t="s">
        <v>40</v>
      </c>
      <c r="Q339" s="474"/>
      <c r="R339" s="474"/>
      <c r="S339" s="474"/>
      <c r="T339" s="474"/>
      <c r="U339" s="474"/>
      <c r="V339" s="4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76"/>
      <c r="B340" s="476"/>
      <c r="C340" s="476"/>
      <c r="D340" s="476"/>
      <c r="E340" s="476"/>
      <c r="F340" s="476"/>
      <c r="G340" s="476"/>
      <c r="H340" s="476"/>
      <c r="I340" s="476"/>
      <c r="J340" s="476"/>
      <c r="K340" s="476"/>
      <c r="L340" s="476"/>
      <c r="M340" s="476"/>
      <c r="N340" s="476"/>
      <c r="O340" s="477"/>
      <c r="P340" s="473" t="s">
        <v>40</v>
      </c>
      <c r="Q340" s="474"/>
      <c r="R340" s="474"/>
      <c r="S340" s="474"/>
      <c r="T340" s="474"/>
      <c r="U340" s="474"/>
      <c r="V340" s="4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67" t="s">
        <v>188</v>
      </c>
      <c r="B341" s="467"/>
      <c r="C341" s="467"/>
      <c r="D341" s="467"/>
      <c r="E341" s="467"/>
      <c r="F341" s="467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/>
      <c r="Q341" s="467"/>
      <c r="R341" s="467"/>
      <c r="S341" s="467"/>
      <c r="T341" s="467"/>
      <c r="U341" s="467"/>
      <c r="V341" s="467"/>
      <c r="W341" s="467"/>
      <c r="X341" s="467"/>
      <c r="Y341" s="467"/>
      <c r="Z341" s="467"/>
      <c r="AA341" s="66"/>
      <c r="AB341" s="66"/>
      <c r="AC341" s="80"/>
    </row>
    <row r="342" spans="1:68" ht="27" customHeight="1" x14ac:dyDescent="0.25">
      <c r="A342" s="63" t="s">
        <v>526</v>
      </c>
      <c r="B342" s="63" t="s">
        <v>527</v>
      </c>
      <c r="C342" s="36">
        <v>4301031349</v>
      </c>
      <c r="D342" s="468">
        <v>4680115883116</v>
      </c>
      <c r="E342" s="468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6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70"/>
      <c r="R342" s="470"/>
      <c r="S342" s="470"/>
      <c r="T342" s="47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7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528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7" si="36">IFERROR(X342*I342/H342,"0")</f>
        <v>0</v>
      </c>
      <c r="BN342" s="78">
        <f t="shared" ref="BN342:BN347" si="37">IFERROR(Y342*I342/H342,"0")</f>
        <v>0</v>
      </c>
      <c r="BO342" s="78">
        <f t="shared" ref="BO342:BO347" si="38">IFERROR(1/J342*(X342/H342),"0")</f>
        <v>0</v>
      </c>
      <c r="BP342" s="78">
        <f t="shared" ref="BP342:BP347" si="39">IFERROR(1/J342*(Y342/H342),"0")</f>
        <v>0</v>
      </c>
    </row>
    <row r="343" spans="1:68" ht="27" customHeight="1" x14ac:dyDescent="0.25">
      <c r="A343" s="63" t="s">
        <v>529</v>
      </c>
      <c r="B343" s="63" t="s">
        <v>530</v>
      </c>
      <c r="C343" s="36">
        <v>4301031350</v>
      </c>
      <c r="D343" s="468">
        <v>4680115883093</v>
      </c>
      <c r="E343" s="468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6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70"/>
      <c r="R343" s="470"/>
      <c r="S343" s="470"/>
      <c r="T343" s="47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531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532</v>
      </c>
      <c r="B344" s="63" t="s">
        <v>533</v>
      </c>
      <c r="C344" s="36">
        <v>4301031353</v>
      </c>
      <c r="D344" s="468">
        <v>4680115883109</v>
      </c>
      <c r="E344" s="468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70"/>
      <c r="R344" s="470"/>
      <c r="S344" s="470"/>
      <c r="T344" s="47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534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535</v>
      </c>
      <c r="B345" s="63" t="s">
        <v>536</v>
      </c>
      <c r="C345" s="36">
        <v>4301031419</v>
      </c>
      <c r="D345" s="468">
        <v>4680115882072</v>
      </c>
      <c r="E345" s="468"/>
      <c r="F345" s="62">
        <v>0.6</v>
      </c>
      <c r="G345" s="37">
        <v>8</v>
      </c>
      <c r="H345" s="62">
        <v>4.8</v>
      </c>
      <c r="I345" s="62">
        <v>6.93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6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70"/>
      <c r="R345" s="470"/>
      <c r="S345" s="470"/>
      <c r="T345" s="47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528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537</v>
      </c>
      <c r="B346" s="63" t="s">
        <v>538</v>
      </c>
      <c r="C346" s="36">
        <v>4301031418</v>
      </c>
      <c r="D346" s="468">
        <v>4680115882102</v>
      </c>
      <c r="E346" s="468"/>
      <c r="F346" s="62">
        <v>0.6</v>
      </c>
      <c r="G346" s="37">
        <v>8</v>
      </c>
      <c r="H346" s="62">
        <v>4.8</v>
      </c>
      <c r="I346" s="62">
        <v>6.69</v>
      </c>
      <c r="J346" s="37">
        <v>132</v>
      </c>
      <c r="K346" s="37" t="s">
        <v>105</v>
      </c>
      <c r="L346" s="37" t="s">
        <v>45</v>
      </c>
      <c r="M346" s="38" t="s">
        <v>83</v>
      </c>
      <c r="N346" s="38"/>
      <c r="O346" s="37">
        <v>70</v>
      </c>
      <c r="P346" s="6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470"/>
      <c r="R346" s="470"/>
      <c r="S346" s="470"/>
      <c r="T346" s="47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531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539</v>
      </c>
      <c r="B347" s="63" t="s">
        <v>540</v>
      </c>
      <c r="C347" s="36">
        <v>4301031417</v>
      </c>
      <c r="D347" s="468">
        <v>4680115882096</v>
      </c>
      <c r="E347" s="468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6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470"/>
      <c r="R347" s="470"/>
      <c r="S347" s="470"/>
      <c r="T347" s="47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534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x14ac:dyDescent="0.2">
      <c r="A348" s="476"/>
      <c r="B348" s="476"/>
      <c r="C348" s="476"/>
      <c r="D348" s="476"/>
      <c r="E348" s="476"/>
      <c r="F348" s="476"/>
      <c r="G348" s="476"/>
      <c r="H348" s="476"/>
      <c r="I348" s="476"/>
      <c r="J348" s="476"/>
      <c r="K348" s="476"/>
      <c r="L348" s="476"/>
      <c r="M348" s="476"/>
      <c r="N348" s="476"/>
      <c r="O348" s="477"/>
      <c r="P348" s="473" t="s">
        <v>40</v>
      </c>
      <c r="Q348" s="474"/>
      <c r="R348" s="474"/>
      <c r="S348" s="474"/>
      <c r="T348" s="474"/>
      <c r="U348" s="474"/>
      <c r="V348" s="475"/>
      <c r="W348" s="42" t="s">
        <v>39</v>
      </c>
      <c r="X348" s="43">
        <f>IFERROR(X342/H342,"0")+IFERROR(X343/H343,"0")+IFERROR(X344/H344,"0")+IFERROR(X345/H345,"0")+IFERROR(X346/H346,"0")+IFERROR(X347/H347,"0")</f>
        <v>0</v>
      </c>
      <c r="Y348" s="43">
        <f>IFERROR(Y342/H342,"0")+IFERROR(Y343/H343,"0")+IFERROR(Y344/H344,"0")+IFERROR(Y345/H345,"0")+IFERROR(Y346/H346,"0")+IFERROR(Y347/H347,"0")</f>
        <v>0</v>
      </c>
      <c r="Z348" s="43">
        <f>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476"/>
      <c r="B349" s="476"/>
      <c r="C349" s="476"/>
      <c r="D349" s="476"/>
      <c r="E349" s="476"/>
      <c r="F349" s="476"/>
      <c r="G349" s="476"/>
      <c r="H349" s="476"/>
      <c r="I349" s="476"/>
      <c r="J349" s="476"/>
      <c r="K349" s="476"/>
      <c r="L349" s="476"/>
      <c r="M349" s="476"/>
      <c r="N349" s="476"/>
      <c r="O349" s="477"/>
      <c r="P349" s="473" t="s">
        <v>40</v>
      </c>
      <c r="Q349" s="474"/>
      <c r="R349" s="474"/>
      <c r="S349" s="474"/>
      <c r="T349" s="474"/>
      <c r="U349" s="474"/>
      <c r="V349" s="475"/>
      <c r="W349" s="42" t="s">
        <v>0</v>
      </c>
      <c r="X349" s="43">
        <f>IFERROR(SUM(X342:X347),"0")</f>
        <v>0</v>
      </c>
      <c r="Y349" s="43">
        <f>IFERROR(SUM(Y342:Y347),"0")</f>
        <v>0</v>
      </c>
      <c r="Z349" s="42"/>
      <c r="AA349" s="67"/>
      <c r="AB349" s="67"/>
      <c r="AC349" s="67"/>
    </row>
    <row r="350" spans="1:68" ht="14.25" customHeight="1" x14ac:dyDescent="0.25">
      <c r="A350" s="467" t="s">
        <v>79</v>
      </c>
      <c r="B350" s="467"/>
      <c r="C350" s="467"/>
      <c r="D350" s="467"/>
      <c r="E350" s="467"/>
      <c r="F350" s="467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/>
      <c r="Q350" s="467"/>
      <c r="R350" s="467"/>
      <c r="S350" s="467"/>
      <c r="T350" s="467"/>
      <c r="U350" s="467"/>
      <c r="V350" s="467"/>
      <c r="W350" s="467"/>
      <c r="X350" s="467"/>
      <c r="Y350" s="467"/>
      <c r="Z350" s="467"/>
      <c r="AA350" s="66"/>
      <c r="AB350" s="66"/>
      <c r="AC350" s="80"/>
    </row>
    <row r="351" spans="1:68" ht="16.5" customHeight="1" x14ac:dyDescent="0.25">
      <c r="A351" s="63" t="s">
        <v>541</v>
      </c>
      <c r="B351" s="63" t="s">
        <v>542</v>
      </c>
      <c r="C351" s="36">
        <v>4301051232</v>
      </c>
      <c r="D351" s="468">
        <v>4607091383409</v>
      </c>
      <c r="E351" s="468"/>
      <c r="F351" s="62">
        <v>1.3</v>
      </c>
      <c r="G351" s="37">
        <v>6</v>
      </c>
      <c r="H351" s="62">
        <v>7.8</v>
      </c>
      <c r="I351" s="62">
        <v>8.3010000000000002</v>
      </c>
      <c r="J351" s="37">
        <v>64</v>
      </c>
      <c r="K351" s="37" t="s">
        <v>101</v>
      </c>
      <c r="L351" s="37" t="s">
        <v>45</v>
      </c>
      <c r="M351" s="38" t="s">
        <v>104</v>
      </c>
      <c r="N351" s="38"/>
      <c r="O351" s="37">
        <v>45</v>
      </c>
      <c r="P351" s="6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470"/>
      <c r="R351" s="470"/>
      <c r="S351" s="470"/>
      <c r="T351" s="47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394" t="s">
        <v>543</v>
      </c>
      <c r="AG351" s="78"/>
      <c r="AJ351" s="84" t="s">
        <v>45</v>
      </c>
      <c r="AK351" s="84">
        <v>0</v>
      </c>
      <c r="BB351" s="39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544</v>
      </c>
      <c r="B352" s="63" t="s">
        <v>545</v>
      </c>
      <c r="C352" s="36">
        <v>4301051233</v>
      </c>
      <c r="D352" s="468">
        <v>4607091383416</v>
      </c>
      <c r="E352" s="468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6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470"/>
      <c r="R352" s="470"/>
      <c r="S352" s="470"/>
      <c r="T352" s="47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546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32" x14ac:dyDescent="0.2">
      <c r="A353" s="476"/>
      <c r="B353" s="476"/>
      <c r="C353" s="476"/>
      <c r="D353" s="476"/>
      <c r="E353" s="476"/>
      <c r="F353" s="476"/>
      <c r="G353" s="476"/>
      <c r="H353" s="476"/>
      <c r="I353" s="476"/>
      <c r="J353" s="476"/>
      <c r="K353" s="476"/>
      <c r="L353" s="476"/>
      <c r="M353" s="476"/>
      <c r="N353" s="476"/>
      <c r="O353" s="477"/>
      <c r="P353" s="473" t="s">
        <v>40</v>
      </c>
      <c r="Q353" s="474"/>
      <c r="R353" s="474"/>
      <c r="S353" s="474"/>
      <c r="T353" s="474"/>
      <c r="U353" s="474"/>
      <c r="V353" s="475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32" x14ac:dyDescent="0.2">
      <c r="A354" s="476"/>
      <c r="B354" s="476"/>
      <c r="C354" s="476"/>
      <c r="D354" s="476"/>
      <c r="E354" s="476"/>
      <c r="F354" s="476"/>
      <c r="G354" s="476"/>
      <c r="H354" s="476"/>
      <c r="I354" s="476"/>
      <c r="J354" s="476"/>
      <c r="K354" s="476"/>
      <c r="L354" s="476"/>
      <c r="M354" s="476"/>
      <c r="N354" s="476"/>
      <c r="O354" s="477"/>
      <c r="P354" s="473" t="s">
        <v>40</v>
      </c>
      <c r="Q354" s="474"/>
      <c r="R354" s="474"/>
      <c r="S354" s="474"/>
      <c r="T354" s="474"/>
      <c r="U354" s="474"/>
      <c r="V354" s="475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32" ht="15" customHeight="1" x14ac:dyDescent="0.2">
      <c r="A355" s="476"/>
      <c r="B355" s="476"/>
      <c r="C355" s="476"/>
      <c r="D355" s="476"/>
      <c r="E355" s="476"/>
      <c r="F355" s="476"/>
      <c r="G355" s="476"/>
      <c r="H355" s="476"/>
      <c r="I355" s="476"/>
      <c r="J355" s="476"/>
      <c r="K355" s="476"/>
      <c r="L355" s="476"/>
      <c r="M355" s="476"/>
      <c r="N355" s="476"/>
      <c r="O355" s="636"/>
      <c r="P355" s="633" t="s">
        <v>33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IFERROR(X25+X29+X37+X47+X53+X58+X64+X70+X78+X84+X90+X94+X99+X105+X118+X124+X128+X134+X139+X146+X157+X161+X173+X182+X188+X193+X198+X203+X212+X221+X229+X235+X242+X248+X254+X265+X270+X275+X279+X286+X290+X295+X299+X308+X313+X318+X322+X335+X340+X349+X354,"0")</f>
        <v>0</v>
      </c>
      <c r="Y355" s="43">
        <f>IFERROR(Y25+Y29+Y37+Y47+Y53+Y58+Y64+Y70+Y78+Y84+Y90+Y94+Y99+Y105+Y118+Y124+Y128+Y134+Y139+Y146+Y157+Y161+Y173+Y182+Y188+Y193+Y198+Y203+Y212+Y221+Y229+Y235+Y242+Y248+Y254+Y265+Y270+Y275+Y279+Y286+Y290+Y295+Y299+Y308+Y313+Y318+Y322+Y335+Y340+Y349+Y354,"0")</f>
        <v>0</v>
      </c>
      <c r="Z355" s="42"/>
      <c r="AA355" s="67"/>
      <c r="AB355" s="67"/>
      <c r="AC355" s="67"/>
    </row>
    <row r="356" spans="1:32" x14ac:dyDescent="0.2">
      <c r="A356" s="476"/>
      <c r="B356" s="476"/>
      <c r="C356" s="476"/>
      <c r="D356" s="476"/>
      <c r="E356" s="476"/>
      <c r="F356" s="476"/>
      <c r="G356" s="476"/>
      <c r="H356" s="476"/>
      <c r="I356" s="476"/>
      <c r="J356" s="476"/>
      <c r="K356" s="476"/>
      <c r="L356" s="476"/>
      <c r="M356" s="476"/>
      <c r="N356" s="476"/>
      <c r="O356" s="636"/>
      <c r="P356" s="633" t="s">
        <v>34</v>
      </c>
      <c r="Q356" s="634"/>
      <c r="R356" s="634"/>
      <c r="S356" s="634"/>
      <c r="T356" s="634"/>
      <c r="U356" s="634"/>
      <c r="V356" s="635"/>
      <c r="W356" s="42" t="s">
        <v>0</v>
      </c>
      <c r="X356" s="43">
        <f>IFERROR(SUM(BM22:BM352),"0")</f>
        <v>0</v>
      </c>
      <c r="Y356" s="43">
        <f>IFERROR(SUM(BN22:BN352),"0")</f>
        <v>0</v>
      </c>
      <c r="Z356" s="42"/>
      <c r="AA356" s="67"/>
      <c r="AB356" s="67"/>
      <c r="AC356" s="67"/>
    </row>
    <row r="357" spans="1:32" x14ac:dyDescent="0.2">
      <c r="A357" s="476"/>
      <c r="B357" s="476"/>
      <c r="C357" s="476"/>
      <c r="D357" s="476"/>
      <c r="E357" s="476"/>
      <c r="F357" s="476"/>
      <c r="G357" s="476"/>
      <c r="H357" s="476"/>
      <c r="I357" s="476"/>
      <c r="J357" s="476"/>
      <c r="K357" s="476"/>
      <c r="L357" s="476"/>
      <c r="M357" s="476"/>
      <c r="N357" s="476"/>
      <c r="O357" s="636"/>
      <c r="P357" s="633" t="s">
        <v>35</v>
      </c>
      <c r="Q357" s="634"/>
      <c r="R357" s="634"/>
      <c r="S357" s="634"/>
      <c r="T357" s="634"/>
      <c r="U357" s="634"/>
      <c r="V357" s="635"/>
      <c r="W357" s="42" t="s">
        <v>20</v>
      </c>
      <c r="X357" s="44">
        <f>ROUNDUP(SUM(BO22:BO352),0)</f>
        <v>0</v>
      </c>
      <c r="Y357" s="44">
        <f>ROUNDUP(SUM(BP22:BP352),0)</f>
        <v>0</v>
      </c>
      <c r="Z357" s="42"/>
      <c r="AA357" s="67"/>
      <c r="AB357" s="67"/>
      <c r="AC357" s="67"/>
    </row>
    <row r="358" spans="1:32" x14ac:dyDescent="0.2">
      <c r="A358" s="476"/>
      <c r="B358" s="476"/>
      <c r="C358" s="476"/>
      <c r="D358" s="476"/>
      <c r="E358" s="476"/>
      <c r="F358" s="476"/>
      <c r="G358" s="476"/>
      <c r="H358" s="476"/>
      <c r="I358" s="476"/>
      <c r="J358" s="476"/>
      <c r="K358" s="476"/>
      <c r="L358" s="476"/>
      <c r="M358" s="476"/>
      <c r="N358" s="476"/>
      <c r="O358" s="636"/>
      <c r="P358" s="633" t="s">
        <v>36</v>
      </c>
      <c r="Q358" s="634"/>
      <c r="R358" s="634"/>
      <c r="S358" s="634"/>
      <c r="T358" s="634"/>
      <c r="U358" s="634"/>
      <c r="V358" s="635"/>
      <c r="W358" s="42" t="s">
        <v>0</v>
      </c>
      <c r="X358" s="43">
        <f>GrossWeightTotal+PalletQtyTotal*25</f>
        <v>0</v>
      </c>
      <c r="Y358" s="43">
        <f>GrossWeightTotalR+PalletQtyTotalR*25</f>
        <v>0</v>
      </c>
      <c r="Z358" s="42"/>
      <c r="AA358" s="67"/>
      <c r="AB358" s="67"/>
      <c r="AC358" s="67"/>
    </row>
    <row r="359" spans="1:32" x14ac:dyDescent="0.2">
      <c r="A359" s="476"/>
      <c r="B359" s="476"/>
      <c r="C359" s="476"/>
      <c r="D359" s="476"/>
      <c r="E359" s="476"/>
      <c r="F359" s="476"/>
      <c r="G359" s="476"/>
      <c r="H359" s="476"/>
      <c r="I359" s="476"/>
      <c r="J359" s="476"/>
      <c r="K359" s="476"/>
      <c r="L359" s="476"/>
      <c r="M359" s="476"/>
      <c r="N359" s="476"/>
      <c r="O359" s="636"/>
      <c r="P359" s="633" t="s">
        <v>37</v>
      </c>
      <c r="Q359" s="634"/>
      <c r="R359" s="634"/>
      <c r="S359" s="634"/>
      <c r="T359" s="634"/>
      <c r="U359" s="634"/>
      <c r="V359" s="635"/>
      <c r="W359" s="42" t="s">
        <v>20</v>
      </c>
      <c r="X359" s="43">
        <f>IFERROR(X24+X28+X36+X46+X52+X57+X63+X69+X77+X83+X89+X93+X98+X104+X117+X123+X127+X133+X138+X145+X156+X160+X172+X181+X187+X192+X197+X202+X211+X220+X228+X234+X241+X247+X253+X264+X269+X274+X278+X285+X289+X294+X298+X307+X312+X317+X321+X334+X339+X348+X353,"0")</f>
        <v>0</v>
      </c>
      <c r="Y359" s="43">
        <f>IFERROR(Y24+Y28+Y36+Y46+Y52+Y57+Y63+Y69+Y77+Y83+Y89+Y93+Y98+Y104+Y117+Y123+Y127+Y133+Y138+Y145+Y156+Y160+Y172+Y181+Y187+Y192+Y197+Y202+Y211+Y220+Y228+Y234+Y241+Y247+Y253+Y264+Y269+Y274+Y278+Y285+Y289+Y294+Y298+Y307+Y312+Y317+Y321+Y334+Y339+Y348+Y353,"0")</f>
        <v>0</v>
      </c>
      <c r="Z359" s="42"/>
      <c r="AA359" s="67"/>
      <c r="AB359" s="67"/>
      <c r="AC359" s="67"/>
    </row>
    <row r="360" spans="1:32" ht="14.25" x14ac:dyDescent="0.2">
      <c r="A360" s="476"/>
      <c r="B360" s="476"/>
      <c r="C360" s="476"/>
      <c r="D360" s="476"/>
      <c r="E360" s="476"/>
      <c r="F360" s="476"/>
      <c r="G360" s="476"/>
      <c r="H360" s="476"/>
      <c r="I360" s="476"/>
      <c r="J360" s="476"/>
      <c r="K360" s="476"/>
      <c r="L360" s="476"/>
      <c r="M360" s="476"/>
      <c r="N360" s="476"/>
      <c r="O360" s="636"/>
      <c r="P360" s="633" t="s">
        <v>38</v>
      </c>
      <c r="Q360" s="634"/>
      <c r="R360" s="634"/>
      <c r="S360" s="634"/>
      <c r="T360" s="634"/>
      <c r="U360" s="634"/>
      <c r="V360" s="635"/>
      <c r="W360" s="45" t="s">
        <v>51</v>
      </c>
      <c r="X360" s="42"/>
      <c r="Y360" s="42"/>
      <c r="Z360" s="42">
        <f>IFERROR(Z24+Z28+Z36+Z46+Z52+Z57+Z63+Z69+Z77+Z83+Z89+Z93+Z98+Z104+Z117+Z123+Z127+Z133+Z138+Z145+Z156+Z160+Z172+Z181+Z187+Z192+Z197+Z202+Z211+Z220+Z228+Z234+Z241+Z247+Z253+Z264+Z269+Z274+Z278+Z285+Z289+Z294+Z298+Z307+Z312+Z317+Z321+Z334+Z339+Z348+Z353,"0")</f>
        <v>0</v>
      </c>
      <c r="AA360" s="67"/>
      <c r="AB360" s="67"/>
      <c r="AC360" s="67"/>
    </row>
    <row r="361" spans="1:32" ht="13.5" thickBot="1" x14ac:dyDescent="0.25"/>
    <row r="362" spans="1:32" ht="27" thickTop="1" thickBot="1" x14ac:dyDescent="0.25">
      <c r="A362" s="46" t="s">
        <v>9</v>
      </c>
      <c r="B362" s="85" t="s">
        <v>78</v>
      </c>
      <c r="C362" s="630" t="s">
        <v>94</v>
      </c>
      <c r="D362" s="630" t="s">
        <v>94</v>
      </c>
      <c r="E362" s="630" t="s">
        <v>94</v>
      </c>
      <c r="F362" s="630" t="s">
        <v>94</v>
      </c>
      <c r="G362" s="630" t="s">
        <v>94</v>
      </c>
      <c r="H362" s="630" t="s">
        <v>198</v>
      </c>
      <c r="I362" s="630" t="s">
        <v>198</v>
      </c>
      <c r="J362" s="630" t="s">
        <v>198</v>
      </c>
      <c r="K362" s="630" t="s">
        <v>198</v>
      </c>
      <c r="L362" s="630" t="s">
        <v>198</v>
      </c>
      <c r="M362" s="630" t="s">
        <v>198</v>
      </c>
      <c r="N362" s="637"/>
      <c r="O362" s="630" t="s">
        <v>198</v>
      </c>
      <c r="P362" s="630" t="s">
        <v>198</v>
      </c>
      <c r="Q362" s="630" t="s">
        <v>198</v>
      </c>
      <c r="R362" s="630" t="s">
        <v>198</v>
      </c>
      <c r="S362" s="630" t="s">
        <v>420</v>
      </c>
      <c r="T362" s="630" t="s">
        <v>420</v>
      </c>
      <c r="U362" s="630" t="s">
        <v>473</v>
      </c>
      <c r="V362" s="630" t="s">
        <v>473</v>
      </c>
      <c r="W362" s="85" t="s">
        <v>498</v>
      </c>
      <c r="AB362" s="60"/>
      <c r="AC362" s="60"/>
      <c r="AF362" s="1"/>
    </row>
    <row r="363" spans="1:32" ht="14.25" customHeight="1" thickTop="1" x14ac:dyDescent="0.2">
      <c r="A363" s="638" t="s">
        <v>10</v>
      </c>
      <c r="B363" s="630" t="s">
        <v>78</v>
      </c>
      <c r="C363" s="630" t="s">
        <v>95</v>
      </c>
      <c r="D363" s="630" t="s">
        <v>108</v>
      </c>
      <c r="E363" s="630" t="s">
        <v>142</v>
      </c>
      <c r="F363" s="630" t="s">
        <v>157</v>
      </c>
      <c r="G363" s="630" t="s">
        <v>94</v>
      </c>
      <c r="H363" s="630" t="s">
        <v>199</v>
      </c>
      <c r="I363" s="630" t="s">
        <v>233</v>
      </c>
      <c r="J363" s="630" t="s">
        <v>279</v>
      </c>
      <c r="K363" s="630" t="s">
        <v>300</v>
      </c>
      <c r="L363" s="630" t="s">
        <v>316</v>
      </c>
      <c r="M363" s="630" t="s">
        <v>323</v>
      </c>
      <c r="N363" s="1"/>
      <c r="O363" s="630" t="s">
        <v>327</v>
      </c>
      <c r="P363" s="630" t="s">
        <v>331</v>
      </c>
      <c r="Q363" s="630" t="s">
        <v>336</v>
      </c>
      <c r="R363" s="630" t="s">
        <v>413</v>
      </c>
      <c r="S363" s="630" t="s">
        <v>421</v>
      </c>
      <c r="T363" s="630" t="s">
        <v>453</v>
      </c>
      <c r="U363" s="630" t="s">
        <v>474</v>
      </c>
      <c r="V363" s="630" t="s">
        <v>491</v>
      </c>
      <c r="W363" s="630" t="s">
        <v>498</v>
      </c>
      <c r="AB363" s="60"/>
      <c r="AC363" s="60"/>
      <c r="AF363" s="1"/>
    </row>
    <row r="364" spans="1:32" ht="13.5" thickBot="1" x14ac:dyDescent="0.25">
      <c r="A364" s="639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1"/>
      <c r="O364" s="630"/>
      <c r="P364" s="630"/>
      <c r="Q364" s="630"/>
      <c r="R364" s="630"/>
      <c r="S364" s="630"/>
      <c r="T364" s="630"/>
      <c r="U364" s="630"/>
      <c r="V364" s="630"/>
      <c r="W364" s="630"/>
      <c r="AB364" s="60"/>
      <c r="AC364" s="60"/>
      <c r="AF364" s="1"/>
    </row>
    <row r="365" spans="1:32" ht="18" thickTop="1" thickBot="1" x14ac:dyDescent="0.25">
      <c r="A365" s="46" t="s">
        <v>13</v>
      </c>
      <c r="B365" s="52">
        <f>IFERROR(Y22*1,"0")+IFERROR(Y23*1,"0")+IFERROR(Y27*1,"0")</f>
        <v>0</v>
      </c>
      <c r="C365" s="52">
        <f>IFERROR(Y33*1,"0")+IFERROR(Y34*1,"0")+IFERROR(Y35*1,"0")</f>
        <v>0</v>
      </c>
      <c r="D365" s="52">
        <f>IFERROR(Y40*1,"0")+IFERROR(Y41*1,"0")+IFERROR(Y42*1,"0")+IFERROR(Y43*1,"0")+IFERROR(Y44*1,"0")+IFERROR(Y45*1,"0")+IFERROR(Y49*1,"0")+IFERROR(Y50*1,"0")+IFERROR(Y51*1,"0")+IFERROR(Y55*1,"0")+IFERROR(Y56*1,"0")</f>
        <v>0</v>
      </c>
      <c r="E365" s="52">
        <f>IFERROR(Y61*1,"0")+IFERROR(Y62*1,"0")+IFERROR(Y66*1,"0")+IFERROR(Y67*1,"0")+IFERROR(Y68*1,"0")</f>
        <v>0</v>
      </c>
      <c r="F365" s="52">
        <f>IFERROR(Y73*1,"0")+IFERROR(Y74*1,"0")+IFERROR(Y75*1,"0")+IFERROR(Y76*1,"0")+IFERROR(Y80*1,"0")+IFERROR(Y81*1,"0")+IFERROR(Y82*1,"0")+IFERROR(Y86*1,"0")+IFERROR(Y87*1,"0")+IFERROR(Y88*1,"0")+IFERROR(Y92*1,"0")</f>
        <v>0</v>
      </c>
      <c r="G365" s="52">
        <f>IFERROR(Y97*1,"0")+IFERROR(Y101*1,"0")+IFERROR(Y102*1,"0")+IFERROR(Y103*1,"0")</f>
        <v>0</v>
      </c>
      <c r="H365" s="52">
        <f>IFERROR(Y109*1,"0")+IFERROR(Y110*1,"0")+IFERROR(Y111*1,"0")+IFERROR(Y112*1,"0")+IFERROR(Y113*1,"0")+IFERROR(Y114*1,"0")+IFERROR(Y115*1,"0")+IFERROR(Y116*1,"0")+IFERROR(Y120*1,"0")+IFERROR(Y121*1,"0")+IFERROR(Y122*1,"0")+IFERROR(Y126*1,"0")</f>
        <v>0</v>
      </c>
      <c r="I365" s="52">
        <f>IFERROR(Y131*1,"0")+IFERROR(Y132*1,"0")+IFERROR(Y136*1,"0")+IFERROR(Y137*1,"0")+IFERROR(Y141*1,"0")+IFERROR(Y142*1,"0")+IFERROR(Y143*1,"0")+IFERROR(Y144*1,"0")+IFERROR(Y148*1,"0")+IFERROR(Y149*1,"0")+IFERROR(Y150*1,"0")+IFERROR(Y151*1,"0")+IFERROR(Y152*1,"0")+IFERROR(Y153*1,"0")+IFERROR(Y154*1,"0")+IFERROR(Y155*1,"0")+IFERROR(Y159*1,"0")</f>
        <v>0</v>
      </c>
      <c r="J365" s="52">
        <f>IFERROR(Y164*1,"0")+IFERROR(Y165*1,"0")+IFERROR(Y166*1,"0")+IFERROR(Y167*1,"0")+IFERROR(Y168*1,"0")+IFERROR(Y169*1,"0")+IFERROR(Y170*1,"0")+IFERROR(Y171*1,"0")</f>
        <v>0</v>
      </c>
      <c r="K365" s="52">
        <f>IFERROR(Y176*1,"0")+IFERROR(Y177*1,"0")+IFERROR(Y178*1,"0")+IFERROR(Y179*1,"0")+IFERROR(Y180*1,"0")</f>
        <v>0</v>
      </c>
      <c r="L365" s="52">
        <f>IFERROR(Y185*1,"0")+IFERROR(Y186*1,"0")</f>
        <v>0</v>
      </c>
      <c r="M365" s="52">
        <f>IFERROR(Y191*1,"0")</f>
        <v>0</v>
      </c>
      <c r="N365" s="1"/>
      <c r="O365" s="52">
        <f>IFERROR(Y196*1,"0")</f>
        <v>0</v>
      </c>
      <c r="P365" s="52">
        <f>IFERROR(Y201*1,"0")</f>
        <v>0</v>
      </c>
      <c r="Q365" s="52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65" s="52">
        <f>IFERROR(Y251*1,"0")+IFERROR(Y252*1,"0")</f>
        <v>0</v>
      </c>
      <c r="S365" s="52">
        <f>IFERROR(Y258*1,"0")+IFERROR(Y259*1,"0")+IFERROR(Y260*1,"0")+IFERROR(Y261*1,"0")+IFERROR(Y262*1,"0")+IFERROR(Y263*1,"0")+IFERROR(Y267*1,"0")+IFERROR(Y268*1,"0")+IFERROR(Y272*1,"0")+IFERROR(Y273*1,"0")+IFERROR(Y277*1,"0")</f>
        <v>0</v>
      </c>
      <c r="T365" s="52">
        <f>IFERROR(Y282*1,"0")+IFERROR(Y283*1,"0")+IFERROR(Y284*1,"0")+IFERROR(Y288*1,"0")+IFERROR(Y292*1,"0")+IFERROR(Y293*1,"0")+IFERROR(Y297*1,"0")</f>
        <v>0</v>
      </c>
      <c r="U365" s="52">
        <f>IFERROR(Y303*1,"0")+IFERROR(Y304*1,"0")+IFERROR(Y305*1,"0")+IFERROR(Y306*1,"0")+IFERROR(Y310*1,"0")+IFERROR(Y311*1,"0")</f>
        <v>0</v>
      </c>
      <c r="V365" s="52">
        <f>IFERROR(Y316*1,"0")+IFERROR(Y320*1,"0")</f>
        <v>0</v>
      </c>
      <c r="W365" s="52">
        <f>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0</v>
      </c>
      <c r="AB365" s="60"/>
      <c r="AC365" s="60"/>
      <c r="AF365" s="1"/>
    </row>
  </sheetData>
  <sheetProtection algorithmName="SHA-512" hashValue="fGeUv67pNmqs2UTMVq4CcEVDEPYcD9IgYyBTSuE4njVjMphEnm6idR1PKttcFjdtv+gsWz31fTrsd/1HPW+ztA==" saltValue="oRSz9GCHasTZzmxLxcM8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42">
    <mergeCell ref="K363:K364"/>
    <mergeCell ref="L363:L364"/>
    <mergeCell ref="M363:M364"/>
    <mergeCell ref="O363:O364"/>
    <mergeCell ref="P363:P364"/>
    <mergeCell ref="Q363:Q364"/>
    <mergeCell ref="R363:R364"/>
    <mergeCell ref="S363:S364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T363:T364"/>
    <mergeCell ref="U363:U364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P355:V355"/>
    <mergeCell ref="A355:O360"/>
    <mergeCell ref="P356:V356"/>
    <mergeCell ref="P357:V357"/>
    <mergeCell ref="P358:V358"/>
    <mergeCell ref="P359:V359"/>
    <mergeCell ref="P360:V360"/>
    <mergeCell ref="V363:V364"/>
    <mergeCell ref="W363:W364"/>
    <mergeCell ref="C362:G362"/>
    <mergeCell ref="H362:R362"/>
    <mergeCell ref="S362:T362"/>
    <mergeCell ref="U362:V362"/>
    <mergeCell ref="A363:A36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21:V321"/>
    <mergeCell ref="A321:O322"/>
    <mergeCell ref="P322:V322"/>
    <mergeCell ref="A323:Z323"/>
    <mergeCell ref="A324:Z324"/>
    <mergeCell ref="A325:Z325"/>
    <mergeCell ref="D326:E326"/>
    <mergeCell ref="P326:T326"/>
    <mergeCell ref="D327:E327"/>
    <mergeCell ref="P327:T327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A309:Z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D297:E297"/>
    <mergeCell ref="P297:T297"/>
    <mergeCell ref="P298:V298"/>
    <mergeCell ref="A298:O299"/>
    <mergeCell ref="P299:V299"/>
    <mergeCell ref="A300:Z300"/>
    <mergeCell ref="A301:Z301"/>
    <mergeCell ref="A302:Z302"/>
    <mergeCell ref="D303:E303"/>
    <mergeCell ref="P303:T303"/>
    <mergeCell ref="A291:Z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P289:V289"/>
    <mergeCell ref="A289:O290"/>
    <mergeCell ref="P290:V290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30:Z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A194:Z194"/>
    <mergeCell ref="A195:Z195"/>
    <mergeCell ref="D196:E196"/>
    <mergeCell ref="P196:T196"/>
    <mergeCell ref="P197:V197"/>
    <mergeCell ref="A197:O198"/>
    <mergeCell ref="P198:V198"/>
    <mergeCell ref="A199:Z199"/>
    <mergeCell ref="A200:Z200"/>
    <mergeCell ref="P187:V187"/>
    <mergeCell ref="A187:O188"/>
    <mergeCell ref="P188:V188"/>
    <mergeCell ref="A189:Z189"/>
    <mergeCell ref="A190:Z190"/>
    <mergeCell ref="D191:E191"/>
    <mergeCell ref="P191:T191"/>
    <mergeCell ref="P192:V192"/>
    <mergeCell ref="A192:O193"/>
    <mergeCell ref="P193:V193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A107:Z107"/>
    <mergeCell ref="A108:Z108"/>
    <mergeCell ref="D109:E109"/>
    <mergeCell ref="P109:T109"/>
    <mergeCell ref="D110:E110"/>
    <mergeCell ref="P110:T110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A91:Z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1154" yWindow="39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547</v>
      </c>
      <c r="H1" s="9"/>
    </row>
    <row r="3" spans="2:8" x14ac:dyDescent="0.2">
      <c r="B3" s="53" t="s">
        <v>548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550</v>
      </c>
      <c r="D6" s="53" t="s">
        <v>551</v>
      </c>
      <c r="E6" s="53" t="s">
        <v>45</v>
      </c>
    </row>
    <row r="8" spans="2:8" x14ac:dyDescent="0.2">
      <c r="B8" s="53" t="s">
        <v>77</v>
      </c>
      <c r="C8" s="53" t="s">
        <v>550</v>
      </c>
      <c r="D8" s="53" t="s">
        <v>45</v>
      </c>
      <c r="E8" s="53" t="s">
        <v>45</v>
      </c>
    </row>
    <row r="10" spans="2:8" x14ac:dyDescent="0.2">
      <c r="B10" s="53" t="s">
        <v>552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555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556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557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558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559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562</v>
      </c>
      <c r="C20" s="53" t="s">
        <v>45</v>
      </c>
      <c r="D20" s="53" t="s">
        <v>45</v>
      </c>
      <c r="E20" s="53" t="s">
        <v>45</v>
      </c>
    </row>
  </sheetData>
  <sheetProtection algorithmName="SHA-512" hashValue="nGQ1zUX/ao0XOv3bXIrhOHsvVztwS8GCiwDaEQ4tKqF4W1HXgmS68+FKWxYgfFoEW7B7Lj1eE49N0iDHyvtZdg==" saltValue="cedZ1+Raerb9lDVv99L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666</vt:i4>
      </vt:variant>
    </vt:vector>
  </HeadingPairs>
  <TitlesOfParts>
    <vt:vector size="6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