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РАБОЧИЙ СТОЛ\08,05,25 Пенза ЛП погрузка на 13,05,25\"/>
    </mc:Choice>
  </mc:AlternateContent>
  <xr:revisionPtr revIDLastSave="0" documentId="13_ncr:1_{C943F1AC-3F50-49DF-A09A-C8F3E217DCED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Y556" i="1" l="1"/>
  <c r="X556" i="1"/>
  <c r="Y555" i="1"/>
  <c r="X555" i="1"/>
  <c r="BO554" i="1"/>
  <c r="BM554" i="1"/>
  <c r="Z554" i="1"/>
  <c r="Z555" i="1" s="1"/>
  <c r="Y554" i="1"/>
  <c r="BP554" i="1" s="1"/>
  <c r="X552" i="1"/>
  <c r="Y551" i="1"/>
  <c r="X551" i="1"/>
  <c r="BP550" i="1"/>
  <c r="BO550" i="1"/>
  <c r="BN550" i="1"/>
  <c r="BM550" i="1"/>
  <c r="Z550" i="1"/>
  <c r="Z551" i="1" s="1"/>
  <c r="Y550" i="1"/>
  <c r="Y552" i="1" s="1"/>
  <c r="Y548" i="1"/>
  <c r="X548" i="1"/>
  <c r="X547" i="1"/>
  <c r="BO546" i="1"/>
  <c r="BN546" i="1"/>
  <c r="BM546" i="1"/>
  <c r="Y546" i="1"/>
  <c r="AD567" i="1" s="1"/>
  <c r="X543" i="1"/>
  <c r="X542" i="1"/>
  <c r="BO541" i="1"/>
  <c r="BN541" i="1"/>
  <c r="BM541" i="1"/>
  <c r="Y541" i="1"/>
  <c r="Z541" i="1" s="1"/>
  <c r="BO540" i="1"/>
  <c r="BN540" i="1"/>
  <c r="BM540" i="1"/>
  <c r="Y540" i="1"/>
  <c r="BP540" i="1" s="1"/>
  <c r="BO539" i="1"/>
  <c r="BM539" i="1"/>
  <c r="Y539" i="1"/>
  <c r="BP539" i="1" s="1"/>
  <c r="BP538" i="1"/>
  <c r="BO538" i="1"/>
  <c r="BN538" i="1"/>
  <c r="BM538" i="1"/>
  <c r="Z538" i="1"/>
  <c r="Y538" i="1"/>
  <c r="Y536" i="1"/>
  <c r="X536" i="1"/>
  <c r="X535" i="1"/>
  <c r="BO534" i="1"/>
  <c r="BN534" i="1"/>
  <c r="BM534" i="1"/>
  <c r="Y534" i="1"/>
  <c r="BP534" i="1" s="1"/>
  <c r="BP533" i="1"/>
  <c r="BO533" i="1"/>
  <c r="BM533" i="1"/>
  <c r="Z533" i="1"/>
  <c r="Y533" i="1"/>
  <c r="Y535" i="1" s="1"/>
  <c r="Y531" i="1"/>
  <c r="X531" i="1"/>
  <c r="X530" i="1"/>
  <c r="BO529" i="1"/>
  <c r="BN529" i="1"/>
  <c r="BM529" i="1"/>
  <c r="Y529" i="1"/>
  <c r="Y530" i="1" s="1"/>
  <c r="BO528" i="1"/>
  <c r="BM528" i="1"/>
  <c r="Y528" i="1"/>
  <c r="BP528" i="1" s="1"/>
  <c r="Y526" i="1"/>
  <c r="X526" i="1"/>
  <c r="Y525" i="1"/>
  <c r="X525" i="1"/>
  <c r="BO524" i="1"/>
  <c r="BN524" i="1"/>
  <c r="BM524" i="1"/>
  <c r="Y524" i="1"/>
  <c r="BP524" i="1" s="1"/>
  <c r="BO523" i="1"/>
  <c r="BN523" i="1"/>
  <c r="BM523" i="1"/>
  <c r="Y523" i="1"/>
  <c r="BP523" i="1" s="1"/>
  <c r="BP522" i="1"/>
  <c r="BO522" i="1"/>
  <c r="BM522" i="1"/>
  <c r="Z522" i="1"/>
  <c r="Y522" i="1"/>
  <c r="BN522" i="1" s="1"/>
  <c r="BP521" i="1"/>
  <c r="BO521" i="1"/>
  <c r="BN521" i="1"/>
  <c r="BM521" i="1"/>
  <c r="Z521" i="1"/>
  <c r="Y521" i="1"/>
  <c r="X519" i="1"/>
  <c r="X518" i="1"/>
  <c r="BO517" i="1"/>
  <c r="BM517" i="1"/>
  <c r="Y517" i="1"/>
  <c r="BP517" i="1" s="1"/>
  <c r="BP516" i="1"/>
  <c r="BO516" i="1"/>
  <c r="BN516" i="1"/>
  <c r="BM516" i="1"/>
  <c r="Z516" i="1"/>
  <c r="Y516" i="1"/>
  <c r="Y518" i="1" s="1"/>
  <c r="BP515" i="1"/>
  <c r="BO515" i="1"/>
  <c r="BN515" i="1"/>
  <c r="BM515" i="1"/>
  <c r="Z515" i="1"/>
  <c r="Y515" i="1"/>
  <c r="Y519" i="1" s="1"/>
  <c r="X511" i="1"/>
  <c r="X510" i="1"/>
  <c r="BP509" i="1"/>
  <c r="BO509" i="1"/>
  <c r="BM509" i="1"/>
  <c r="Z509" i="1"/>
  <c r="Y509" i="1"/>
  <c r="BN509" i="1" s="1"/>
  <c r="P509" i="1"/>
  <c r="BP508" i="1"/>
  <c r="BO508" i="1"/>
  <c r="BN508" i="1"/>
  <c r="BM508" i="1"/>
  <c r="Y508" i="1"/>
  <c r="Z508" i="1" s="1"/>
  <c r="Z510" i="1" s="1"/>
  <c r="P508" i="1"/>
  <c r="X506" i="1"/>
  <c r="X505" i="1"/>
  <c r="BO504" i="1"/>
  <c r="BM504" i="1"/>
  <c r="Z504" i="1"/>
  <c r="Y504" i="1"/>
  <c r="Y505" i="1" s="1"/>
  <c r="P504" i="1"/>
  <c r="BP503" i="1"/>
  <c r="BO503" i="1"/>
  <c r="BN503" i="1"/>
  <c r="BM503" i="1"/>
  <c r="Z503" i="1"/>
  <c r="Z505" i="1" s="1"/>
  <c r="Y503" i="1"/>
  <c r="Y506" i="1" s="1"/>
  <c r="P503" i="1"/>
  <c r="BP502" i="1"/>
  <c r="BO502" i="1"/>
  <c r="BN502" i="1"/>
  <c r="BM502" i="1"/>
  <c r="Z502" i="1"/>
  <c r="Y502" i="1"/>
  <c r="P502" i="1"/>
  <c r="X500" i="1"/>
  <c r="X499" i="1"/>
  <c r="BP498" i="1"/>
  <c r="BO498" i="1"/>
  <c r="BM498" i="1"/>
  <c r="Y498" i="1"/>
  <c r="Z498" i="1" s="1"/>
  <c r="P498" i="1"/>
  <c r="BP497" i="1"/>
  <c r="BO497" i="1"/>
  <c r="BM497" i="1"/>
  <c r="Z497" i="1"/>
  <c r="Y497" i="1"/>
  <c r="BN497" i="1" s="1"/>
  <c r="P497" i="1"/>
  <c r="BP496" i="1"/>
  <c r="BO496" i="1"/>
  <c r="BM496" i="1"/>
  <c r="Z496" i="1"/>
  <c r="Y496" i="1"/>
  <c r="BN496" i="1" s="1"/>
  <c r="P496" i="1"/>
  <c r="BP495" i="1"/>
  <c r="BO495" i="1"/>
  <c r="BM495" i="1"/>
  <c r="Y495" i="1"/>
  <c r="BN495" i="1" s="1"/>
  <c r="P495" i="1"/>
  <c r="BP494" i="1"/>
  <c r="BO494" i="1"/>
  <c r="BM494" i="1"/>
  <c r="Y494" i="1"/>
  <c r="BN494" i="1" s="1"/>
  <c r="P494" i="1"/>
  <c r="BO493" i="1"/>
  <c r="BM493" i="1"/>
  <c r="Y493" i="1"/>
  <c r="P493" i="1"/>
  <c r="BO492" i="1"/>
  <c r="BM492" i="1"/>
  <c r="Y492" i="1"/>
  <c r="BN492" i="1" s="1"/>
  <c r="P492" i="1"/>
  <c r="BO491" i="1"/>
  <c r="BM491" i="1"/>
  <c r="Y491" i="1"/>
  <c r="BP491" i="1" s="1"/>
  <c r="P491" i="1"/>
  <c r="BO490" i="1"/>
  <c r="BM490" i="1"/>
  <c r="Y490" i="1"/>
  <c r="P490" i="1"/>
  <c r="X488" i="1"/>
  <c r="X487" i="1"/>
  <c r="BP486" i="1"/>
  <c r="BO486" i="1"/>
  <c r="BM486" i="1"/>
  <c r="Y486" i="1"/>
  <c r="BN486" i="1" s="1"/>
  <c r="P486" i="1"/>
  <c r="BO485" i="1"/>
  <c r="BM485" i="1"/>
  <c r="Y485" i="1"/>
  <c r="P485" i="1"/>
  <c r="BP484" i="1"/>
  <c r="BO484" i="1"/>
  <c r="BM484" i="1"/>
  <c r="Y484" i="1"/>
  <c r="P484" i="1"/>
  <c r="X482" i="1"/>
  <c r="X481" i="1"/>
  <c r="BP480" i="1"/>
  <c r="BO480" i="1"/>
  <c r="BM480" i="1"/>
  <c r="Z480" i="1"/>
  <c r="Y480" i="1"/>
  <c r="BN480" i="1" s="1"/>
  <c r="P480" i="1"/>
  <c r="BP479" i="1"/>
  <c r="BO479" i="1"/>
  <c r="BM479" i="1"/>
  <c r="Y479" i="1"/>
  <c r="BN479" i="1" s="1"/>
  <c r="P479" i="1"/>
  <c r="BP478" i="1"/>
  <c r="BO478" i="1"/>
  <c r="BM478" i="1"/>
  <c r="Y478" i="1"/>
  <c r="BN478" i="1" s="1"/>
  <c r="P478" i="1"/>
  <c r="BO477" i="1"/>
  <c r="BM477" i="1"/>
  <c r="Y477" i="1"/>
  <c r="P477" i="1"/>
  <c r="BP476" i="1"/>
  <c r="BO476" i="1"/>
  <c r="BM476" i="1"/>
  <c r="Y476" i="1"/>
  <c r="BN476" i="1" s="1"/>
  <c r="P476" i="1"/>
  <c r="BO475" i="1"/>
  <c r="BM475" i="1"/>
  <c r="Y475" i="1"/>
  <c r="BP475" i="1" s="1"/>
  <c r="P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P471" i="1"/>
  <c r="BO470" i="1"/>
  <c r="BM470" i="1"/>
  <c r="Z470" i="1"/>
  <c r="Y470" i="1"/>
  <c r="BP470" i="1" s="1"/>
  <c r="P470" i="1"/>
  <c r="BO469" i="1"/>
  <c r="BM469" i="1"/>
  <c r="Z469" i="1"/>
  <c r="Y469" i="1"/>
  <c r="BP469" i="1" s="1"/>
  <c r="P469" i="1"/>
  <c r="BO468" i="1"/>
  <c r="BN468" i="1"/>
  <c r="BM468" i="1"/>
  <c r="Z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N465" i="1"/>
  <c r="BM465" i="1"/>
  <c r="Y465" i="1"/>
  <c r="P465" i="1"/>
  <c r="X461" i="1"/>
  <c r="X460" i="1"/>
  <c r="BP459" i="1"/>
  <c r="BO459" i="1"/>
  <c r="BM459" i="1"/>
  <c r="Z459" i="1"/>
  <c r="Z460" i="1" s="1"/>
  <c r="Y459" i="1"/>
  <c r="Y461" i="1" s="1"/>
  <c r="P459" i="1"/>
  <c r="Y457" i="1"/>
  <c r="X457" i="1"/>
  <c r="Y456" i="1"/>
  <c r="X456" i="1"/>
  <c r="BO455" i="1"/>
  <c r="BN455" i="1"/>
  <c r="BM455" i="1"/>
  <c r="Y455" i="1"/>
  <c r="BP455" i="1" s="1"/>
  <c r="P455" i="1"/>
  <c r="X452" i="1"/>
  <c r="X451" i="1"/>
  <c r="BO450" i="1"/>
  <c r="BM450" i="1"/>
  <c r="Y450" i="1"/>
  <c r="P450" i="1"/>
  <c r="BP449" i="1"/>
  <c r="BO449" i="1"/>
  <c r="BN449" i="1"/>
  <c r="BM449" i="1"/>
  <c r="Y449" i="1"/>
  <c r="Z449" i="1" s="1"/>
  <c r="P449" i="1"/>
  <c r="X446" i="1"/>
  <c r="X445" i="1"/>
  <c r="BP444" i="1"/>
  <c r="BO444" i="1"/>
  <c r="BN444" i="1"/>
  <c r="BM444" i="1"/>
  <c r="Z444" i="1"/>
  <c r="Y444" i="1"/>
  <c r="P444" i="1"/>
  <c r="BP443" i="1"/>
  <c r="BO443" i="1"/>
  <c r="BN443" i="1"/>
  <c r="BM443" i="1"/>
  <c r="Z443" i="1"/>
  <c r="Y443" i="1"/>
  <c r="P443" i="1"/>
  <c r="BP442" i="1"/>
  <c r="BO442" i="1"/>
  <c r="BN442" i="1"/>
  <c r="BM442" i="1"/>
  <c r="Y442" i="1"/>
  <c r="Z442" i="1" s="1"/>
  <c r="P442" i="1"/>
  <c r="BO441" i="1"/>
  <c r="BM441" i="1"/>
  <c r="Y441" i="1"/>
  <c r="P441" i="1"/>
  <c r="Y439" i="1"/>
  <c r="X439" i="1"/>
  <c r="Y438" i="1"/>
  <c r="X438" i="1"/>
  <c r="BP437" i="1"/>
  <c r="BO437" i="1"/>
  <c r="BN437" i="1"/>
  <c r="BM437" i="1"/>
  <c r="Z437" i="1"/>
  <c r="Y437" i="1"/>
  <c r="P437" i="1"/>
  <c r="BP436" i="1"/>
  <c r="BO436" i="1"/>
  <c r="BN436" i="1"/>
  <c r="BM436" i="1"/>
  <c r="Z436" i="1"/>
  <c r="Z438" i="1" s="1"/>
  <c r="Y436" i="1"/>
  <c r="P436" i="1"/>
  <c r="X433" i="1"/>
  <c r="X432" i="1"/>
  <c r="BO431" i="1"/>
  <c r="BM431" i="1"/>
  <c r="Y431" i="1"/>
  <c r="P431" i="1"/>
  <c r="BO430" i="1"/>
  <c r="BN430" i="1"/>
  <c r="BM430" i="1"/>
  <c r="Y430" i="1"/>
  <c r="P430" i="1"/>
  <c r="X428" i="1"/>
  <c r="X427" i="1"/>
  <c r="BP426" i="1"/>
  <c r="BO426" i="1"/>
  <c r="BM426" i="1"/>
  <c r="Y426" i="1"/>
  <c r="BN426" i="1" s="1"/>
  <c r="P426" i="1"/>
  <c r="BP425" i="1"/>
  <c r="BO425" i="1"/>
  <c r="BM425" i="1"/>
  <c r="Y425" i="1"/>
  <c r="BN425" i="1" s="1"/>
  <c r="P425" i="1"/>
  <c r="BO424" i="1"/>
  <c r="BN424" i="1"/>
  <c r="BM424" i="1"/>
  <c r="Y424" i="1"/>
  <c r="Z424" i="1" s="1"/>
  <c r="P424" i="1"/>
  <c r="BO423" i="1"/>
  <c r="BM423" i="1"/>
  <c r="Y423" i="1"/>
  <c r="P423" i="1"/>
  <c r="BO422" i="1"/>
  <c r="BN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Z419" i="1"/>
  <c r="Y419" i="1"/>
  <c r="P419" i="1"/>
  <c r="BP418" i="1"/>
  <c r="BO418" i="1"/>
  <c r="BN418" i="1"/>
  <c r="BM418" i="1"/>
  <c r="Z418" i="1"/>
  <c r="Y418" i="1"/>
  <c r="P418" i="1"/>
  <c r="BP417" i="1"/>
  <c r="BO417" i="1"/>
  <c r="BN417" i="1"/>
  <c r="BM417" i="1"/>
  <c r="Z417" i="1"/>
  <c r="Y417" i="1"/>
  <c r="P417" i="1"/>
  <c r="X413" i="1"/>
  <c r="X412" i="1"/>
  <c r="BO411" i="1"/>
  <c r="BN411" i="1"/>
  <c r="BM411" i="1"/>
  <c r="Y411" i="1"/>
  <c r="Z411" i="1" s="1"/>
  <c r="Z412" i="1" s="1"/>
  <c r="P411" i="1"/>
  <c r="X409" i="1"/>
  <c r="X408" i="1"/>
  <c r="BP407" i="1"/>
  <c r="BO407" i="1"/>
  <c r="BM407" i="1"/>
  <c r="Y407" i="1"/>
  <c r="BN407" i="1" s="1"/>
  <c r="P407" i="1"/>
  <c r="BP406" i="1"/>
  <c r="BO406" i="1"/>
  <c r="BN406" i="1"/>
  <c r="BM406" i="1"/>
  <c r="Y406" i="1"/>
  <c r="Z406" i="1" s="1"/>
  <c r="P406" i="1"/>
  <c r="BO405" i="1"/>
  <c r="BM405" i="1"/>
  <c r="Y405" i="1"/>
  <c r="P405" i="1"/>
  <c r="BO404" i="1"/>
  <c r="BM404" i="1"/>
  <c r="Y404" i="1"/>
  <c r="P404" i="1"/>
  <c r="Y402" i="1"/>
  <c r="X402" i="1"/>
  <c r="X401" i="1"/>
  <c r="BP400" i="1"/>
  <c r="BO400" i="1"/>
  <c r="BM400" i="1"/>
  <c r="Y400" i="1"/>
  <c r="Y401" i="1" s="1"/>
  <c r="P400" i="1"/>
  <c r="X398" i="1"/>
  <c r="X397" i="1"/>
  <c r="BO396" i="1"/>
  <c r="BM396" i="1"/>
  <c r="Z396" i="1"/>
  <c r="Y396" i="1"/>
  <c r="BP396" i="1" s="1"/>
  <c r="P396" i="1"/>
  <c r="BP395" i="1"/>
  <c r="BO395" i="1"/>
  <c r="BM395" i="1"/>
  <c r="Z395" i="1"/>
  <c r="Y395" i="1"/>
  <c r="BN395" i="1" s="1"/>
  <c r="P395" i="1"/>
  <c r="BP394" i="1"/>
  <c r="BO394" i="1"/>
  <c r="BM394" i="1"/>
  <c r="Z394" i="1"/>
  <c r="Y394" i="1"/>
  <c r="BN394" i="1" s="1"/>
  <c r="P394" i="1"/>
  <c r="BP393" i="1"/>
  <c r="BO393" i="1"/>
  <c r="BN393" i="1"/>
  <c r="BM393" i="1"/>
  <c r="Z393" i="1"/>
  <c r="Y393" i="1"/>
  <c r="P393" i="1"/>
  <c r="BP392" i="1"/>
  <c r="BO392" i="1"/>
  <c r="BM392" i="1"/>
  <c r="Y392" i="1"/>
  <c r="BN392" i="1" s="1"/>
  <c r="P392" i="1"/>
  <c r="X389" i="1"/>
  <c r="X388" i="1"/>
  <c r="BO387" i="1"/>
  <c r="BN387" i="1"/>
  <c r="BM387" i="1"/>
  <c r="Y387" i="1"/>
  <c r="BP387" i="1" s="1"/>
  <c r="P387" i="1"/>
  <c r="Y385" i="1"/>
  <c r="X385" i="1"/>
  <c r="X384" i="1"/>
  <c r="BO383" i="1"/>
  <c r="BN383" i="1"/>
  <c r="BM383" i="1"/>
  <c r="Y383" i="1"/>
  <c r="BP383" i="1" s="1"/>
  <c r="P383" i="1"/>
  <c r="BO382" i="1"/>
  <c r="BM382" i="1"/>
  <c r="Y382" i="1"/>
  <c r="P382" i="1"/>
  <c r="X380" i="1"/>
  <c r="Z379" i="1"/>
  <c r="X379" i="1"/>
  <c r="BP378" i="1"/>
  <c r="BO378" i="1"/>
  <c r="BN378" i="1"/>
  <c r="BM378" i="1"/>
  <c r="Z378" i="1"/>
  <c r="Y378" i="1"/>
  <c r="P378" i="1"/>
  <c r="BP377" i="1"/>
  <c r="BO377" i="1"/>
  <c r="BM377" i="1"/>
  <c r="Z377" i="1"/>
  <c r="Y377" i="1"/>
  <c r="P377" i="1"/>
  <c r="X375" i="1"/>
  <c r="Y374" i="1"/>
  <c r="X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P370" i="1"/>
  <c r="BO370" i="1"/>
  <c r="BN370" i="1"/>
  <c r="BM370" i="1"/>
  <c r="Z370" i="1"/>
  <c r="Y370" i="1"/>
  <c r="P370" i="1"/>
  <c r="BP369" i="1"/>
  <c r="BO369" i="1"/>
  <c r="BM369" i="1"/>
  <c r="Y369" i="1"/>
  <c r="BN369" i="1" s="1"/>
  <c r="P369" i="1"/>
  <c r="BP368" i="1"/>
  <c r="BO368" i="1"/>
  <c r="BN368" i="1"/>
  <c r="BM368" i="1"/>
  <c r="Y368" i="1"/>
  <c r="Z368" i="1" s="1"/>
  <c r="P368" i="1"/>
  <c r="BO367" i="1"/>
  <c r="BN367" i="1"/>
  <c r="BM367" i="1"/>
  <c r="Y367" i="1"/>
  <c r="BP367" i="1" s="1"/>
  <c r="P367" i="1"/>
  <c r="X363" i="1"/>
  <c r="X362" i="1"/>
  <c r="BP361" i="1"/>
  <c r="BO361" i="1"/>
  <c r="BN361" i="1"/>
  <c r="BM361" i="1"/>
  <c r="Z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Y357" i="1"/>
  <c r="X357" i="1"/>
  <c r="Y356" i="1"/>
  <c r="X356" i="1"/>
  <c r="BO355" i="1"/>
  <c r="BM355" i="1"/>
  <c r="Z355" i="1"/>
  <c r="Z356" i="1" s="1"/>
  <c r="Y355" i="1"/>
  <c r="P355" i="1"/>
  <c r="X352" i="1"/>
  <c r="X351" i="1"/>
  <c r="BO350" i="1"/>
  <c r="BM350" i="1"/>
  <c r="Y350" i="1"/>
  <c r="Z350" i="1" s="1"/>
  <c r="P350" i="1"/>
  <c r="BO349" i="1"/>
  <c r="BM349" i="1"/>
  <c r="Y349" i="1"/>
  <c r="P349" i="1"/>
  <c r="BO348" i="1"/>
  <c r="BN348" i="1"/>
  <c r="BM348" i="1"/>
  <c r="Y348" i="1"/>
  <c r="P348" i="1"/>
  <c r="Y346" i="1"/>
  <c r="X346" i="1"/>
  <c r="X345" i="1"/>
  <c r="BP344" i="1"/>
  <c r="BO344" i="1"/>
  <c r="BM344" i="1"/>
  <c r="Y344" i="1"/>
  <c r="BN344" i="1" s="1"/>
  <c r="P344" i="1"/>
  <c r="BP343" i="1"/>
  <c r="BO343" i="1"/>
  <c r="BM343" i="1"/>
  <c r="Y343" i="1"/>
  <c r="BN343" i="1" s="1"/>
  <c r="P343" i="1"/>
  <c r="BO342" i="1"/>
  <c r="BN342" i="1"/>
  <c r="BM342" i="1"/>
  <c r="Y342" i="1"/>
  <c r="Z342" i="1" s="1"/>
  <c r="BP341" i="1"/>
  <c r="BO341" i="1"/>
  <c r="BM341" i="1"/>
  <c r="Y341" i="1"/>
  <c r="X339" i="1"/>
  <c r="X338" i="1"/>
  <c r="BO337" i="1"/>
  <c r="BM337" i="1"/>
  <c r="Z337" i="1"/>
  <c r="Y337" i="1"/>
  <c r="BP337" i="1" s="1"/>
  <c r="P337" i="1"/>
  <c r="BO336" i="1"/>
  <c r="BN336" i="1"/>
  <c r="BM336" i="1"/>
  <c r="Y336" i="1"/>
  <c r="BP336" i="1" s="1"/>
  <c r="P336" i="1"/>
  <c r="BO335" i="1"/>
  <c r="BM335" i="1"/>
  <c r="Y335" i="1"/>
  <c r="Y339" i="1" s="1"/>
  <c r="P335" i="1"/>
  <c r="X333" i="1"/>
  <c r="X332" i="1"/>
  <c r="BP331" i="1"/>
  <c r="BO331" i="1"/>
  <c r="BN331" i="1"/>
  <c r="BM331" i="1"/>
  <c r="Y331" i="1"/>
  <c r="Z331" i="1" s="1"/>
  <c r="P331" i="1"/>
  <c r="BO330" i="1"/>
  <c r="BN330" i="1"/>
  <c r="BM330" i="1"/>
  <c r="Y330" i="1"/>
  <c r="BP330" i="1" s="1"/>
  <c r="P330" i="1"/>
  <c r="BO329" i="1"/>
  <c r="BN329" i="1"/>
  <c r="BM329" i="1"/>
  <c r="Z329" i="1"/>
  <c r="Y329" i="1"/>
  <c r="BP329" i="1" s="1"/>
  <c r="P329" i="1"/>
  <c r="BO328" i="1"/>
  <c r="BN328" i="1"/>
  <c r="BM328" i="1"/>
  <c r="Y328" i="1"/>
  <c r="BP328" i="1" s="1"/>
  <c r="P328" i="1"/>
  <c r="BO327" i="1"/>
  <c r="BM327" i="1"/>
  <c r="Y327" i="1"/>
  <c r="P327" i="1"/>
  <c r="X325" i="1"/>
  <c r="X324" i="1"/>
  <c r="BP323" i="1"/>
  <c r="BO323" i="1"/>
  <c r="BN323" i="1"/>
  <c r="BM323" i="1"/>
  <c r="Y323" i="1"/>
  <c r="Z323" i="1" s="1"/>
  <c r="P323" i="1"/>
  <c r="BO322" i="1"/>
  <c r="BN322" i="1"/>
  <c r="BM322" i="1"/>
  <c r="Y322" i="1"/>
  <c r="BP322" i="1" s="1"/>
  <c r="P322" i="1"/>
  <c r="BO321" i="1"/>
  <c r="BM321" i="1"/>
  <c r="Y321" i="1"/>
  <c r="BP321" i="1" s="1"/>
  <c r="P321" i="1"/>
  <c r="BO320" i="1"/>
  <c r="BN320" i="1"/>
  <c r="BM320" i="1"/>
  <c r="Y320" i="1"/>
  <c r="BP320" i="1" s="1"/>
  <c r="P320" i="1"/>
  <c r="X318" i="1"/>
  <c r="X317" i="1"/>
  <c r="BO316" i="1"/>
  <c r="BM316" i="1"/>
  <c r="Z316" i="1"/>
  <c r="Y316" i="1"/>
  <c r="BN316" i="1" s="1"/>
  <c r="P316" i="1"/>
  <c r="BP315" i="1"/>
  <c r="BO315" i="1"/>
  <c r="BN315" i="1"/>
  <c r="BM315" i="1"/>
  <c r="Y315" i="1"/>
  <c r="Z315" i="1" s="1"/>
  <c r="P315" i="1"/>
  <c r="BO314" i="1"/>
  <c r="BN314" i="1"/>
  <c r="BM314" i="1"/>
  <c r="Y314" i="1"/>
  <c r="BP314" i="1" s="1"/>
  <c r="P314" i="1"/>
  <c r="BO313" i="1"/>
  <c r="BN313" i="1"/>
  <c r="BM313" i="1"/>
  <c r="Y313" i="1"/>
  <c r="BP313" i="1" s="1"/>
  <c r="P313" i="1"/>
  <c r="BO312" i="1"/>
  <c r="BN312" i="1"/>
  <c r="BM312" i="1"/>
  <c r="Y312" i="1"/>
  <c r="BP312" i="1" s="1"/>
  <c r="P312" i="1"/>
  <c r="BO311" i="1"/>
  <c r="BM311" i="1"/>
  <c r="Y311" i="1"/>
  <c r="P311" i="1"/>
  <c r="Y308" i="1"/>
  <c r="X308" i="1"/>
  <c r="Z307" i="1"/>
  <c r="Y307" i="1"/>
  <c r="X307" i="1"/>
  <c r="BP306" i="1"/>
  <c r="BO306" i="1"/>
  <c r="BN306" i="1"/>
  <c r="BM306" i="1"/>
  <c r="Y306" i="1"/>
  <c r="Z306" i="1" s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X296" i="1"/>
  <c r="BO295" i="1"/>
  <c r="BM295" i="1"/>
  <c r="Y295" i="1"/>
  <c r="P295" i="1"/>
  <c r="Y292" i="1"/>
  <c r="X292" i="1"/>
  <c r="X291" i="1"/>
  <c r="BP290" i="1"/>
  <c r="BO290" i="1"/>
  <c r="BM290" i="1"/>
  <c r="Y290" i="1"/>
  <c r="Y291" i="1" s="1"/>
  <c r="P290" i="1"/>
  <c r="Y288" i="1"/>
  <c r="X288" i="1"/>
  <c r="Y287" i="1"/>
  <c r="X287" i="1"/>
  <c r="BO286" i="1"/>
  <c r="BM286" i="1"/>
  <c r="Z286" i="1"/>
  <c r="Z287" i="1" s="1"/>
  <c r="Y286" i="1"/>
  <c r="P286" i="1"/>
  <c r="X283" i="1"/>
  <c r="X282" i="1"/>
  <c r="BO281" i="1"/>
  <c r="BN281" i="1"/>
  <c r="BM281" i="1"/>
  <c r="Y281" i="1"/>
  <c r="BP281" i="1" s="1"/>
  <c r="P281" i="1"/>
  <c r="BO280" i="1"/>
  <c r="BN280" i="1"/>
  <c r="BM280" i="1"/>
  <c r="Z280" i="1"/>
  <c r="Y280" i="1"/>
  <c r="BP280" i="1" s="1"/>
  <c r="P280" i="1"/>
  <c r="BO279" i="1"/>
  <c r="BN279" i="1"/>
  <c r="BM279" i="1"/>
  <c r="Y279" i="1"/>
  <c r="BP279" i="1" s="1"/>
  <c r="P279" i="1"/>
  <c r="BO278" i="1"/>
  <c r="BM278" i="1"/>
  <c r="Y278" i="1"/>
  <c r="P278" i="1"/>
  <c r="X275" i="1"/>
  <c r="X274" i="1"/>
  <c r="BP273" i="1"/>
  <c r="BO273" i="1"/>
  <c r="BN273" i="1"/>
  <c r="BM273" i="1"/>
  <c r="Y273" i="1"/>
  <c r="Z273" i="1" s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Y270" i="1"/>
  <c r="Z270" i="1" s="1"/>
  <c r="P270" i="1"/>
  <c r="X267" i="1"/>
  <c r="X266" i="1"/>
  <c r="BO265" i="1"/>
  <c r="BM265" i="1"/>
  <c r="Y265" i="1"/>
  <c r="P265" i="1"/>
  <c r="BP264" i="1"/>
  <c r="BO264" i="1"/>
  <c r="BN264" i="1"/>
  <c r="BM264" i="1"/>
  <c r="Z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BN262" i="1" s="1"/>
  <c r="P262" i="1"/>
  <c r="BP261" i="1"/>
  <c r="BO261" i="1"/>
  <c r="BN261" i="1"/>
  <c r="BM261" i="1"/>
  <c r="Y261" i="1"/>
  <c r="Z261" i="1" s="1"/>
  <c r="P261" i="1"/>
  <c r="BO260" i="1"/>
  <c r="BN260" i="1"/>
  <c r="BM260" i="1"/>
  <c r="Y260" i="1"/>
  <c r="Y267" i="1" s="1"/>
  <c r="P260" i="1"/>
  <c r="X257" i="1"/>
  <c r="X256" i="1"/>
  <c r="BP255" i="1"/>
  <c r="BO255" i="1"/>
  <c r="BN255" i="1"/>
  <c r="BM255" i="1"/>
  <c r="Z255" i="1"/>
  <c r="Y255" i="1"/>
  <c r="BO254" i="1"/>
  <c r="BM254" i="1"/>
  <c r="Z254" i="1"/>
  <c r="Y254" i="1"/>
  <c r="BO253" i="1"/>
  <c r="BN253" i="1"/>
  <c r="BM253" i="1"/>
  <c r="Y253" i="1"/>
  <c r="BP252" i="1"/>
  <c r="BO252" i="1"/>
  <c r="BM252" i="1"/>
  <c r="Y252" i="1"/>
  <c r="Z252" i="1" s="1"/>
  <c r="BP251" i="1"/>
  <c r="BO251" i="1"/>
  <c r="BM251" i="1"/>
  <c r="Y251" i="1"/>
  <c r="BN251" i="1" s="1"/>
  <c r="Y249" i="1"/>
  <c r="X249" i="1"/>
  <c r="X248" i="1"/>
  <c r="BO247" i="1"/>
  <c r="BN247" i="1"/>
  <c r="BM247" i="1"/>
  <c r="Z247" i="1"/>
  <c r="Z248" i="1" s="1"/>
  <c r="Y247" i="1"/>
  <c r="X245" i="1"/>
  <c r="Y244" i="1"/>
  <c r="X244" i="1"/>
  <c r="BO243" i="1"/>
  <c r="BM243" i="1"/>
  <c r="Y243" i="1"/>
  <c r="P243" i="1"/>
  <c r="BO242" i="1"/>
  <c r="BM242" i="1"/>
  <c r="Z242" i="1"/>
  <c r="Y242" i="1"/>
  <c r="P242" i="1"/>
  <c r="X240" i="1"/>
  <c r="Y239" i="1"/>
  <c r="X239" i="1"/>
  <c r="BO238" i="1"/>
  <c r="BN238" i="1"/>
  <c r="BM238" i="1"/>
  <c r="Y238" i="1"/>
  <c r="P238" i="1"/>
  <c r="BO237" i="1"/>
  <c r="BM237" i="1"/>
  <c r="Y237" i="1"/>
  <c r="P237" i="1"/>
  <c r="BP236" i="1"/>
  <c r="BO236" i="1"/>
  <c r="BM236" i="1"/>
  <c r="Z236" i="1"/>
  <c r="Y236" i="1"/>
  <c r="BN236" i="1" s="1"/>
  <c r="P236" i="1"/>
  <c r="BO235" i="1"/>
  <c r="BM235" i="1"/>
  <c r="Z235" i="1"/>
  <c r="Y235" i="1"/>
  <c r="P235" i="1"/>
  <c r="BO234" i="1"/>
  <c r="BM234" i="1"/>
  <c r="Z234" i="1"/>
  <c r="Y234" i="1"/>
  <c r="P234" i="1"/>
  <c r="BP233" i="1"/>
  <c r="BO233" i="1"/>
  <c r="BN233" i="1"/>
  <c r="BM233" i="1"/>
  <c r="Z233" i="1"/>
  <c r="Y233" i="1"/>
  <c r="P233" i="1"/>
  <c r="BP232" i="1"/>
  <c r="BO232" i="1"/>
  <c r="BN232" i="1"/>
  <c r="BM232" i="1"/>
  <c r="Z232" i="1"/>
  <c r="Y232" i="1"/>
  <c r="P232" i="1"/>
  <c r="BO231" i="1"/>
  <c r="BM231" i="1"/>
  <c r="Z231" i="1"/>
  <c r="Y231" i="1"/>
  <c r="P231" i="1"/>
  <c r="X228" i="1"/>
  <c r="Y227" i="1"/>
  <c r="X227" i="1"/>
  <c r="BO226" i="1"/>
  <c r="BM226" i="1"/>
  <c r="Z226" i="1"/>
  <c r="Z227" i="1" s="1"/>
  <c r="Y226" i="1"/>
  <c r="P226" i="1"/>
  <c r="BO225" i="1"/>
  <c r="BM225" i="1"/>
  <c r="Z225" i="1"/>
  <c r="Y225" i="1"/>
  <c r="P225" i="1"/>
  <c r="X223" i="1"/>
  <c r="Y222" i="1"/>
  <c r="X222" i="1"/>
  <c r="BO221" i="1"/>
  <c r="BM221" i="1"/>
  <c r="Y221" i="1"/>
  <c r="P221" i="1"/>
  <c r="BO220" i="1"/>
  <c r="BM220" i="1"/>
  <c r="Y220" i="1"/>
  <c r="P220" i="1"/>
  <c r="BP219" i="1"/>
  <c r="BO219" i="1"/>
  <c r="BN219" i="1"/>
  <c r="BM219" i="1"/>
  <c r="Y219" i="1"/>
  <c r="Z219" i="1" s="1"/>
  <c r="P219" i="1"/>
  <c r="BO218" i="1"/>
  <c r="BM218" i="1"/>
  <c r="Y218" i="1"/>
  <c r="P218" i="1"/>
  <c r="BO217" i="1"/>
  <c r="BM217" i="1"/>
  <c r="Z217" i="1"/>
  <c r="Y217" i="1"/>
  <c r="P217" i="1"/>
  <c r="BP216" i="1"/>
  <c r="BO216" i="1"/>
  <c r="BN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BN214" i="1" s="1"/>
  <c r="P214" i="1"/>
  <c r="BP213" i="1"/>
  <c r="BO213" i="1"/>
  <c r="BN213" i="1"/>
  <c r="BM213" i="1"/>
  <c r="Y213" i="1"/>
  <c r="Z213" i="1" s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BN206" i="1" s="1"/>
  <c r="P206" i="1"/>
  <c r="BP205" i="1"/>
  <c r="BO205" i="1"/>
  <c r="BN205" i="1"/>
  <c r="BM205" i="1"/>
  <c r="Y205" i="1"/>
  <c r="Z205" i="1" s="1"/>
  <c r="P205" i="1"/>
  <c r="BO204" i="1"/>
  <c r="BN204" i="1"/>
  <c r="BM204" i="1"/>
  <c r="Y204" i="1"/>
  <c r="BP204" i="1" s="1"/>
  <c r="P204" i="1"/>
  <c r="BO203" i="1"/>
  <c r="BM203" i="1"/>
  <c r="Y203" i="1"/>
  <c r="BP203" i="1" s="1"/>
  <c r="P203" i="1"/>
  <c r="BO202" i="1"/>
  <c r="BN202" i="1"/>
  <c r="BM202" i="1"/>
  <c r="Y202" i="1"/>
  <c r="P202" i="1"/>
  <c r="X200" i="1"/>
  <c r="X199" i="1"/>
  <c r="BP198" i="1"/>
  <c r="BO198" i="1"/>
  <c r="BM198" i="1"/>
  <c r="Y198" i="1"/>
  <c r="P198" i="1"/>
  <c r="BP197" i="1"/>
  <c r="BO197" i="1"/>
  <c r="BN197" i="1"/>
  <c r="BM197" i="1"/>
  <c r="Y197" i="1"/>
  <c r="Z197" i="1" s="1"/>
  <c r="P197" i="1"/>
  <c r="X195" i="1"/>
  <c r="X194" i="1"/>
  <c r="BO193" i="1"/>
  <c r="BM193" i="1"/>
  <c r="Z193" i="1"/>
  <c r="Y193" i="1"/>
  <c r="P193" i="1"/>
  <c r="BP192" i="1"/>
  <c r="BO192" i="1"/>
  <c r="BN192" i="1"/>
  <c r="BM192" i="1"/>
  <c r="Z192" i="1"/>
  <c r="Z194" i="1" s="1"/>
  <c r="Y192" i="1"/>
  <c r="P192" i="1"/>
  <c r="Y189" i="1"/>
  <c r="X189" i="1"/>
  <c r="Y188" i="1"/>
  <c r="X188" i="1"/>
  <c r="BO187" i="1"/>
  <c r="BN187" i="1"/>
  <c r="BM187" i="1"/>
  <c r="Y187" i="1"/>
  <c r="X185" i="1"/>
  <c r="X184" i="1"/>
  <c r="BP183" i="1"/>
  <c r="BO183" i="1"/>
  <c r="BN183" i="1"/>
  <c r="BM183" i="1"/>
  <c r="Z183" i="1"/>
  <c r="Y183" i="1"/>
  <c r="BO182" i="1"/>
  <c r="BM182" i="1"/>
  <c r="Y182" i="1"/>
  <c r="Y185" i="1" s="1"/>
  <c r="BO181" i="1"/>
  <c r="BN181" i="1"/>
  <c r="BM181" i="1"/>
  <c r="Y181" i="1"/>
  <c r="BP181" i="1" s="1"/>
  <c r="X179" i="1"/>
  <c r="X178" i="1"/>
  <c r="BO177" i="1"/>
  <c r="BM177" i="1"/>
  <c r="Y177" i="1"/>
  <c r="P177" i="1"/>
  <c r="BO176" i="1"/>
  <c r="BM176" i="1"/>
  <c r="Z176" i="1"/>
  <c r="Y176" i="1"/>
  <c r="P176" i="1"/>
  <c r="BP175" i="1"/>
  <c r="BO175" i="1"/>
  <c r="BN175" i="1"/>
  <c r="BM175" i="1"/>
  <c r="Z175" i="1"/>
  <c r="Y175" i="1"/>
  <c r="P175" i="1"/>
  <c r="BP174" i="1"/>
  <c r="BO174" i="1"/>
  <c r="BN174" i="1"/>
  <c r="BM174" i="1"/>
  <c r="Z174" i="1"/>
  <c r="Y174" i="1"/>
  <c r="P174" i="1"/>
  <c r="BP173" i="1"/>
  <c r="BO173" i="1"/>
  <c r="BM173" i="1"/>
  <c r="Z173" i="1"/>
  <c r="Y173" i="1"/>
  <c r="BN173" i="1" s="1"/>
  <c r="P173" i="1"/>
  <c r="BP172" i="1"/>
  <c r="BO172" i="1"/>
  <c r="BN172" i="1"/>
  <c r="BM172" i="1"/>
  <c r="Y172" i="1"/>
  <c r="Z172" i="1" s="1"/>
  <c r="P172" i="1"/>
  <c r="BO171" i="1"/>
  <c r="BN171" i="1"/>
  <c r="BM171" i="1"/>
  <c r="Y171" i="1"/>
  <c r="BP171" i="1" s="1"/>
  <c r="P171" i="1"/>
  <c r="BO170" i="1"/>
  <c r="BN170" i="1"/>
  <c r="BM170" i="1"/>
  <c r="Z170" i="1"/>
  <c r="Y170" i="1"/>
  <c r="BP170" i="1" s="1"/>
  <c r="P170" i="1"/>
  <c r="BO169" i="1"/>
  <c r="BM169" i="1"/>
  <c r="Y169" i="1"/>
  <c r="BN169" i="1" s="1"/>
  <c r="P169" i="1"/>
  <c r="X167" i="1"/>
  <c r="X166" i="1"/>
  <c r="BO165" i="1"/>
  <c r="BM165" i="1"/>
  <c r="Y165" i="1"/>
  <c r="P165" i="1"/>
  <c r="Y161" i="1"/>
  <c r="X161" i="1"/>
  <c r="Y160" i="1"/>
  <c r="X160" i="1"/>
  <c r="BO159" i="1"/>
  <c r="BM159" i="1"/>
  <c r="Y159" i="1"/>
  <c r="P159" i="1"/>
  <c r="X157" i="1"/>
  <c r="X156" i="1"/>
  <c r="BO155" i="1"/>
  <c r="BM155" i="1"/>
  <c r="Y155" i="1"/>
  <c r="Z155" i="1" s="1"/>
  <c r="P155" i="1"/>
  <c r="BO154" i="1"/>
  <c r="BN154" i="1"/>
  <c r="BM154" i="1"/>
  <c r="Y154" i="1"/>
  <c r="P154" i="1"/>
  <c r="BO153" i="1"/>
  <c r="BM153" i="1"/>
  <c r="Y153" i="1"/>
  <c r="P153" i="1"/>
  <c r="Y151" i="1"/>
  <c r="X151" i="1"/>
  <c r="X150" i="1"/>
  <c r="BP149" i="1"/>
  <c r="BO149" i="1"/>
  <c r="BM149" i="1"/>
  <c r="Y149" i="1"/>
  <c r="Y150" i="1" s="1"/>
  <c r="P149" i="1"/>
  <c r="X146" i="1"/>
  <c r="Y145" i="1"/>
  <c r="X145" i="1"/>
  <c r="BP144" i="1"/>
  <c r="BO144" i="1"/>
  <c r="BN144" i="1"/>
  <c r="BM144" i="1"/>
  <c r="Z144" i="1"/>
  <c r="Y144" i="1"/>
  <c r="Y146" i="1" s="1"/>
  <c r="P144" i="1"/>
  <c r="BP143" i="1"/>
  <c r="BO143" i="1"/>
  <c r="BN143" i="1"/>
  <c r="BM143" i="1"/>
  <c r="Z143" i="1"/>
  <c r="Y143" i="1"/>
  <c r="P143" i="1"/>
  <c r="Y141" i="1"/>
  <c r="X141" i="1"/>
  <c r="X140" i="1"/>
  <c r="BO139" i="1"/>
  <c r="BN139" i="1"/>
  <c r="BM139" i="1"/>
  <c r="Y139" i="1"/>
  <c r="BP139" i="1" s="1"/>
  <c r="P139" i="1"/>
  <c r="BO138" i="1"/>
  <c r="BN138" i="1"/>
  <c r="BM138" i="1"/>
  <c r="Y138" i="1"/>
  <c r="P138" i="1"/>
  <c r="X136" i="1"/>
  <c r="X135" i="1"/>
  <c r="BO134" i="1"/>
  <c r="BN134" i="1"/>
  <c r="BM134" i="1"/>
  <c r="Z134" i="1"/>
  <c r="Y134" i="1"/>
  <c r="Y136" i="1" s="1"/>
  <c r="P134" i="1"/>
  <c r="BP133" i="1"/>
  <c r="BO133" i="1"/>
  <c r="BN133" i="1"/>
  <c r="BM133" i="1"/>
  <c r="Y133" i="1"/>
  <c r="G567" i="1" s="1"/>
  <c r="P133" i="1"/>
  <c r="X130" i="1"/>
  <c r="Y129" i="1"/>
  <c r="X129" i="1"/>
  <c r="BO128" i="1"/>
  <c r="BM128" i="1"/>
  <c r="Z128" i="1"/>
  <c r="Y128" i="1"/>
  <c r="P128" i="1"/>
  <c r="BP127" i="1"/>
  <c r="BO127" i="1"/>
  <c r="BN127" i="1"/>
  <c r="BM127" i="1"/>
  <c r="Z127" i="1"/>
  <c r="Z129" i="1" s="1"/>
  <c r="Y127" i="1"/>
  <c r="Y130" i="1" s="1"/>
  <c r="P127" i="1"/>
  <c r="X125" i="1"/>
  <c r="Y124" i="1"/>
  <c r="X124" i="1"/>
  <c r="BO123" i="1"/>
  <c r="BM123" i="1"/>
  <c r="Y123" i="1"/>
  <c r="BP123" i="1" s="1"/>
  <c r="P123" i="1"/>
  <c r="BP122" i="1"/>
  <c r="BO122" i="1"/>
  <c r="BM122" i="1"/>
  <c r="Y122" i="1"/>
  <c r="BN122" i="1" s="1"/>
  <c r="P122" i="1"/>
  <c r="BO121" i="1"/>
  <c r="BM121" i="1"/>
  <c r="Z121" i="1"/>
  <c r="Y121" i="1"/>
  <c r="P121" i="1"/>
  <c r="BO120" i="1"/>
  <c r="BM120" i="1"/>
  <c r="Z120" i="1"/>
  <c r="Y120" i="1"/>
  <c r="P120" i="1"/>
  <c r="BP119" i="1"/>
  <c r="BO119" i="1"/>
  <c r="BN119" i="1"/>
  <c r="BM119" i="1"/>
  <c r="Z119" i="1"/>
  <c r="Y119" i="1"/>
  <c r="P119" i="1"/>
  <c r="BP118" i="1"/>
  <c r="BO118" i="1"/>
  <c r="BN118" i="1"/>
  <c r="BM118" i="1"/>
  <c r="Z118" i="1"/>
  <c r="Y118" i="1"/>
  <c r="P118" i="1"/>
  <c r="BP117" i="1"/>
  <c r="BO117" i="1"/>
  <c r="BM117" i="1"/>
  <c r="Z117" i="1"/>
  <c r="Y117" i="1"/>
  <c r="BN117" i="1" s="1"/>
  <c r="P117" i="1"/>
  <c r="Y115" i="1"/>
  <c r="X115" i="1"/>
  <c r="X114" i="1"/>
  <c r="BO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Z105" i="1" s="1"/>
  <c r="P105" i="1"/>
  <c r="BO104" i="1"/>
  <c r="BM104" i="1"/>
  <c r="Y104" i="1"/>
  <c r="Y108" i="1" s="1"/>
  <c r="P104" i="1"/>
  <c r="X101" i="1"/>
  <c r="X100" i="1"/>
  <c r="BO99" i="1"/>
  <c r="BN99" i="1"/>
  <c r="BM99" i="1"/>
  <c r="Y99" i="1"/>
  <c r="P99" i="1"/>
  <c r="BO98" i="1"/>
  <c r="BM98" i="1"/>
  <c r="Y98" i="1"/>
  <c r="BP98" i="1" s="1"/>
  <c r="P98" i="1"/>
  <c r="BO97" i="1"/>
  <c r="BN97" i="1"/>
  <c r="BM97" i="1"/>
  <c r="Y97" i="1"/>
  <c r="BP97" i="1" s="1"/>
  <c r="P97" i="1"/>
  <c r="BO96" i="1"/>
  <c r="BM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P93" i="1"/>
  <c r="BO93" i="1"/>
  <c r="BN93" i="1"/>
  <c r="BM93" i="1"/>
  <c r="Z93" i="1"/>
  <c r="Y93" i="1"/>
  <c r="BO92" i="1"/>
  <c r="BM92" i="1"/>
  <c r="Y92" i="1"/>
  <c r="P92" i="1"/>
  <c r="X90" i="1"/>
  <c r="X89" i="1"/>
  <c r="BO88" i="1"/>
  <c r="BM88" i="1"/>
  <c r="Y88" i="1"/>
  <c r="P88" i="1"/>
  <c r="BO87" i="1"/>
  <c r="BN87" i="1"/>
  <c r="BM87" i="1"/>
  <c r="Z87" i="1"/>
  <c r="Y87" i="1"/>
  <c r="BP87" i="1" s="1"/>
  <c r="P87" i="1"/>
  <c r="BP86" i="1"/>
  <c r="BO86" i="1"/>
  <c r="BM86" i="1"/>
  <c r="Y86" i="1"/>
  <c r="Z86" i="1" s="1"/>
  <c r="P86" i="1"/>
  <c r="X83" i="1"/>
  <c r="X82" i="1"/>
  <c r="BO81" i="1"/>
  <c r="BM81" i="1"/>
  <c r="Y81" i="1"/>
  <c r="Z81" i="1" s="1"/>
  <c r="P81" i="1"/>
  <c r="BP80" i="1"/>
  <c r="BO80" i="1"/>
  <c r="BM80" i="1"/>
  <c r="Y80" i="1"/>
  <c r="P80" i="1"/>
  <c r="X78" i="1"/>
  <c r="X77" i="1"/>
  <c r="BP76" i="1"/>
  <c r="BO76" i="1"/>
  <c r="BM76" i="1"/>
  <c r="Z76" i="1"/>
  <c r="Y76" i="1"/>
  <c r="BN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Z73" i="1" s="1"/>
  <c r="P73" i="1"/>
  <c r="BP72" i="1"/>
  <c r="BO72" i="1"/>
  <c r="BM72" i="1"/>
  <c r="Y72" i="1"/>
  <c r="Z72" i="1" s="1"/>
  <c r="P72" i="1"/>
  <c r="BO71" i="1"/>
  <c r="BN71" i="1"/>
  <c r="BM71" i="1"/>
  <c r="Z71" i="1"/>
  <c r="Y71" i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M65" i="1"/>
  <c r="Y65" i="1"/>
  <c r="P65" i="1"/>
  <c r="X63" i="1"/>
  <c r="Y62" i="1"/>
  <c r="X62" i="1"/>
  <c r="BP61" i="1"/>
  <c r="BO61" i="1"/>
  <c r="BN61" i="1"/>
  <c r="BM61" i="1"/>
  <c r="Z61" i="1"/>
  <c r="Y61" i="1"/>
  <c r="P61" i="1"/>
  <c r="BP60" i="1"/>
  <c r="BO60" i="1"/>
  <c r="BM60" i="1"/>
  <c r="Z60" i="1"/>
  <c r="Y60" i="1"/>
  <c r="BN60" i="1" s="1"/>
  <c r="P60" i="1"/>
  <c r="BP59" i="1"/>
  <c r="BO59" i="1"/>
  <c r="BN59" i="1"/>
  <c r="BM59" i="1"/>
  <c r="Z59" i="1"/>
  <c r="Y59" i="1"/>
  <c r="P59" i="1"/>
  <c r="BP58" i="1"/>
  <c r="BO58" i="1"/>
  <c r="BM58" i="1"/>
  <c r="Y58" i="1"/>
  <c r="P58" i="1"/>
  <c r="X56" i="1"/>
  <c r="X55" i="1"/>
  <c r="BP54" i="1"/>
  <c r="BO54" i="1"/>
  <c r="BN54" i="1"/>
  <c r="BM54" i="1"/>
  <c r="Z54" i="1"/>
  <c r="Y54" i="1"/>
  <c r="P54" i="1"/>
  <c r="BP53" i="1"/>
  <c r="BO53" i="1"/>
  <c r="BN53" i="1"/>
  <c r="BM53" i="1"/>
  <c r="Z53" i="1"/>
  <c r="Y53" i="1"/>
  <c r="P53" i="1"/>
  <c r="BP52" i="1"/>
  <c r="BO52" i="1"/>
  <c r="BM52" i="1"/>
  <c r="Z52" i="1"/>
  <c r="Y52" i="1"/>
  <c r="BN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M49" i="1"/>
  <c r="Y49" i="1"/>
  <c r="Y55" i="1" s="1"/>
  <c r="P49" i="1"/>
  <c r="Y46" i="1"/>
  <c r="X46" i="1"/>
  <c r="Z45" i="1"/>
  <c r="Y45" i="1"/>
  <c r="X45" i="1"/>
  <c r="BP44" i="1"/>
  <c r="BO44" i="1"/>
  <c r="BN44" i="1"/>
  <c r="BM44" i="1"/>
  <c r="Z44" i="1"/>
  <c r="Y44" i="1"/>
  <c r="P44" i="1"/>
  <c r="X42" i="1"/>
  <c r="X41" i="1"/>
  <c r="BO40" i="1"/>
  <c r="BM40" i="1"/>
  <c r="Z40" i="1"/>
  <c r="Y40" i="1"/>
  <c r="BP40" i="1" s="1"/>
  <c r="P40" i="1"/>
  <c r="BO39" i="1"/>
  <c r="BM39" i="1"/>
  <c r="Y39" i="1"/>
  <c r="P39" i="1"/>
  <c r="BO38" i="1"/>
  <c r="BM38" i="1"/>
  <c r="Y38" i="1"/>
  <c r="BP38" i="1" s="1"/>
  <c r="P38" i="1"/>
  <c r="BO37" i="1"/>
  <c r="BM37" i="1"/>
  <c r="Y37" i="1"/>
  <c r="C567" i="1" s="1"/>
  <c r="P37" i="1"/>
  <c r="Y33" i="1"/>
  <c r="X33" i="1"/>
  <c r="X32" i="1"/>
  <c r="BO31" i="1"/>
  <c r="BN31" i="1"/>
  <c r="BM31" i="1"/>
  <c r="Y31" i="1"/>
  <c r="P31" i="1"/>
  <c r="X29" i="1"/>
  <c r="X28" i="1"/>
  <c r="BP27" i="1"/>
  <c r="BO27" i="1"/>
  <c r="BN27" i="1"/>
  <c r="BM27" i="1"/>
  <c r="Z27" i="1"/>
  <c r="Y27" i="1"/>
  <c r="P27" i="1"/>
  <c r="BP26" i="1"/>
  <c r="BO26" i="1"/>
  <c r="BN26" i="1"/>
  <c r="BM26" i="1"/>
  <c r="Z26" i="1"/>
  <c r="Y26" i="1"/>
  <c r="P26" i="1"/>
  <c r="BO25" i="1"/>
  <c r="BM25" i="1"/>
  <c r="Y25" i="1"/>
  <c r="BP25" i="1" s="1"/>
  <c r="P25" i="1"/>
  <c r="BP24" i="1"/>
  <c r="BO24" i="1"/>
  <c r="BN24" i="1"/>
  <c r="BM24" i="1"/>
  <c r="Y24" i="1"/>
  <c r="Z24" i="1" s="1"/>
  <c r="P24" i="1"/>
  <c r="BO23" i="1"/>
  <c r="BN23" i="1"/>
  <c r="BM23" i="1"/>
  <c r="Y23" i="1"/>
  <c r="P23" i="1"/>
  <c r="BO22" i="1"/>
  <c r="BN22" i="1"/>
  <c r="BM22" i="1"/>
  <c r="Y22" i="1"/>
  <c r="P22" i="1"/>
  <c r="H10" i="1"/>
  <c r="F10" i="1"/>
  <c r="A10" i="1"/>
  <c r="F9" i="1"/>
  <c r="A9" i="1"/>
  <c r="J9" i="1" s="1"/>
  <c r="D7" i="1"/>
  <c r="Q6" i="1"/>
  <c r="P2" i="1"/>
  <c r="BP96" i="1" l="1"/>
  <c r="BN96" i="1"/>
  <c r="Y275" i="1"/>
  <c r="BN271" i="1"/>
  <c r="BP301" i="1"/>
  <c r="BN301" i="1"/>
  <c r="Y318" i="1"/>
  <c r="BP311" i="1"/>
  <c r="T567" i="1"/>
  <c r="Y317" i="1"/>
  <c r="Z311" i="1"/>
  <c r="BP349" i="1"/>
  <c r="BN349" i="1"/>
  <c r="Z349" i="1"/>
  <c r="BP405" i="1"/>
  <c r="BN405" i="1"/>
  <c r="Z405" i="1"/>
  <c r="Y567" i="1"/>
  <c r="Y446" i="1"/>
  <c r="Y445" i="1"/>
  <c r="BN441" i="1"/>
  <c r="Z441" i="1"/>
  <c r="Z445" i="1" s="1"/>
  <c r="BN74" i="1"/>
  <c r="Z74" i="1"/>
  <c r="Z77" i="1" s="1"/>
  <c r="X559" i="1"/>
  <c r="Y69" i="1"/>
  <c r="Y68" i="1"/>
  <c r="Z65" i="1"/>
  <c r="Z80" i="1"/>
  <c r="Z82" i="1" s="1"/>
  <c r="Y83" i="1"/>
  <c r="Y82" i="1"/>
  <c r="Z96" i="1"/>
  <c r="BP112" i="1"/>
  <c r="BN112" i="1"/>
  <c r="BP177" i="1"/>
  <c r="BN177" i="1"/>
  <c r="Y200" i="1"/>
  <c r="BN198" i="1"/>
  <c r="Z271" i="1"/>
  <c r="Z274" i="1" s="1"/>
  <c r="Z301" i="1"/>
  <c r="Z302" i="1" s="1"/>
  <c r="BP474" i="1"/>
  <c r="BN474" i="1"/>
  <c r="BP39" i="1"/>
  <c r="Z39" i="1"/>
  <c r="Y78" i="1"/>
  <c r="BP71" i="1"/>
  <c r="Y77" i="1"/>
  <c r="Z112" i="1"/>
  <c r="Z114" i="1" s="1"/>
  <c r="BP121" i="1"/>
  <c r="BN121" i="1"/>
  <c r="Y125" i="1"/>
  <c r="Z139" i="1"/>
  <c r="BP154" i="1"/>
  <c r="Z154" i="1"/>
  <c r="Z177" i="1"/>
  <c r="Z198" i="1"/>
  <c r="Z199" i="1" s="1"/>
  <c r="Y240" i="1"/>
  <c r="Y282" i="1"/>
  <c r="BP278" i="1"/>
  <c r="Z278" i="1"/>
  <c r="O567" i="1"/>
  <c r="BN311" i="1"/>
  <c r="Z321" i="1"/>
  <c r="BP327" i="1"/>
  <c r="Z327" i="1"/>
  <c r="Y333" i="1"/>
  <c r="Y363" i="1"/>
  <c r="BN359" i="1"/>
  <c r="Y362" i="1"/>
  <c r="BP373" i="1"/>
  <c r="BN373" i="1"/>
  <c r="Y397" i="1"/>
  <c r="BP411" i="1"/>
  <c r="Y427" i="1"/>
  <c r="BP419" i="1"/>
  <c r="BN419" i="1"/>
  <c r="Z474" i="1"/>
  <c r="BP23" i="1"/>
  <c r="Z23" i="1"/>
  <c r="BN39" i="1"/>
  <c r="BN65" i="1"/>
  <c r="BP74" i="1"/>
  <c r="BN80" i="1"/>
  <c r="Y100" i="1"/>
  <c r="BP226" i="1"/>
  <c r="BN226" i="1"/>
  <c r="Z359" i="1"/>
  <c r="Z362" i="1" s="1"/>
  <c r="Z373" i="1"/>
  <c r="Z387" i="1"/>
  <c r="Z388" i="1" s="1"/>
  <c r="BP441" i="1"/>
  <c r="BN485" i="1"/>
  <c r="Z485" i="1"/>
  <c r="BP220" i="1"/>
  <c r="Z220" i="1"/>
  <c r="BP242" i="1"/>
  <c r="BN242" i="1"/>
  <c r="BP271" i="1"/>
  <c r="BN278" i="1"/>
  <c r="Y283" i="1"/>
  <c r="BN321" i="1"/>
  <c r="BN327" i="1"/>
  <c r="Y398" i="1"/>
  <c r="Y412" i="1"/>
  <c r="BP423" i="1"/>
  <c r="BN423" i="1"/>
  <c r="Z423" i="1"/>
  <c r="Y101" i="1"/>
  <c r="BP265" i="1"/>
  <c r="BN265" i="1"/>
  <c r="Y297" i="1"/>
  <c r="BP295" i="1"/>
  <c r="Q567" i="1"/>
  <c r="Z295" i="1"/>
  <c r="Z296" i="1" s="1"/>
  <c r="Y302" i="1"/>
  <c r="Z107" i="1"/>
  <c r="I567" i="1"/>
  <c r="Y167" i="1"/>
  <c r="Y166" i="1"/>
  <c r="BN165" i="1"/>
  <c r="Z97" i="1"/>
  <c r="BP113" i="1"/>
  <c r="BN113" i="1"/>
  <c r="Z165" i="1"/>
  <c r="Z166" i="1" s="1"/>
  <c r="Y178" i="1"/>
  <c r="Y184" i="1"/>
  <c r="BP193" i="1"/>
  <c r="BN193" i="1"/>
  <c r="BN220" i="1"/>
  <c r="Z262" i="1"/>
  <c r="Z265" i="1"/>
  <c r="BP286" i="1"/>
  <c r="P567" i="1"/>
  <c r="BN337" i="1"/>
  <c r="BN350" i="1"/>
  <c r="BP359" i="1"/>
  <c r="Y413" i="1"/>
  <c r="Y428" i="1"/>
  <c r="BP485" i="1"/>
  <c r="BP217" i="1"/>
  <c r="BN217" i="1"/>
  <c r="BN295" i="1"/>
  <c r="BP420" i="1"/>
  <c r="BN420" i="1"/>
  <c r="D567" i="1"/>
  <c r="Z49" i="1"/>
  <c r="BP350" i="1"/>
  <c r="Y384" i="1"/>
  <c r="BP382" i="1"/>
  <c r="Y388" i="1"/>
  <c r="X567" i="1"/>
  <c r="Z420" i="1"/>
  <c r="Z427" i="1" s="1"/>
  <c r="BP430" i="1"/>
  <c r="Z430" i="1"/>
  <c r="BP471" i="1"/>
  <c r="BN471" i="1"/>
  <c r="BP493" i="1"/>
  <c r="BN493" i="1"/>
  <c r="Z493" i="1"/>
  <c r="BN107" i="1"/>
  <c r="Z37" i="1"/>
  <c r="BP88" i="1"/>
  <c r="Z88" i="1"/>
  <c r="Z89" i="1" s="1"/>
  <c r="Z104" i="1"/>
  <c r="Z108" i="1" s="1"/>
  <c r="Z122" i="1"/>
  <c r="BN40" i="1"/>
  <c r="Y56" i="1"/>
  <c r="BN81" i="1"/>
  <c r="BN155" i="1"/>
  <c r="BP165" i="1"/>
  <c r="Y179" i="1"/>
  <c r="BP221" i="1"/>
  <c r="Z221" i="1"/>
  <c r="BP243" i="1"/>
  <c r="BN243" i="1"/>
  <c r="BP262" i="1"/>
  <c r="BN286" i="1"/>
  <c r="Y332" i="1"/>
  <c r="Z382" i="1"/>
  <c r="Z471" i="1"/>
  <c r="BN37" i="1"/>
  <c r="BN49" i="1"/>
  <c r="BN72" i="1"/>
  <c r="BN88" i="1"/>
  <c r="BP187" i="1"/>
  <c r="Z187" i="1"/>
  <c r="Z188" i="1" s="1"/>
  <c r="BP202" i="1"/>
  <c r="Z202" i="1"/>
  <c r="Y211" i="1"/>
  <c r="BP237" i="1"/>
  <c r="Z237" i="1"/>
  <c r="Z239" i="1" s="1"/>
  <c r="Z243" i="1"/>
  <c r="Z244" i="1" s="1"/>
  <c r="Y256" i="1"/>
  <c r="Y266" i="1"/>
  <c r="Y296" i="1"/>
  <c r="Y375" i="1"/>
  <c r="Y389" i="1"/>
  <c r="F567" i="1"/>
  <c r="BP104" i="1"/>
  <c r="BN104" i="1"/>
  <c r="BN58" i="1"/>
  <c r="Z58" i="1"/>
  <c r="Z62" i="1" s="1"/>
  <c r="BP81" i="1"/>
  <c r="Y114" i="1"/>
  <c r="BP128" i="1"/>
  <c r="BN128" i="1"/>
  <c r="BP134" i="1"/>
  <c r="Z145" i="1"/>
  <c r="BP155" i="1"/>
  <c r="Z181" i="1"/>
  <c r="Y194" i="1"/>
  <c r="BP214" i="1"/>
  <c r="BN221" i="1"/>
  <c r="Y228" i="1"/>
  <c r="Z313" i="1"/>
  <c r="BP316" i="1"/>
  <c r="Y345" i="1"/>
  <c r="BN382" i="1"/>
  <c r="BN237" i="1"/>
  <c r="BN252" i="1"/>
  <c r="BP355" i="1"/>
  <c r="BN355" i="1"/>
  <c r="U567" i="1"/>
  <c r="Y380" i="1"/>
  <c r="Y379" i="1"/>
  <c r="BN377" i="1"/>
  <c r="BP424" i="1"/>
  <c r="Y41" i="1"/>
  <c r="Y109" i="1"/>
  <c r="BP209" i="1"/>
  <c r="BN209" i="1"/>
  <c r="BP218" i="1"/>
  <c r="BN218" i="1"/>
  <c r="Y89" i="1"/>
  <c r="Z98" i="1"/>
  <c r="Z206" i="1"/>
  <c r="Z209" i="1"/>
  <c r="Z218" i="1"/>
  <c r="Z222" i="1" s="1"/>
  <c r="BN231" i="1"/>
  <c r="K567" i="1"/>
  <c r="BP234" i="1"/>
  <c r="BN234" i="1"/>
  <c r="Y303" i="1"/>
  <c r="BP335" i="1"/>
  <c r="Y338" i="1"/>
  <c r="Z335" i="1"/>
  <c r="Z338" i="1" s="1"/>
  <c r="BP431" i="1"/>
  <c r="BN431" i="1"/>
  <c r="Z431" i="1"/>
  <c r="BP472" i="1"/>
  <c r="BN472" i="1"/>
  <c r="Z472" i="1"/>
  <c r="Y452" i="1"/>
  <c r="BN450" i="1"/>
  <c r="Z450" i="1"/>
  <c r="Z451" i="1" s="1"/>
  <c r="X561" i="1"/>
  <c r="Z38" i="1"/>
  <c r="Y90" i="1"/>
  <c r="Z123" i="1"/>
  <c r="Z124" i="1" s="1"/>
  <c r="BP159" i="1"/>
  <c r="BN159" i="1"/>
  <c r="BP182" i="1"/>
  <c r="Z182" i="1"/>
  <c r="BP238" i="1"/>
  <c r="Z238" i="1"/>
  <c r="BP253" i="1"/>
  <c r="Z253" i="1"/>
  <c r="BN335" i="1"/>
  <c r="BP348" i="1"/>
  <c r="Y352" i="1"/>
  <c r="Y351" i="1"/>
  <c r="Z348" i="1"/>
  <c r="Z351" i="1" s="1"/>
  <c r="Y409" i="1"/>
  <c r="Y408" i="1"/>
  <c r="BP404" i="1"/>
  <c r="Z404" i="1"/>
  <c r="BN477" i="1"/>
  <c r="Z477" i="1"/>
  <c r="Y500" i="1"/>
  <c r="BP490" i="1"/>
  <c r="Y499" i="1"/>
  <c r="BN490" i="1"/>
  <c r="BN66" i="1"/>
  <c r="Z66" i="1"/>
  <c r="BP37" i="1"/>
  <c r="Z25" i="1"/>
  <c r="BP95" i="1"/>
  <c r="BN95" i="1"/>
  <c r="BN98" i="1"/>
  <c r="BN73" i="1"/>
  <c r="Z95" i="1"/>
  <c r="BP138" i="1"/>
  <c r="Z138" i="1"/>
  <c r="Y140" i="1"/>
  <c r="Z159" i="1"/>
  <c r="Z160" i="1" s="1"/>
  <c r="BP176" i="1"/>
  <c r="BN176" i="1"/>
  <c r="Z203" i="1"/>
  <c r="BP206" i="1"/>
  <c r="Y223" i="1"/>
  <c r="Z490" i="1"/>
  <c r="Z518" i="1"/>
  <c r="BP105" i="1"/>
  <c r="BN105" i="1"/>
  <c r="Y42" i="1"/>
  <c r="BP169" i="1"/>
  <c r="Z169" i="1"/>
  <c r="Z178" i="1" s="1"/>
  <c r="B567" i="1"/>
  <c r="Y29" i="1"/>
  <c r="Y557" i="1" s="1"/>
  <c r="BP22" i="1"/>
  <c r="BP92" i="1"/>
  <c r="BN92" i="1"/>
  <c r="BP120" i="1"/>
  <c r="BN120" i="1"/>
  <c r="BN123" i="1"/>
  <c r="BP153" i="1"/>
  <c r="Y157" i="1"/>
  <c r="Y156" i="1"/>
  <c r="Z153" i="1"/>
  <c r="Z156" i="1" s="1"/>
  <c r="BN182" i="1"/>
  <c r="Y210" i="1"/>
  <c r="BP231" i="1"/>
  <c r="Y245" i="1"/>
  <c r="BP372" i="1"/>
  <c r="BN372" i="1"/>
  <c r="BN404" i="1"/>
  <c r="Y432" i="1"/>
  <c r="BP450" i="1"/>
  <c r="BN25" i="1"/>
  <c r="Y558" i="1" s="1"/>
  <c r="Z22" i="1"/>
  <c r="BP73" i="1"/>
  <c r="BP225" i="1"/>
  <c r="BN225" i="1"/>
  <c r="BP235" i="1"/>
  <c r="BN235" i="1"/>
  <c r="Y248" i="1"/>
  <c r="BP247" i="1"/>
  <c r="Y274" i="1"/>
  <c r="Y324" i="1"/>
  <c r="Z369" i="1"/>
  <c r="Z372" i="1"/>
  <c r="BP477" i="1"/>
  <c r="Y488" i="1"/>
  <c r="Z542" i="1"/>
  <c r="BN50" i="1"/>
  <c r="Z50" i="1"/>
  <c r="Y28" i="1"/>
  <c r="E567" i="1"/>
  <c r="X557" i="1"/>
  <c r="BN38" i="1"/>
  <c r="BN86" i="1"/>
  <c r="Z92" i="1"/>
  <c r="BP99" i="1"/>
  <c r="Z99" i="1"/>
  <c r="BN203" i="1"/>
  <c r="X558" i="1"/>
  <c r="X560" i="1" s="1"/>
  <c r="Y32" i="1"/>
  <c r="BP31" i="1"/>
  <c r="Z31" i="1"/>
  <c r="Z32" i="1" s="1"/>
  <c r="Y63" i="1"/>
  <c r="BN153" i="1"/>
  <c r="Y195" i="1"/>
  <c r="BP254" i="1"/>
  <c r="BN254" i="1"/>
  <c r="BP342" i="1"/>
  <c r="BN396" i="1"/>
  <c r="BP422" i="1"/>
  <c r="Z422" i="1"/>
  <c r="Y433" i="1"/>
  <c r="Z465" i="1"/>
  <c r="AB567" i="1"/>
  <c r="Y482" i="1"/>
  <c r="Y481" i="1"/>
  <c r="BP465" i="1"/>
  <c r="BP492" i="1"/>
  <c r="BN498" i="1"/>
  <c r="J567" i="1"/>
  <c r="BP541" i="1"/>
  <c r="L567" i="1"/>
  <c r="M567" i="1"/>
  <c r="Y542" i="1"/>
  <c r="BN533" i="1"/>
  <c r="Y325" i="1"/>
  <c r="Y257" i="1"/>
  <c r="Z343" i="1"/>
  <c r="Z407" i="1"/>
  <c r="Z425" i="1"/>
  <c r="Z466" i="1"/>
  <c r="BN504" i="1"/>
  <c r="Z517" i="1"/>
  <c r="Z528" i="1"/>
  <c r="Z539" i="1"/>
  <c r="Y543" i="1"/>
  <c r="R567" i="1"/>
  <c r="BP504" i="1"/>
  <c r="BN517" i="1"/>
  <c r="BN528" i="1"/>
  <c r="BN539" i="1"/>
  <c r="S567" i="1"/>
  <c r="BN466" i="1"/>
  <c r="Y135" i="1"/>
  <c r="Z171" i="1"/>
  <c r="Y199" i="1"/>
  <c r="Z204" i="1"/>
  <c r="Z260" i="1"/>
  <c r="Z266" i="1" s="1"/>
  <c r="Z281" i="1"/>
  <c r="Z314" i="1"/>
  <c r="Z322" i="1"/>
  <c r="Z330" i="1"/>
  <c r="Z367" i="1"/>
  <c r="Z383" i="1"/>
  <c r="Y451" i="1"/>
  <c r="BN459" i="1"/>
  <c r="BN469" i="1"/>
  <c r="Z475" i="1"/>
  <c r="Z491" i="1"/>
  <c r="Y510" i="1"/>
  <c r="Z523" i="1"/>
  <c r="Z525" i="1" s="1"/>
  <c r="Z534" i="1"/>
  <c r="Z535" i="1" s="1"/>
  <c r="Z546" i="1"/>
  <c r="Z547" i="1" s="1"/>
  <c r="Z478" i="1"/>
  <c r="Z486" i="1"/>
  <c r="Z494" i="1"/>
  <c r="BN475" i="1"/>
  <c r="BN491" i="1"/>
  <c r="V567" i="1"/>
  <c r="Y511" i="1"/>
  <c r="Z529" i="1"/>
  <c r="Z540" i="1"/>
  <c r="W567" i="1"/>
  <c r="Z149" i="1"/>
  <c r="Z150" i="1" s="1"/>
  <c r="Z251" i="1"/>
  <c r="BP260" i="1"/>
  <c r="Z290" i="1"/>
  <c r="Z291" i="1" s="1"/>
  <c r="Z341" i="1"/>
  <c r="Z344" i="1"/>
  <c r="Z392" i="1"/>
  <c r="Z397" i="1" s="1"/>
  <c r="Z400" i="1"/>
  <c r="Z401" i="1" s="1"/>
  <c r="Z426" i="1"/>
  <c r="Y460" i="1"/>
  <c r="Z467" i="1"/>
  <c r="BP546" i="1"/>
  <c r="BN554" i="1"/>
  <c r="BN149" i="1"/>
  <c r="Z279" i="1"/>
  <c r="BN290" i="1"/>
  <c r="Z312" i="1"/>
  <c r="Z320" i="1"/>
  <c r="Z324" i="1" s="1"/>
  <c r="Z328" i="1"/>
  <c r="Z336" i="1"/>
  <c r="BN341" i="1"/>
  <c r="BN400" i="1"/>
  <c r="Z455" i="1"/>
  <c r="Z456" i="1" s="1"/>
  <c r="BN467" i="1"/>
  <c r="Z473" i="1"/>
  <c r="Z524" i="1"/>
  <c r="Y547" i="1"/>
  <c r="Z567" i="1"/>
  <c r="H9" i="1"/>
  <c r="Z133" i="1"/>
  <c r="Z135" i="1" s="1"/>
  <c r="BN470" i="1"/>
  <c r="Z476" i="1"/>
  <c r="Z484" i="1"/>
  <c r="Y487" i="1"/>
  <c r="Z492" i="1"/>
  <c r="BP529" i="1"/>
  <c r="AA567" i="1"/>
  <c r="BN473" i="1"/>
  <c r="Z479" i="1"/>
  <c r="Z495" i="1"/>
  <c r="BN484" i="1"/>
  <c r="H567" i="1"/>
  <c r="AC567" i="1"/>
  <c r="Y561" i="1" l="1"/>
  <c r="Z184" i="1"/>
  <c r="Z317" i="1"/>
  <c r="Z210" i="1"/>
  <c r="Z68" i="1"/>
  <c r="Z55" i="1"/>
  <c r="Z332" i="1"/>
  <c r="Z41" i="1"/>
  <c r="Z384" i="1"/>
  <c r="Z282" i="1"/>
  <c r="Z499" i="1"/>
  <c r="Z345" i="1"/>
  <c r="Z487" i="1"/>
  <c r="Z408" i="1"/>
  <c r="Z256" i="1"/>
  <c r="Z100" i="1"/>
  <c r="Z140" i="1"/>
  <c r="Z530" i="1"/>
  <c r="Z374" i="1"/>
  <c r="Z481" i="1"/>
  <c r="Z28" i="1"/>
  <c r="Z432" i="1"/>
  <c r="Y559" i="1"/>
  <c r="Y560" i="1" s="1"/>
  <c r="Z562" i="1" l="1"/>
</calcChain>
</file>

<file path=xl/sharedStrings.xml><?xml version="1.0" encoding="utf-8"?>
<sst xmlns="http://schemas.openxmlformats.org/spreadsheetml/2006/main" count="2497" uniqueCount="876">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</sst>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50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00" t="s">
        <v>0</v>
      </c>
      <c r="E1" s="654"/>
      <c r="F1" s="654"/>
      <c r="G1" s="14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69"/>
      <c r="P5" s="26" t="s">
        <v>10</v>
      </c>
      <c r="Q5" s="886">
        <v>45792</v>
      </c>
      <c r="R5" s="746"/>
      <c r="T5" s="794" t="s">
        <v>11</v>
      </c>
      <c r="U5" s="750"/>
      <c r="V5" s="796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Четверг</v>
      </c>
      <c r="R6" s="620"/>
      <c r="T6" s="802" t="s">
        <v>16</v>
      </c>
      <c r="U6" s="750"/>
      <c r="V6" s="857" t="s">
        <v>17</v>
      </c>
      <c r="W6" s="66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71"/>
      <c r="P7" s="26"/>
      <c r="Q7" s="46"/>
      <c r="R7" s="46"/>
      <c r="T7" s="629"/>
      <c r="U7" s="750"/>
      <c r="V7" s="858"/>
      <c r="W7" s="859"/>
      <c r="AB7" s="57"/>
      <c r="AC7" s="57"/>
      <c r="AD7" s="57"/>
      <c r="AE7" s="57"/>
    </row>
    <row r="8" spans="1:32" s="17" customFormat="1" ht="25.5" customHeight="1" x14ac:dyDescent="0.2">
      <c r="A8" s="967" t="s">
        <v>18</v>
      </c>
      <c r="B8" s="634"/>
      <c r="C8" s="635"/>
      <c r="D8" s="687" t="s">
        <v>19</v>
      </c>
      <c r="E8" s="688"/>
      <c r="F8" s="688"/>
      <c r="G8" s="688"/>
      <c r="H8" s="688"/>
      <c r="I8" s="688"/>
      <c r="J8" s="688"/>
      <c r="K8" s="688"/>
      <c r="L8" s="688"/>
      <c r="M8" s="689"/>
      <c r="N8" s="72"/>
      <c r="P8" s="26" t="s">
        <v>20</v>
      </c>
      <c r="Q8" s="757">
        <v>0.41666666666666669</v>
      </c>
      <c r="R8" s="678"/>
      <c r="T8" s="629"/>
      <c r="U8" s="750"/>
      <c r="V8" s="858"/>
      <c r="W8" s="859"/>
      <c r="AB8" s="57"/>
      <c r="AC8" s="57"/>
      <c r="AD8" s="57"/>
      <c r="AE8" s="57"/>
    </row>
    <row r="9" spans="1:32" s="17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7"/>
      <c r="P9" s="29" t="s">
        <v>21</v>
      </c>
      <c r="Q9" s="742"/>
      <c r="R9" s="743"/>
      <c r="T9" s="629"/>
      <c r="U9" s="750"/>
      <c r="V9" s="860"/>
      <c r="W9" s="86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22</v>
      </c>
      <c r="Q10" s="803"/>
      <c r="R10" s="804"/>
      <c r="U10" s="26" t="s">
        <v>23</v>
      </c>
      <c r="V10" s="667" t="s">
        <v>24</v>
      </c>
      <c r="W10" s="66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745"/>
      <c r="R11" s="746"/>
      <c r="U11" s="26" t="s">
        <v>27</v>
      </c>
      <c r="V11" s="896" t="s">
        <v>28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9" t="s">
        <v>29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73"/>
      <c r="P12" s="26" t="s">
        <v>30</v>
      </c>
      <c r="Q12" s="757"/>
      <c r="R12" s="678"/>
      <c r="S12" s="27"/>
      <c r="U12" s="26"/>
      <c r="V12" s="654"/>
      <c r="W12" s="629"/>
      <c r="AB12" s="57"/>
      <c r="AC12" s="57"/>
      <c r="AD12" s="57"/>
      <c r="AE12" s="57"/>
    </row>
    <row r="13" spans="1:32" s="17" customFormat="1" ht="23.25" customHeight="1" x14ac:dyDescent="0.2">
      <c r="A13" s="789" t="s">
        <v>31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73"/>
      <c r="O13" s="29"/>
      <c r="P13" s="29" t="s">
        <v>32</v>
      </c>
      <c r="Q13" s="896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9" t="s">
        <v>33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17" t="s">
        <v>34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74"/>
      <c r="P15" s="782" t="s">
        <v>35</v>
      </c>
      <c r="Q15" s="654"/>
      <c r="R15" s="654"/>
      <c r="S15" s="654"/>
      <c r="T15" s="654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83"/>
      <c r="Q16" s="783"/>
      <c r="R16" s="783"/>
      <c r="S16" s="783"/>
      <c r="T16" s="7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36</v>
      </c>
      <c r="B17" s="662" t="s">
        <v>37</v>
      </c>
      <c r="C17" s="769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4" t="s">
        <v>51</v>
      </c>
      <c r="V17" s="642"/>
      <c r="W17" s="662" t="s">
        <v>52</v>
      </c>
      <c r="X17" s="662" t="s">
        <v>53</v>
      </c>
      <c r="Y17" s="965" t="s">
        <v>54</v>
      </c>
      <c r="Z17" s="871" t="s">
        <v>55</v>
      </c>
      <c r="AA17" s="848" t="s">
        <v>56</v>
      </c>
      <c r="AB17" s="848" t="s">
        <v>57</v>
      </c>
      <c r="AC17" s="848" t="s">
        <v>58</v>
      </c>
      <c r="AD17" s="848" t="s">
        <v>59</v>
      </c>
      <c r="AE17" s="926"/>
      <c r="AF17" s="927"/>
      <c r="AG17" s="77"/>
      <c r="BD17" s="76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61</v>
      </c>
      <c r="V18" s="78" t="s">
        <v>62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77"/>
      <c r="BD18" s="76"/>
    </row>
    <row r="19" spans="1:68" ht="27.75" customHeight="1" x14ac:dyDescent="0.2">
      <c r="A19" s="631" t="s">
        <v>63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52"/>
      <c r="AB19" s="52"/>
      <c r="AC19" s="52"/>
    </row>
    <row r="20" spans="1:68" ht="16.5" customHeight="1" x14ac:dyDescent="0.25">
      <c r="A20" s="636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customHeight="1" x14ac:dyDescent="0.25">
      <c r="A21" s="639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customHeight="1" x14ac:dyDescent="0.25">
      <c r="A22" s="60" t="s">
        <v>65</v>
      </c>
      <c r="B22" s="60" t="s">
        <v>66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67</v>
      </c>
      <c r="L22" s="35"/>
      <c r="M22" s="36" t="s">
        <v>68</v>
      </c>
      <c r="N22" s="36"/>
      <c r="O22" s="35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69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71</v>
      </c>
      <c r="B23" s="60" t="s">
        <v>72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67</v>
      </c>
      <c r="L23" s="35"/>
      <c r="M23" s="36" t="s">
        <v>68</v>
      </c>
      <c r="N23" s="36"/>
      <c r="O23" s="35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69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73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74</v>
      </c>
      <c r="B24" s="60" t="s">
        <v>75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67</v>
      </c>
      <c r="L24" s="35"/>
      <c r="M24" s="36" t="s">
        <v>68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69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76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77</v>
      </c>
      <c r="B25" s="60" t="s">
        <v>78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67</v>
      </c>
      <c r="L25" s="35"/>
      <c r="M25" s="36" t="s">
        <v>68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69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79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80</v>
      </c>
      <c r="B26" s="60" t="s">
        <v>81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67</v>
      </c>
      <c r="L26" s="35"/>
      <c r="M26" s="36" t="s">
        <v>68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69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82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83</v>
      </c>
      <c r="B27" s="60" t="s">
        <v>84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67</v>
      </c>
      <c r="L27" s="35"/>
      <c r="M27" s="36" t="s">
        <v>68</v>
      </c>
      <c r="N27" s="36"/>
      <c r="O27" s="35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85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86</v>
      </c>
      <c r="Q28" s="634"/>
      <c r="R28" s="634"/>
      <c r="S28" s="634"/>
      <c r="T28" s="634"/>
      <c r="U28" s="634"/>
      <c r="V28" s="635"/>
      <c r="W28" s="40" t="s">
        <v>87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86</v>
      </c>
      <c r="Q29" s="634"/>
      <c r="R29" s="634"/>
      <c r="S29" s="634"/>
      <c r="T29" s="634"/>
      <c r="U29" s="634"/>
      <c r="V29" s="635"/>
      <c r="W29" s="40" t="s">
        <v>69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39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customHeight="1" x14ac:dyDescent="0.25">
      <c r="A31" s="60" t="s">
        <v>89</v>
      </c>
      <c r="B31" s="60" t="s">
        <v>90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67</v>
      </c>
      <c r="L31" s="35"/>
      <c r="M31" s="36" t="s">
        <v>91</v>
      </c>
      <c r="N31" s="36"/>
      <c r="O31" s="35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69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92</v>
      </c>
      <c r="AG31" s="75"/>
      <c r="AJ31" s="79"/>
      <c r="AK31" s="79">
        <v>0</v>
      </c>
      <c r="BB31" s="94" t="s">
        <v>93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86</v>
      </c>
      <c r="Q32" s="634"/>
      <c r="R32" s="634"/>
      <c r="S32" s="634"/>
      <c r="T32" s="634"/>
      <c r="U32" s="634"/>
      <c r="V32" s="635"/>
      <c r="W32" s="40" t="s">
        <v>87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86</v>
      </c>
      <c r="Q33" s="634"/>
      <c r="R33" s="634"/>
      <c r="S33" s="634"/>
      <c r="T33" s="634"/>
      <c r="U33" s="634"/>
      <c r="V33" s="635"/>
      <c r="W33" s="40" t="s">
        <v>69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1" t="s">
        <v>94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52"/>
      <c r="AB34" s="52"/>
      <c r="AC34" s="52"/>
    </row>
    <row r="35" spans="1:68" ht="16.5" customHeight="1" x14ac:dyDescent="0.25">
      <c r="A35" s="636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customHeight="1" x14ac:dyDescent="0.25">
      <c r="A36" s="639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customHeight="1" x14ac:dyDescent="0.25">
      <c r="A37" s="60" t="s">
        <v>97</v>
      </c>
      <c r="B37" s="60" t="s">
        <v>98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99</v>
      </c>
      <c r="L37" s="35"/>
      <c r="M37" s="36" t="s">
        <v>100</v>
      </c>
      <c r="N37" s="36"/>
      <c r="O37" s="35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69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101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102</v>
      </c>
      <c r="B38" s="60" t="s">
        <v>103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104</v>
      </c>
      <c r="L38" s="35" t="s">
        <v>105</v>
      </c>
      <c r="M38" s="36" t="s">
        <v>106</v>
      </c>
      <c r="N38" s="36"/>
      <c r="O38" s="35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69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101</v>
      </c>
      <c r="AG38" s="75"/>
      <c r="AJ38" s="79" t="s">
        <v>107</v>
      </c>
      <c r="AK38" s="79">
        <v>48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108</v>
      </c>
      <c r="B39" s="60" t="s">
        <v>109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104</v>
      </c>
      <c r="L39" s="35"/>
      <c r="M39" s="36" t="s">
        <v>106</v>
      </c>
      <c r="N39" s="36"/>
      <c r="O39" s="35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69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101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110</v>
      </c>
      <c r="B40" s="60" t="s">
        <v>111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104</v>
      </c>
      <c r="L40" s="35"/>
      <c r="M40" s="36" t="s">
        <v>100</v>
      </c>
      <c r="N40" s="36"/>
      <c r="O40" s="35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69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112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86</v>
      </c>
      <c r="Q41" s="634"/>
      <c r="R41" s="634"/>
      <c r="S41" s="634"/>
      <c r="T41" s="634"/>
      <c r="U41" s="634"/>
      <c r="V41" s="635"/>
      <c r="W41" s="40" t="s">
        <v>87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86</v>
      </c>
      <c r="Q42" s="634"/>
      <c r="R42" s="634"/>
      <c r="S42" s="634"/>
      <c r="T42" s="634"/>
      <c r="U42" s="634"/>
      <c r="V42" s="635"/>
      <c r="W42" s="40" t="s">
        <v>69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39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customHeight="1" x14ac:dyDescent="0.25">
      <c r="A44" s="60" t="s">
        <v>113</v>
      </c>
      <c r="B44" s="60" t="s">
        <v>114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67</v>
      </c>
      <c r="L44" s="35"/>
      <c r="M44" s="36" t="s">
        <v>106</v>
      </c>
      <c r="N44" s="36"/>
      <c r="O44" s="35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69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115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86</v>
      </c>
      <c r="Q45" s="634"/>
      <c r="R45" s="634"/>
      <c r="S45" s="634"/>
      <c r="T45" s="634"/>
      <c r="U45" s="634"/>
      <c r="V45" s="635"/>
      <c r="W45" s="40" t="s">
        <v>87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86</v>
      </c>
      <c r="Q46" s="634"/>
      <c r="R46" s="634"/>
      <c r="S46" s="634"/>
      <c r="T46" s="634"/>
      <c r="U46" s="634"/>
      <c r="V46" s="635"/>
      <c r="W46" s="40" t="s">
        <v>69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6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customHeight="1" x14ac:dyDescent="0.25">
      <c r="A48" s="639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customHeight="1" x14ac:dyDescent="0.25">
      <c r="A49" s="60" t="s">
        <v>117</v>
      </c>
      <c r="B49" s="60" t="s">
        <v>118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99</v>
      </c>
      <c r="L49" s="35"/>
      <c r="M49" s="36" t="s">
        <v>106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69</v>
      </c>
      <c r="X49" s="56">
        <v>200</v>
      </c>
      <c r="Y49" s="53">
        <f t="shared" ref="Y49:Y54" si="6">IFERROR(IF(X49="",0,CEILING((X49/$H49),1)*$H49),"")</f>
        <v>201.6</v>
      </c>
      <c r="Z49" s="39">
        <f>IFERROR(IF(Y49=0,"",ROUNDUP(Y49/H49,0)*0.01898),"")</f>
        <v>0.34164</v>
      </c>
      <c r="AA49" s="65"/>
      <c r="AB49" s="66"/>
      <c r="AC49" s="105" t="s">
        <v>119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207.76785714285717</v>
      </c>
      <c r="BN49" s="75">
        <f t="shared" ref="BN49:BN54" si="8">IFERROR(Y49*I49/H49,"0")</f>
        <v>209.43</v>
      </c>
      <c r="BO49" s="75">
        <f t="shared" ref="BO49:BO54" si="9">IFERROR(1/J49*(X49/H49),"0")</f>
        <v>0.27901785714285715</v>
      </c>
      <c r="BP49" s="75">
        <f t="shared" ref="BP49:BP54" si="10">IFERROR(1/J49*(Y49/H49),"0")</f>
        <v>0.28125</v>
      </c>
    </row>
    <row r="50" spans="1:68" ht="27" customHeight="1" x14ac:dyDescent="0.25">
      <c r="A50" s="60" t="s">
        <v>120</v>
      </c>
      <c r="B50" s="60" t="s">
        <v>121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99</v>
      </c>
      <c r="L50" s="35" t="s">
        <v>122</v>
      </c>
      <c r="M50" s="36" t="s">
        <v>100</v>
      </c>
      <c r="N50" s="36"/>
      <c r="O50" s="35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69</v>
      </c>
      <c r="X50" s="56">
        <v>700</v>
      </c>
      <c r="Y50" s="53">
        <f t="shared" si="6"/>
        <v>702</v>
      </c>
      <c r="Z50" s="39">
        <f>IFERROR(IF(Y50=0,"",ROUNDUP(Y50/H50,0)*0.01898),"")</f>
        <v>1.2337</v>
      </c>
      <c r="AA50" s="65"/>
      <c r="AB50" s="66"/>
      <c r="AC50" s="107" t="s">
        <v>123</v>
      </c>
      <c r="AG50" s="75"/>
      <c r="AJ50" s="79" t="s">
        <v>124</v>
      </c>
      <c r="AK50" s="79">
        <v>691.2</v>
      </c>
      <c r="BB50" s="108" t="s">
        <v>1</v>
      </c>
      <c r="BM50" s="75">
        <f t="shared" si="7"/>
        <v>728.19444444444434</v>
      </c>
      <c r="BN50" s="75">
        <f t="shared" si="8"/>
        <v>730.27499999999986</v>
      </c>
      <c r="BO50" s="75">
        <f t="shared" si="9"/>
        <v>1.0127314814814814</v>
      </c>
      <c r="BP50" s="75">
        <f t="shared" si="10"/>
        <v>1.015625</v>
      </c>
    </row>
    <row r="51" spans="1:68" ht="27" customHeight="1" x14ac:dyDescent="0.25">
      <c r="A51" s="60" t="s">
        <v>125</v>
      </c>
      <c r="B51" s="60" t="s">
        <v>126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104</v>
      </c>
      <c r="L51" s="35"/>
      <c r="M51" s="36" t="s">
        <v>100</v>
      </c>
      <c r="N51" s="36"/>
      <c r="O51" s="35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69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127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128</v>
      </c>
      <c r="B52" s="60" t="s">
        <v>129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104</v>
      </c>
      <c r="L52" s="35"/>
      <c r="M52" s="36" t="s">
        <v>100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69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123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130</v>
      </c>
      <c r="B53" s="60" t="s">
        <v>131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67</v>
      </c>
      <c r="L53" s="35"/>
      <c r="M53" s="36" t="s">
        <v>132</v>
      </c>
      <c r="N53" s="36"/>
      <c r="O53" s="35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133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134</v>
      </c>
      <c r="B54" s="60" t="s">
        <v>135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104</v>
      </c>
      <c r="L54" s="35" t="s">
        <v>122</v>
      </c>
      <c r="M54" s="36" t="s">
        <v>100</v>
      </c>
      <c r="N54" s="36"/>
      <c r="O54" s="35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136</v>
      </c>
      <c r="AG54" s="75"/>
      <c r="AJ54" s="79" t="s">
        <v>124</v>
      </c>
      <c r="AK54" s="79">
        <v>594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86</v>
      </c>
      <c r="Q55" s="634"/>
      <c r="R55" s="634"/>
      <c r="S55" s="634"/>
      <c r="T55" s="634"/>
      <c r="U55" s="634"/>
      <c r="V55" s="635"/>
      <c r="W55" s="40" t="s">
        <v>87</v>
      </c>
      <c r="X55" s="41">
        <f>IFERROR(X49/H49,"0")+IFERROR(X50/H50,"0")+IFERROR(X51/H51,"0")+IFERROR(X52/H52,"0")+IFERROR(X53/H53,"0")+IFERROR(X54/H54,"0")</f>
        <v>82.671957671957671</v>
      </c>
      <c r="Y55" s="41">
        <f>IFERROR(Y49/H49,"0")+IFERROR(Y50/H50,"0")+IFERROR(Y51/H51,"0")+IFERROR(Y52/H52,"0")+IFERROR(Y53/H53,"0")+IFERROR(Y54/H54,"0")</f>
        <v>83</v>
      </c>
      <c r="Z55" s="41">
        <f>IFERROR(IF(Z49="",0,Z49),"0")+IFERROR(IF(Z50="",0,Z50),"0")+IFERROR(IF(Z51="",0,Z51),"0")+IFERROR(IF(Z52="",0,Z52),"0")+IFERROR(IF(Z53="",0,Z53),"0")+IFERROR(IF(Z54="",0,Z54),"0")</f>
        <v>1.57534</v>
      </c>
      <c r="AA55" s="64"/>
      <c r="AB55" s="64"/>
      <c r="AC55" s="64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86</v>
      </c>
      <c r="Q56" s="634"/>
      <c r="R56" s="634"/>
      <c r="S56" s="634"/>
      <c r="T56" s="634"/>
      <c r="U56" s="634"/>
      <c r="V56" s="635"/>
      <c r="W56" s="40" t="s">
        <v>69</v>
      </c>
      <c r="X56" s="41">
        <f>IFERROR(SUM(X49:X54),"0")</f>
        <v>900</v>
      </c>
      <c r="Y56" s="41">
        <f>IFERROR(SUM(Y49:Y54),"0")</f>
        <v>903.6</v>
      </c>
      <c r="Z56" s="40"/>
      <c r="AA56" s="64"/>
      <c r="AB56" s="64"/>
      <c r="AC56" s="64"/>
    </row>
    <row r="57" spans="1:68" ht="14.25" customHeight="1" x14ac:dyDescent="0.25">
      <c r="A57" s="639" t="s">
        <v>137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customHeight="1" x14ac:dyDescent="0.25">
      <c r="A58" s="60" t="s">
        <v>138</v>
      </c>
      <c r="B58" s="60" t="s">
        <v>139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99</v>
      </c>
      <c r="L58" s="35"/>
      <c r="M58" s="36" t="s">
        <v>100</v>
      </c>
      <c r="N58" s="36"/>
      <c r="O58" s="35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69</v>
      </c>
      <c r="X58" s="56">
        <v>100</v>
      </c>
      <c r="Y58" s="53">
        <f>IFERROR(IF(X58="",0,CEILING((X58/$H58),1)*$H58),"")</f>
        <v>108</v>
      </c>
      <c r="Z58" s="39">
        <f>IFERROR(IF(Y58=0,"",ROUNDUP(Y58/H58,0)*0.01898),"")</f>
        <v>0.1898</v>
      </c>
      <c r="AA58" s="65"/>
      <c r="AB58" s="66"/>
      <c r="AC58" s="117" t="s">
        <v>140</v>
      </c>
      <c r="AG58" s="75"/>
      <c r="AJ58" s="79"/>
      <c r="AK58" s="79">
        <v>0</v>
      </c>
      <c r="BB58" s="118" t="s">
        <v>1</v>
      </c>
      <c r="BM58" s="75">
        <f>IFERROR(X58*I58/H58,"0")</f>
        <v>104.02777777777777</v>
      </c>
      <c r="BN58" s="75">
        <f>IFERROR(Y58*I58/H58,"0")</f>
        <v>112.34999999999998</v>
      </c>
      <c r="BO58" s="75">
        <f>IFERROR(1/J58*(X58/H58),"0")</f>
        <v>0.14467592592592593</v>
      </c>
      <c r="BP58" s="75">
        <f>IFERROR(1/J58*(Y58/H58),"0")</f>
        <v>0.15625</v>
      </c>
    </row>
    <row r="59" spans="1:68" ht="27" customHeight="1" x14ac:dyDescent="0.25">
      <c r="A59" s="60" t="s">
        <v>141</v>
      </c>
      <c r="B59" s="60" t="s">
        <v>142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104</v>
      </c>
      <c r="L59" s="35"/>
      <c r="M59" s="36" t="s">
        <v>100</v>
      </c>
      <c r="N59" s="36"/>
      <c r="O59" s="35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69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143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144</v>
      </c>
      <c r="B60" s="60" t="s">
        <v>145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67</v>
      </c>
      <c r="L60" s="35"/>
      <c r="M60" s="36" t="s">
        <v>106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69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140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146</v>
      </c>
      <c r="B61" s="60" t="s">
        <v>147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67</v>
      </c>
      <c r="L61" s="35" t="s">
        <v>122</v>
      </c>
      <c r="M61" s="36" t="s">
        <v>100</v>
      </c>
      <c r="N61" s="36"/>
      <c r="O61" s="35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140</v>
      </c>
      <c r="AG61" s="75"/>
      <c r="AJ61" s="79" t="s">
        <v>124</v>
      </c>
      <c r="AK61" s="79">
        <v>491.4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86</v>
      </c>
      <c r="Q62" s="634"/>
      <c r="R62" s="634"/>
      <c r="S62" s="634"/>
      <c r="T62" s="634"/>
      <c r="U62" s="634"/>
      <c r="V62" s="635"/>
      <c r="W62" s="40" t="s">
        <v>87</v>
      </c>
      <c r="X62" s="41">
        <f>IFERROR(X58/H58,"0")+IFERROR(X59/H59,"0")+IFERROR(X60/H60,"0")+IFERROR(X61/H61,"0")</f>
        <v>9.2592592592592595</v>
      </c>
      <c r="Y62" s="41">
        <f>IFERROR(Y58/H58,"0")+IFERROR(Y59/H59,"0")+IFERROR(Y60/H60,"0")+IFERROR(Y61/H61,"0")</f>
        <v>10</v>
      </c>
      <c r="Z62" s="41">
        <f>IFERROR(IF(Z58="",0,Z58),"0")+IFERROR(IF(Z59="",0,Z59),"0")+IFERROR(IF(Z60="",0,Z60),"0")+IFERROR(IF(Z61="",0,Z61),"0")</f>
        <v>0.1898</v>
      </c>
      <c r="AA62" s="64"/>
      <c r="AB62" s="64"/>
      <c r="AC62" s="64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86</v>
      </c>
      <c r="Q63" s="634"/>
      <c r="R63" s="634"/>
      <c r="S63" s="634"/>
      <c r="T63" s="634"/>
      <c r="U63" s="634"/>
      <c r="V63" s="635"/>
      <c r="W63" s="40" t="s">
        <v>69</v>
      </c>
      <c r="X63" s="41">
        <f>IFERROR(SUM(X58:X61),"0")</f>
        <v>100</v>
      </c>
      <c r="Y63" s="41">
        <f>IFERROR(SUM(Y58:Y61),"0")</f>
        <v>108</v>
      </c>
      <c r="Z63" s="40"/>
      <c r="AA63" s="64"/>
      <c r="AB63" s="64"/>
      <c r="AC63" s="64"/>
    </row>
    <row r="64" spans="1:68" ht="14.25" customHeight="1" x14ac:dyDescent="0.25">
      <c r="A64" s="639" t="s">
        <v>148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customHeight="1" x14ac:dyDescent="0.25">
      <c r="A65" s="60" t="s">
        <v>149</v>
      </c>
      <c r="B65" s="60" t="s">
        <v>150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151</v>
      </c>
      <c r="L65" s="35"/>
      <c r="M65" s="36" t="s">
        <v>68</v>
      </c>
      <c r="N65" s="36"/>
      <c r="O65" s="35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69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152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153</v>
      </c>
      <c r="B66" s="60" t="s">
        <v>154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151</v>
      </c>
      <c r="L66" s="35"/>
      <c r="M66" s="36" t="s">
        <v>68</v>
      </c>
      <c r="N66" s="36"/>
      <c r="O66" s="35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69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155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156</v>
      </c>
      <c r="B67" s="60" t="s">
        <v>157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151</v>
      </c>
      <c r="L67" s="35"/>
      <c r="M67" s="36" t="s">
        <v>68</v>
      </c>
      <c r="N67" s="36"/>
      <c r="O67" s="35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69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158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86</v>
      </c>
      <c r="Q68" s="634"/>
      <c r="R68" s="634"/>
      <c r="S68" s="634"/>
      <c r="T68" s="634"/>
      <c r="U68" s="634"/>
      <c r="V68" s="635"/>
      <c r="W68" s="40" t="s">
        <v>87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86</v>
      </c>
      <c r="Q69" s="634"/>
      <c r="R69" s="634"/>
      <c r="S69" s="634"/>
      <c r="T69" s="634"/>
      <c r="U69" s="634"/>
      <c r="V69" s="635"/>
      <c r="W69" s="40" t="s">
        <v>69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39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customHeight="1" x14ac:dyDescent="0.25">
      <c r="A71" s="60" t="s">
        <v>159</v>
      </c>
      <c r="B71" s="60" t="s">
        <v>160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99</v>
      </c>
      <c r="L71" s="35"/>
      <c r="M71" s="36" t="s">
        <v>106</v>
      </c>
      <c r="N71" s="36"/>
      <c r="O71" s="35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69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161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162</v>
      </c>
      <c r="B72" s="60" t="s">
        <v>163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99</v>
      </c>
      <c r="L72" s="35"/>
      <c r="M72" s="36" t="s">
        <v>106</v>
      </c>
      <c r="N72" s="36"/>
      <c r="O72" s="35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69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164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165</v>
      </c>
      <c r="B73" s="60" t="s">
        <v>166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99</v>
      </c>
      <c r="L73" s="35"/>
      <c r="M73" s="36" t="s">
        <v>106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69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167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168</v>
      </c>
      <c r="B74" s="60" t="s">
        <v>169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67</v>
      </c>
      <c r="L74" s="35"/>
      <c r="M74" s="36" t="s">
        <v>106</v>
      </c>
      <c r="N74" s="36"/>
      <c r="O74" s="35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69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161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170</v>
      </c>
      <c r="B75" s="60" t="s">
        <v>171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67</v>
      </c>
      <c r="L75" s="35"/>
      <c r="M75" s="36" t="s">
        <v>106</v>
      </c>
      <c r="N75" s="36"/>
      <c r="O75" s="35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164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172</v>
      </c>
      <c r="B76" s="60" t="s">
        <v>173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67</v>
      </c>
      <c r="L76" s="35"/>
      <c r="M76" s="36" t="s">
        <v>106</v>
      </c>
      <c r="N76" s="36"/>
      <c r="O76" s="35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167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86</v>
      </c>
      <c r="Q77" s="634"/>
      <c r="R77" s="634"/>
      <c r="S77" s="634"/>
      <c r="T77" s="634"/>
      <c r="U77" s="634"/>
      <c r="V77" s="635"/>
      <c r="W77" s="40" t="s">
        <v>87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86</v>
      </c>
      <c r="Q78" s="634"/>
      <c r="R78" s="634"/>
      <c r="S78" s="634"/>
      <c r="T78" s="634"/>
      <c r="U78" s="634"/>
      <c r="V78" s="635"/>
      <c r="W78" s="40" t="s">
        <v>69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39" t="s">
        <v>174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customHeight="1" x14ac:dyDescent="0.25">
      <c r="A80" s="60" t="s">
        <v>175</v>
      </c>
      <c r="B80" s="60" t="s">
        <v>176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99</v>
      </c>
      <c r="L80" s="35"/>
      <c r="M80" s="36" t="s">
        <v>132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69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177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178</v>
      </c>
      <c r="B81" s="60" t="s">
        <v>179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104</v>
      </c>
      <c r="L81" s="35"/>
      <c r="M81" s="36" t="s">
        <v>106</v>
      </c>
      <c r="N81" s="36"/>
      <c r="O81" s="35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69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180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86</v>
      </c>
      <c r="Q82" s="634"/>
      <c r="R82" s="634"/>
      <c r="S82" s="634"/>
      <c r="T82" s="634"/>
      <c r="U82" s="634"/>
      <c r="V82" s="635"/>
      <c r="W82" s="40" t="s">
        <v>87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86</v>
      </c>
      <c r="Q83" s="634"/>
      <c r="R83" s="634"/>
      <c r="S83" s="634"/>
      <c r="T83" s="634"/>
      <c r="U83" s="634"/>
      <c r="V83" s="635"/>
      <c r="W83" s="40" t="s">
        <v>69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36" t="s">
        <v>181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customHeight="1" x14ac:dyDescent="0.25">
      <c r="A85" s="639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customHeight="1" x14ac:dyDescent="0.25">
      <c r="A86" s="60" t="s">
        <v>182</v>
      </c>
      <c r="B86" s="60" t="s">
        <v>183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99</v>
      </c>
      <c r="L86" s="35"/>
      <c r="M86" s="36" t="s">
        <v>132</v>
      </c>
      <c r="N86" s="36"/>
      <c r="O86" s="35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69</v>
      </c>
      <c r="X86" s="56">
        <v>200</v>
      </c>
      <c r="Y86" s="53">
        <f>IFERROR(IF(X86="",0,CEILING((X86/$H86),1)*$H86),"")</f>
        <v>205.20000000000002</v>
      </c>
      <c r="Z86" s="39">
        <f>IFERROR(IF(Y86=0,"",ROUNDUP(Y86/H86,0)*0.01898),"")</f>
        <v>0.36062</v>
      </c>
      <c r="AA86" s="65"/>
      <c r="AB86" s="66"/>
      <c r="AC86" s="147" t="s">
        <v>184</v>
      </c>
      <c r="AG86" s="75"/>
      <c r="AJ86" s="79"/>
      <c r="AK86" s="79">
        <v>0</v>
      </c>
      <c r="BB86" s="148" t="s">
        <v>1</v>
      </c>
      <c r="BM86" s="75">
        <f>IFERROR(X86*I86/H86,"0")</f>
        <v>208.05555555555554</v>
      </c>
      <c r="BN86" s="75">
        <f>IFERROR(Y86*I86/H86,"0")</f>
        <v>213.46499999999997</v>
      </c>
      <c r="BO86" s="75">
        <f>IFERROR(1/J86*(X86/H86),"0")</f>
        <v>0.28935185185185186</v>
      </c>
      <c r="BP86" s="75">
        <f>IFERROR(1/J86*(Y86/H86),"0")</f>
        <v>0.296875</v>
      </c>
    </row>
    <row r="87" spans="1:68" ht="16.5" customHeight="1" x14ac:dyDescent="0.25">
      <c r="A87" s="60" t="s">
        <v>185</v>
      </c>
      <c r="B87" s="60" t="s">
        <v>186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104</v>
      </c>
      <c r="L87" s="35"/>
      <c r="M87" s="36" t="s">
        <v>106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69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184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187</v>
      </c>
      <c r="B88" s="60" t="s">
        <v>188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104</v>
      </c>
      <c r="L88" s="35" t="s">
        <v>105</v>
      </c>
      <c r="M88" s="36" t="s">
        <v>132</v>
      </c>
      <c r="N88" s="36"/>
      <c r="O88" s="35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69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189</v>
      </c>
      <c r="AG88" s="75"/>
      <c r="AJ88" s="79" t="s">
        <v>107</v>
      </c>
      <c r="AK88" s="79">
        <v>54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86</v>
      </c>
      <c r="Q89" s="634"/>
      <c r="R89" s="634"/>
      <c r="S89" s="634"/>
      <c r="T89" s="634"/>
      <c r="U89" s="634"/>
      <c r="V89" s="635"/>
      <c r="W89" s="40" t="s">
        <v>87</v>
      </c>
      <c r="X89" s="41">
        <f>IFERROR(X86/H86,"0")+IFERROR(X87/H87,"0")+IFERROR(X88/H88,"0")</f>
        <v>18.518518518518519</v>
      </c>
      <c r="Y89" s="41">
        <f>IFERROR(Y86/H86,"0")+IFERROR(Y87/H87,"0")+IFERROR(Y88/H88,"0")</f>
        <v>19</v>
      </c>
      <c r="Z89" s="41">
        <f>IFERROR(IF(Z86="",0,Z86),"0")+IFERROR(IF(Z87="",0,Z87),"0")+IFERROR(IF(Z88="",0,Z88),"0")</f>
        <v>0.36062</v>
      </c>
      <c r="AA89" s="64"/>
      <c r="AB89" s="64"/>
      <c r="AC89" s="64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86</v>
      </c>
      <c r="Q90" s="634"/>
      <c r="R90" s="634"/>
      <c r="S90" s="634"/>
      <c r="T90" s="634"/>
      <c r="U90" s="634"/>
      <c r="V90" s="635"/>
      <c r="W90" s="40" t="s">
        <v>69</v>
      </c>
      <c r="X90" s="41">
        <f>IFERROR(SUM(X86:X88),"0")</f>
        <v>200</v>
      </c>
      <c r="Y90" s="41">
        <f>IFERROR(SUM(Y86:Y88),"0")</f>
        <v>205.20000000000002</v>
      </c>
      <c r="Z90" s="40"/>
      <c r="AA90" s="64"/>
      <c r="AB90" s="64"/>
      <c r="AC90" s="64"/>
    </row>
    <row r="91" spans="1:68" ht="14.25" customHeight="1" x14ac:dyDescent="0.25">
      <c r="A91" s="639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customHeight="1" x14ac:dyDescent="0.25">
      <c r="A92" s="60" t="s">
        <v>190</v>
      </c>
      <c r="B92" s="60" t="s">
        <v>191</v>
      </c>
      <c r="C92" s="34">
        <v>4301051546</v>
      </c>
      <c r="D92" s="619">
        <v>4607091386967</v>
      </c>
      <c r="E92" s="62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99</v>
      </c>
      <c r="L92" s="35"/>
      <c r="M92" s="36" t="s">
        <v>106</v>
      </c>
      <c r="N92" s="36"/>
      <c r="O92" s="35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7"/>
      <c r="V92" s="37"/>
      <c r="W92" s="38" t="s">
        <v>69</v>
      </c>
      <c r="X92" s="56">
        <v>550</v>
      </c>
      <c r="Y92" s="53">
        <f t="shared" ref="Y92:Y99" si="16">IFERROR(IF(X92="",0,CEILING((X92/$H92),1)*$H92),"")</f>
        <v>554.4</v>
      </c>
      <c r="Z92" s="39">
        <f>IFERROR(IF(Y92=0,"",ROUNDUP(Y92/H92,0)*0.01898),"")</f>
        <v>1.25268</v>
      </c>
      <c r="AA92" s="65"/>
      <c r="AB92" s="66"/>
      <c r="AC92" s="153" t="s">
        <v>192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583.98214285714278</v>
      </c>
      <c r="BN92" s="75">
        <f t="shared" ref="BN92:BN99" si="18">IFERROR(Y92*I92/H92,"0")</f>
        <v>588.654</v>
      </c>
      <c r="BO92" s="75">
        <f t="shared" ref="BO92:BO99" si="19">IFERROR(1/J92*(X92/H92),"0")</f>
        <v>1.0230654761904761</v>
      </c>
      <c r="BP92" s="75">
        <f t="shared" ref="BP92:BP99" si="20">IFERROR(1/J92*(Y92/H92),"0")</f>
        <v>1.03125</v>
      </c>
    </row>
    <row r="93" spans="1:68" ht="16.5" customHeight="1" x14ac:dyDescent="0.25">
      <c r="A93" s="60" t="s">
        <v>190</v>
      </c>
      <c r="B93" s="60" t="s">
        <v>193</v>
      </c>
      <c r="C93" s="34">
        <v>4301051712</v>
      </c>
      <c r="D93" s="619">
        <v>4607091386967</v>
      </c>
      <c r="E93" s="62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99</v>
      </c>
      <c r="L93" s="35"/>
      <c r="M93" s="36" t="s">
        <v>132</v>
      </c>
      <c r="N93" s="36"/>
      <c r="O93" s="35">
        <v>45</v>
      </c>
      <c r="P93" s="884" t="s">
        <v>194</v>
      </c>
      <c r="Q93" s="622"/>
      <c r="R93" s="622"/>
      <c r="S93" s="622"/>
      <c r="T93" s="623"/>
      <c r="U93" s="37"/>
      <c r="V93" s="37"/>
      <c r="W93" s="38" t="s">
        <v>69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192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190</v>
      </c>
      <c r="B94" s="60" t="s">
        <v>195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99</v>
      </c>
      <c r="L94" s="35"/>
      <c r="M94" s="36" t="s">
        <v>106</v>
      </c>
      <c r="N94" s="36"/>
      <c r="O94" s="35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69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192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196</v>
      </c>
      <c r="B95" s="60" t="s">
        <v>197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67</v>
      </c>
      <c r="L95" s="35"/>
      <c r="M95" s="36" t="s">
        <v>106</v>
      </c>
      <c r="N95" s="36"/>
      <c r="O95" s="35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69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198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199</v>
      </c>
      <c r="B96" s="60" t="s">
        <v>200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67</v>
      </c>
      <c r="L96" s="35"/>
      <c r="M96" s="36" t="s">
        <v>106</v>
      </c>
      <c r="N96" s="36"/>
      <c r="O96" s="35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201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199</v>
      </c>
      <c r="B97" s="60" t="s">
        <v>202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67</v>
      </c>
      <c r="L97" s="35"/>
      <c r="M97" s="36" t="s">
        <v>132</v>
      </c>
      <c r="N97" s="36"/>
      <c r="O97" s="35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192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203</v>
      </c>
      <c r="B98" s="60" t="s">
        <v>204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67</v>
      </c>
      <c r="L98" s="35"/>
      <c r="M98" s="36" t="s">
        <v>106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205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206</v>
      </c>
      <c r="B99" s="60" t="s">
        <v>207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67</v>
      </c>
      <c r="L99" s="35"/>
      <c r="M99" s="36" t="s">
        <v>106</v>
      </c>
      <c r="N99" s="36"/>
      <c r="O99" s="35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205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86</v>
      </c>
      <c r="Q100" s="634"/>
      <c r="R100" s="634"/>
      <c r="S100" s="634"/>
      <c r="T100" s="634"/>
      <c r="U100" s="634"/>
      <c r="V100" s="635"/>
      <c r="W100" s="40" t="s">
        <v>87</v>
      </c>
      <c r="X100" s="41">
        <f>IFERROR(X92/H92,"0")+IFERROR(X93/H93,"0")+IFERROR(X94/H94,"0")+IFERROR(X95/H95,"0")+IFERROR(X96/H96,"0")+IFERROR(X97/H97,"0")+IFERROR(X98/H98,"0")+IFERROR(X99/H99,"0")</f>
        <v>65.476190476190467</v>
      </c>
      <c r="Y100" s="41">
        <f>IFERROR(Y92/H92,"0")+IFERROR(Y93/H93,"0")+IFERROR(Y94/H94,"0")+IFERROR(Y95/H95,"0")+IFERROR(Y96/H96,"0")+IFERROR(Y97/H97,"0")+IFERROR(Y98/H98,"0")+IFERROR(Y99/H99,"0")</f>
        <v>66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1.25268</v>
      </c>
      <c r="AA100" s="64"/>
      <c r="AB100" s="64"/>
      <c r="AC100" s="64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86</v>
      </c>
      <c r="Q101" s="634"/>
      <c r="R101" s="634"/>
      <c r="S101" s="634"/>
      <c r="T101" s="634"/>
      <c r="U101" s="634"/>
      <c r="V101" s="635"/>
      <c r="W101" s="40" t="s">
        <v>69</v>
      </c>
      <c r="X101" s="41">
        <f>IFERROR(SUM(X92:X99),"0")</f>
        <v>550</v>
      </c>
      <c r="Y101" s="41">
        <f>IFERROR(SUM(Y92:Y99),"0")</f>
        <v>554.4</v>
      </c>
      <c r="Z101" s="40"/>
      <c r="AA101" s="64"/>
      <c r="AB101" s="64"/>
      <c r="AC101" s="64"/>
    </row>
    <row r="102" spans="1:68" ht="16.5" customHeight="1" x14ac:dyDescent="0.25">
      <c r="A102" s="636" t="s">
        <v>208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customHeight="1" x14ac:dyDescent="0.25">
      <c r="A103" s="639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customHeight="1" x14ac:dyDescent="0.25">
      <c r="A104" s="60" t="s">
        <v>209</v>
      </c>
      <c r="B104" s="60" t="s">
        <v>210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99</v>
      </c>
      <c r="L104" s="35"/>
      <c r="M104" s="36" t="s">
        <v>100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69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211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212</v>
      </c>
      <c r="B105" s="60" t="s">
        <v>213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104</v>
      </c>
      <c r="L105" s="35" t="s">
        <v>105</v>
      </c>
      <c r="M105" s="36" t="s">
        <v>106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211</v>
      </c>
      <c r="AG105" s="75"/>
      <c r="AJ105" s="79" t="s">
        <v>107</v>
      </c>
      <c r="AK105" s="79">
        <v>45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214</v>
      </c>
      <c r="B106" s="60" t="s">
        <v>215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104</v>
      </c>
      <c r="L106" s="35"/>
      <c r="M106" s="36" t="s">
        <v>106</v>
      </c>
      <c r="N106" s="36"/>
      <c r="O106" s="35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73" t="s">
        <v>211</v>
      </c>
      <c r="AG106" s="75"/>
      <c r="AJ106" s="79"/>
      <c r="AK106" s="79">
        <v>0</v>
      </c>
      <c r="BB106" s="174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216</v>
      </c>
      <c r="B107" s="60" t="s">
        <v>217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104</v>
      </c>
      <c r="L107" s="35"/>
      <c r="M107" s="36" t="s">
        <v>106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211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86</v>
      </c>
      <c r="Q108" s="634"/>
      <c r="R108" s="634"/>
      <c r="S108" s="634"/>
      <c r="T108" s="634"/>
      <c r="U108" s="634"/>
      <c r="V108" s="635"/>
      <c r="W108" s="40" t="s">
        <v>87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86</v>
      </c>
      <c r="Q109" s="634"/>
      <c r="R109" s="634"/>
      <c r="S109" s="634"/>
      <c r="T109" s="634"/>
      <c r="U109" s="634"/>
      <c r="V109" s="635"/>
      <c r="W109" s="40" t="s">
        <v>69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39" t="s">
        <v>137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customHeight="1" x14ac:dyDescent="0.25">
      <c r="A111" s="60" t="s">
        <v>218</v>
      </c>
      <c r="B111" s="60" t="s">
        <v>219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99</v>
      </c>
      <c r="L111" s="35"/>
      <c r="M111" s="36" t="s">
        <v>100</v>
      </c>
      <c r="N111" s="36"/>
      <c r="O111" s="35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69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220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221</v>
      </c>
      <c r="B112" s="60" t="s">
        <v>222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151</v>
      </c>
      <c r="L112" s="35"/>
      <c r="M112" s="36" t="s">
        <v>100</v>
      </c>
      <c r="N112" s="36"/>
      <c r="O112" s="35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220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223</v>
      </c>
      <c r="B113" s="60" t="s">
        <v>224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67</v>
      </c>
      <c r="L113" s="35"/>
      <c r="M113" s="36" t="s">
        <v>100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220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86</v>
      </c>
      <c r="Q114" s="634"/>
      <c r="R114" s="634"/>
      <c r="S114" s="634"/>
      <c r="T114" s="634"/>
      <c r="U114" s="634"/>
      <c r="V114" s="635"/>
      <c r="W114" s="40" t="s">
        <v>87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86</v>
      </c>
      <c r="Q115" s="634"/>
      <c r="R115" s="634"/>
      <c r="S115" s="634"/>
      <c r="T115" s="634"/>
      <c r="U115" s="634"/>
      <c r="V115" s="635"/>
      <c r="W115" s="40" t="s">
        <v>69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39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27" customHeight="1" x14ac:dyDescent="0.25">
      <c r="A117" s="60" t="s">
        <v>225</v>
      </c>
      <c r="B117" s="60" t="s">
        <v>226</v>
      </c>
      <c r="C117" s="34">
        <v>4301051360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99</v>
      </c>
      <c r="L117" s="35"/>
      <c r="M117" s="36" t="s">
        <v>106</v>
      </c>
      <c r="N117" s="36"/>
      <c r="O117" s="35">
        <v>45</v>
      </c>
      <c r="P117" s="7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7"/>
      <c r="V117" s="37"/>
      <c r="W117" s="38" t="s">
        <v>69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227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225</v>
      </c>
      <c r="B118" s="60" t="s">
        <v>228</v>
      </c>
      <c r="C118" s="34">
        <v>4301051724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99</v>
      </c>
      <c r="L118" s="35"/>
      <c r="M118" s="36" t="s">
        <v>132</v>
      </c>
      <c r="N118" s="36"/>
      <c r="O118" s="35">
        <v>45</v>
      </c>
      <c r="P118" s="7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7"/>
      <c r="V118" s="37"/>
      <c r="W118" s="38" t="s">
        <v>69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229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225</v>
      </c>
      <c r="B119" s="60" t="s">
        <v>230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99</v>
      </c>
      <c r="L119" s="35"/>
      <c r="M119" s="36" t="s">
        <v>106</v>
      </c>
      <c r="N119" s="36"/>
      <c r="O119" s="35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69</v>
      </c>
      <c r="X119" s="56">
        <v>1100</v>
      </c>
      <c r="Y119" s="53">
        <f t="shared" si="21"/>
        <v>1100.4000000000001</v>
      </c>
      <c r="Z119" s="39">
        <f>IFERROR(IF(Y119=0,"",ROUNDUP(Y119/H119,0)*0.01898),"")</f>
        <v>2.48638</v>
      </c>
      <c r="AA119" s="65"/>
      <c r="AB119" s="66"/>
      <c r="AC119" s="187" t="s">
        <v>229</v>
      </c>
      <c r="AG119" s="75"/>
      <c r="AJ119" s="79"/>
      <c r="AK119" s="79">
        <v>0</v>
      </c>
      <c r="BB119" s="188" t="s">
        <v>1</v>
      </c>
      <c r="BM119" s="75">
        <f t="shared" si="22"/>
        <v>1167.1785714285716</v>
      </c>
      <c r="BN119" s="75">
        <f t="shared" si="23"/>
        <v>1167.6030000000001</v>
      </c>
      <c r="BO119" s="75">
        <f t="shared" si="24"/>
        <v>2.0461309523809521</v>
      </c>
      <c r="BP119" s="75">
        <f t="shared" si="25"/>
        <v>2.046875</v>
      </c>
    </row>
    <row r="120" spans="1:68" ht="27" customHeight="1" x14ac:dyDescent="0.25">
      <c r="A120" s="60" t="s">
        <v>231</v>
      </c>
      <c r="B120" s="60" t="s">
        <v>232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67</v>
      </c>
      <c r="L120" s="35"/>
      <c r="M120" s="36" t="s">
        <v>132</v>
      </c>
      <c r="N120" s="36"/>
      <c r="O120" s="35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69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229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233</v>
      </c>
      <c r="B121" s="60" t="s">
        <v>234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67</v>
      </c>
      <c r="L121" s="35"/>
      <c r="M121" s="36" t="s">
        <v>132</v>
      </c>
      <c r="N121" s="36"/>
      <c r="O121" s="35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69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/>
      <c r="AB121" s="66"/>
      <c r="AC121" s="191" t="s">
        <v>229</v>
      </c>
      <c r="AG121" s="75"/>
      <c r="AJ121" s="79"/>
      <c r="AK121" s="79">
        <v>0</v>
      </c>
      <c r="BB121" s="192" t="s">
        <v>1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235</v>
      </c>
      <c r="B122" s="60" t="s">
        <v>236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67</v>
      </c>
      <c r="L122" s="35"/>
      <c r="M122" s="36" t="s">
        <v>106</v>
      </c>
      <c r="N122" s="36"/>
      <c r="O122" s="35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69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237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238</v>
      </c>
      <c r="B123" s="60" t="s">
        <v>239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67</v>
      </c>
      <c r="L123" s="35"/>
      <c r="M123" s="36" t="s">
        <v>106</v>
      </c>
      <c r="N123" s="36"/>
      <c r="O123" s="35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69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240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86</v>
      </c>
      <c r="Q124" s="634"/>
      <c r="R124" s="634"/>
      <c r="S124" s="634"/>
      <c r="T124" s="634"/>
      <c r="U124" s="634"/>
      <c r="V124" s="635"/>
      <c r="W124" s="40" t="s">
        <v>87</v>
      </c>
      <c r="X124" s="41">
        <f>IFERROR(X117/H117,"0")+IFERROR(X118/H118,"0")+IFERROR(X119/H119,"0")+IFERROR(X120/H120,"0")+IFERROR(X121/H121,"0")+IFERROR(X122/H122,"0")+IFERROR(X123/H123,"0")</f>
        <v>130.95238095238093</v>
      </c>
      <c r="Y124" s="41">
        <f>IFERROR(Y117/H117,"0")+IFERROR(Y118/H118,"0")+IFERROR(Y119/H119,"0")+IFERROR(Y120/H120,"0")+IFERROR(Y121/H121,"0")+IFERROR(Y122/H122,"0")+IFERROR(Y123/H123,"0")</f>
        <v>131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2.48638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86</v>
      </c>
      <c r="Q125" s="634"/>
      <c r="R125" s="634"/>
      <c r="S125" s="634"/>
      <c r="T125" s="634"/>
      <c r="U125" s="634"/>
      <c r="V125" s="635"/>
      <c r="W125" s="40" t="s">
        <v>69</v>
      </c>
      <c r="X125" s="41">
        <f>IFERROR(SUM(X117:X123),"0")</f>
        <v>1100</v>
      </c>
      <c r="Y125" s="41">
        <f>IFERROR(SUM(Y117:Y123),"0")</f>
        <v>1100.4000000000001</v>
      </c>
      <c r="Z125" s="40"/>
      <c r="AA125" s="64"/>
      <c r="AB125" s="64"/>
      <c r="AC125" s="64"/>
    </row>
    <row r="126" spans="1:68" ht="14.25" customHeight="1" x14ac:dyDescent="0.25">
      <c r="A126" s="639" t="s">
        <v>174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customHeight="1" x14ac:dyDescent="0.25">
      <c r="A127" s="60" t="s">
        <v>241</v>
      </c>
      <c r="B127" s="60" t="s">
        <v>242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67</v>
      </c>
      <c r="L127" s="35"/>
      <c r="M127" s="36" t="s">
        <v>106</v>
      </c>
      <c r="N127" s="36"/>
      <c r="O127" s="35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243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244</v>
      </c>
      <c r="B128" s="60" t="s">
        <v>245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67</v>
      </c>
      <c r="L128" s="35"/>
      <c r="M128" s="36" t="s">
        <v>106</v>
      </c>
      <c r="N128" s="36"/>
      <c r="O128" s="35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69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246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86</v>
      </c>
      <c r="Q129" s="634"/>
      <c r="R129" s="634"/>
      <c r="S129" s="634"/>
      <c r="T129" s="634"/>
      <c r="U129" s="634"/>
      <c r="V129" s="635"/>
      <c r="W129" s="40" t="s">
        <v>87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86</v>
      </c>
      <c r="Q130" s="634"/>
      <c r="R130" s="634"/>
      <c r="S130" s="634"/>
      <c r="T130" s="634"/>
      <c r="U130" s="634"/>
      <c r="V130" s="635"/>
      <c r="W130" s="40" t="s">
        <v>69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6" t="s">
        <v>247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customHeight="1" x14ac:dyDescent="0.25">
      <c r="A132" s="639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customHeight="1" x14ac:dyDescent="0.25">
      <c r="A133" s="60" t="s">
        <v>248</v>
      </c>
      <c r="B133" s="60" t="s">
        <v>249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67</v>
      </c>
      <c r="L133" s="35"/>
      <c r="M133" s="36" t="s">
        <v>91</v>
      </c>
      <c r="N133" s="36"/>
      <c r="O133" s="35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250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248</v>
      </c>
      <c r="B134" s="60" t="s">
        <v>251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67</v>
      </c>
      <c r="L134" s="35"/>
      <c r="M134" s="36" t="s">
        <v>91</v>
      </c>
      <c r="N134" s="36"/>
      <c r="O134" s="35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69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250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86</v>
      </c>
      <c r="Q135" s="634"/>
      <c r="R135" s="634"/>
      <c r="S135" s="634"/>
      <c r="T135" s="634"/>
      <c r="U135" s="634"/>
      <c r="V135" s="635"/>
      <c r="W135" s="40" t="s">
        <v>87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86</v>
      </c>
      <c r="Q136" s="634"/>
      <c r="R136" s="634"/>
      <c r="S136" s="634"/>
      <c r="T136" s="634"/>
      <c r="U136" s="634"/>
      <c r="V136" s="635"/>
      <c r="W136" s="40" t="s">
        <v>69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39" t="s">
        <v>148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customHeight="1" x14ac:dyDescent="0.25">
      <c r="A138" s="60" t="s">
        <v>252</v>
      </c>
      <c r="B138" s="60" t="s">
        <v>253</v>
      </c>
      <c r="C138" s="34">
        <v>4301031235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67</v>
      </c>
      <c r="L138" s="35"/>
      <c r="M138" s="36" t="s">
        <v>91</v>
      </c>
      <c r="N138" s="36"/>
      <c r="O138" s="35">
        <v>90</v>
      </c>
      <c r="P138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254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252</v>
      </c>
      <c r="B139" s="60" t="s">
        <v>255</v>
      </c>
      <c r="C139" s="34">
        <v>4301031234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67</v>
      </c>
      <c r="L139" s="35"/>
      <c r="M139" s="36" t="s">
        <v>91</v>
      </c>
      <c r="N139" s="36"/>
      <c r="O139" s="35">
        <v>90</v>
      </c>
      <c r="P139" s="8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69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254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86</v>
      </c>
      <c r="Q140" s="634"/>
      <c r="R140" s="634"/>
      <c r="S140" s="634"/>
      <c r="T140" s="634"/>
      <c r="U140" s="634"/>
      <c r="V140" s="635"/>
      <c r="W140" s="40" t="s">
        <v>87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86</v>
      </c>
      <c r="Q141" s="634"/>
      <c r="R141" s="634"/>
      <c r="S141" s="634"/>
      <c r="T141" s="634"/>
      <c r="U141" s="634"/>
      <c r="V141" s="635"/>
      <c r="W141" s="40" t="s">
        <v>69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39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customHeight="1" x14ac:dyDescent="0.25">
      <c r="A143" s="60" t="s">
        <v>256</v>
      </c>
      <c r="B143" s="60" t="s">
        <v>257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67</v>
      </c>
      <c r="L143" s="35"/>
      <c r="M143" s="36" t="s">
        <v>91</v>
      </c>
      <c r="N143" s="36"/>
      <c r="O143" s="35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250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256</v>
      </c>
      <c r="B144" s="60" t="s">
        <v>258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67</v>
      </c>
      <c r="L144" s="35"/>
      <c r="M144" s="36" t="s">
        <v>91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69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250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86</v>
      </c>
      <c r="Q145" s="634"/>
      <c r="R145" s="634"/>
      <c r="S145" s="634"/>
      <c r="T145" s="634"/>
      <c r="U145" s="634"/>
      <c r="V145" s="635"/>
      <c r="W145" s="40" t="s">
        <v>87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86</v>
      </c>
      <c r="Q146" s="634"/>
      <c r="R146" s="634"/>
      <c r="S146" s="634"/>
      <c r="T146" s="634"/>
      <c r="U146" s="634"/>
      <c r="V146" s="635"/>
      <c r="W146" s="40" t="s">
        <v>69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36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customHeight="1" x14ac:dyDescent="0.25">
      <c r="A148" s="639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customHeight="1" x14ac:dyDescent="0.25">
      <c r="A149" s="60" t="s">
        <v>259</v>
      </c>
      <c r="B149" s="60" t="s">
        <v>260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104</v>
      </c>
      <c r="L149" s="35"/>
      <c r="M149" s="36" t="s">
        <v>100</v>
      </c>
      <c r="N149" s="36"/>
      <c r="O149" s="35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69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261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86</v>
      </c>
      <c r="Q150" s="634"/>
      <c r="R150" s="634"/>
      <c r="S150" s="634"/>
      <c r="T150" s="634"/>
      <c r="U150" s="634"/>
      <c r="V150" s="635"/>
      <c r="W150" s="40" t="s">
        <v>87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86</v>
      </c>
      <c r="Q151" s="634"/>
      <c r="R151" s="634"/>
      <c r="S151" s="634"/>
      <c r="T151" s="634"/>
      <c r="U151" s="634"/>
      <c r="V151" s="635"/>
      <c r="W151" s="40" t="s">
        <v>69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39" t="s">
        <v>148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customHeight="1" x14ac:dyDescent="0.25">
      <c r="A153" s="60" t="s">
        <v>262</v>
      </c>
      <c r="B153" s="60" t="s">
        <v>263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99</v>
      </c>
      <c r="L153" s="35"/>
      <c r="M153" s="36" t="s">
        <v>100</v>
      </c>
      <c r="N153" s="36"/>
      <c r="O153" s="35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264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265</v>
      </c>
      <c r="B154" s="60" t="s">
        <v>266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67</v>
      </c>
      <c r="L154" s="35"/>
      <c r="M154" s="36" t="s">
        <v>68</v>
      </c>
      <c r="N154" s="36"/>
      <c r="O154" s="35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267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268</v>
      </c>
      <c r="B155" s="60" t="s">
        <v>269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99</v>
      </c>
      <c r="L155" s="35"/>
      <c r="M155" s="36" t="s">
        <v>68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69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270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86</v>
      </c>
      <c r="Q156" s="634"/>
      <c r="R156" s="634"/>
      <c r="S156" s="634"/>
      <c r="T156" s="634"/>
      <c r="U156" s="634"/>
      <c r="V156" s="635"/>
      <c r="W156" s="40" t="s">
        <v>87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86</v>
      </c>
      <c r="Q157" s="634"/>
      <c r="R157" s="634"/>
      <c r="S157" s="634"/>
      <c r="T157" s="634"/>
      <c r="U157" s="634"/>
      <c r="V157" s="635"/>
      <c r="W157" s="40" t="s">
        <v>69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639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customHeight="1" x14ac:dyDescent="0.25">
      <c r="A159" s="60" t="s">
        <v>271</v>
      </c>
      <c r="B159" s="60" t="s">
        <v>272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67</v>
      </c>
      <c r="L159" s="35"/>
      <c r="M159" s="36" t="s">
        <v>106</v>
      </c>
      <c r="N159" s="36"/>
      <c r="O159" s="35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69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273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86</v>
      </c>
      <c r="Q160" s="634"/>
      <c r="R160" s="634"/>
      <c r="S160" s="634"/>
      <c r="T160" s="634"/>
      <c r="U160" s="634"/>
      <c r="V160" s="635"/>
      <c r="W160" s="40" t="s">
        <v>87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86</v>
      </c>
      <c r="Q161" s="634"/>
      <c r="R161" s="634"/>
      <c r="S161" s="634"/>
      <c r="T161" s="634"/>
      <c r="U161" s="634"/>
      <c r="V161" s="635"/>
      <c r="W161" s="40" t="s">
        <v>69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31" t="s">
        <v>274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52"/>
      <c r="AB162" s="52"/>
      <c r="AC162" s="52"/>
    </row>
    <row r="163" spans="1:68" ht="16.5" customHeight="1" x14ac:dyDescent="0.25">
      <c r="A163" s="636" t="s">
        <v>275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customHeight="1" x14ac:dyDescent="0.25">
      <c r="A164" s="639" t="s">
        <v>137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customHeight="1" x14ac:dyDescent="0.25">
      <c r="A165" s="60" t="s">
        <v>276</v>
      </c>
      <c r="B165" s="60" t="s">
        <v>277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151</v>
      </c>
      <c r="L165" s="35"/>
      <c r="M165" s="36" t="s">
        <v>68</v>
      </c>
      <c r="N165" s="36"/>
      <c r="O165" s="35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69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278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86</v>
      </c>
      <c r="Q166" s="634"/>
      <c r="R166" s="634"/>
      <c r="S166" s="634"/>
      <c r="T166" s="634"/>
      <c r="U166" s="634"/>
      <c r="V166" s="635"/>
      <c r="W166" s="40" t="s">
        <v>87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86</v>
      </c>
      <c r="Q167" s="634"/>
      <c r="R167" s="634"/>
      <c r="S167" s="634"/>
      <c r="T167" s="634"/>
      <c r="U167" s="634"/>
      <c r="V167" s="635"/>
      <c r="W167" s="40" t="s">
        <v>69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639" t="s">
        <v>148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customHeight="1" x14ac:dyDescent="0.25">
      <c r="A169" s="60" t="s">
        <v>279</v>
      </c>
      <c r="B169" s="60" t="s">
        <v>280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104</v>
      </c>
      <c r="L169" s="35"/>
      <c r="M169" s="36" t="s">
        <v>68</v>
      </c>
      <c r="N169" s="36"/>
      <c r="O169" s="35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69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281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customHeight="1" x14ac:dyDescent="0.25">
      <c r="A170" s="60" t="s">
        <v>282</v>
      </c>
      <c r="B170" s="60" t="s">
        <v>283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104</v>
      </c>
      <c r="L170" s="35"/>
      <c r="M170" s="36" t="s">
        <v>68</v>
      </c>
      <c r="N170" s="36"/>
      <c r="O170" s="35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69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284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285</v>
      </c>
      <c r="B171" s="60" t="s">
        <v>286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104</v>
      </c>
      <c r="L171" s="35"/>
      <c r="M171" s="36" t="s">
        <v>68</v>
      </c>
      <c r="N171" s="36"/>
      <c r="O171" s="35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69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/>
      <c r="AB171" s="66"/>
      <c r="AC171" s="229" t="s">
        <v>287</v>
      </c>
      <c r="AG171" s="75"/>
      <c r="AJ171" s="79"/>
      <c r="AK171" s="79">
        <v>0</v>
      </c>
      <c r="BB171" s="230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288</v>
      </c>
      <c r="B172" s="60" t="s">
        <v>289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151</v>
      </c>
      <c r="L172" s="35"/>
      <c r="M172" s="36" t="s">
        <v>68</v>
      </c>
      <c r="N172" s="36"/>
      <c r="O172" s="35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69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/>
      <c r="AB172" s="66"/>
      <c r="AC172" s="231" t="s">
        <v>281</v>
      </c>
      <c r="AG172" s="75"/>
      <c r="AJ172" s="79"/>
      <c r="AK172" s="79">
        <v>0</v>
      </c>
      <c r="BB172" s="232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290</v>
      </c>
      <c r="B173" s="60" t="s">
        <v>291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151</v>
      </c>
      <c r="L173" s="35"/>
      <c r="M173" s="36" t="s">
        <v>68</v>
      </c>
      <c r="N173" s="36"/>
      <c r="O173" s="35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69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284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292</v>
      </c>
      <c r="B174" s="60" t="s">
        <v>293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151</v>
      </c>
      <c r="L174" s="35"/>
      <c r="M174" s="36" t="s">
        <v>68</v>
      </c>
      <c r="N174" s="36"/>
      <c r="O174" s="35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69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294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295</v>
      </c>
      <c r="B175" s="60" t="s">
        <v>296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151</v>
      </c>
      <c r="L175" s="35"/>
      <c r="M175" s="36" t="s">
        <v>68</v>
      </c>
      <c r="N175" s="36"/>
      <c r="O175" s="35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69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/>
      <c r="AB175" s="66"/>
      <c r="AC175" s="237" t="s">
        <v>287</v>
      </c>
      <c r="AG175" s="75"/>
      <c r="AJ175" s="79"/>
      <c r="AK175" s="79">
        <v>0</v>
      </c>
      <c r="BB175" s="238" t="s">
        <v>1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customHeight="1" x14ac:dyDescent="0.25">
      <c r="A176" s="60" t="s">
        <v>297</v>
      </c>
      <c r="B176" s="60" t="s">
        <v>298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67</v>
      </c>
      <c r="L176" s="35"/>
      <c r="M176" s="36" t="s">
        <v>68</v>
      </c>
      <c r="N176" s="36"/>
      <c r="O176" s="35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69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287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299</v>
      </c>
      <c r="B177" s="60" t="s">
        <v>300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151</v>
      </c>
      <c r="L177" s="35"/>
      <c r="M177" s="36" t="s">
        <v>68</v>
      </c>
      <c r="N177" s="36"/>
      <c r="O177" s="35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69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301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86</v>
      </c>
      <c r="Q178" s="634"/>
      <c r="R178" s="634"/>
      <c r="S178" s="634"/>
      <c r="T178" s="634"/>
      <c r="U178" s="634"/>
      <c r="V178" s="635"/>
      <c r="W178" s="40" t="s">
        <v>87</v>
      </c>
      <c r="X178" s="41">
        <f>IFERROR(X169/H169,"0")+IFERROR(X170/H170,"0")+IFERROR(X171/H171,"0")+IFERROR(X172/H172,"0")+IFERROR(X173/H173,"0")+IFERROR(X174/H174,"0")+IFERROR(X175/H175,"0")+IFERROR(X176/H176,"0")+IFERROR(X177/H177,"0")</f>
        <v>0</v>
      </c>
      <c r="Y178" s="41">
        <f>IFERROR(Y169/H169,"0")+IFERROR(Y170/H170,"0")+IFERROR(Y171/H171,"0")+IFERROR(Y172/H172,"0")+IFERROR(Y173/H173,"0")+IFERROR(Y174/H174,"0")+IFERROR(Y175/H175,"0")+IFERROR(Y176/H176,"0")+IFERROR(Y177/H177,"0")</f>
        <v>0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"/>
      <c r="AB178" s="64"/>
      <c r="AC178" s="64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86</v>
      </c>
      <c r="Q179" s="634"/>
      <c r="R179" s="634"/>
      <c r="S179" s="634"/>
      <c r="T179" s="634"/>
      <c r="U179" s="634"/>
      <c r="V179" s="635"/>
      <c r="W179" s="40" t="s">
        <v>69</v>
      </c>
      <c r="X179" s="41">
        <f>IFERROR(SUM(X169:X177),"0")</f>
        <v>0</v>
      </c>
      <c r="Y179" s="41">
        <f>IFERROR(SUM(Y169:Y177),"0")</f>
        <v>0</v>
      </c>
      <c r="Z179" s="40"/>
      <c r="AA179" s="64"/>
      <c r="AB179" s="64"/>
      <c r="AC179" s="64"/>
    </row>
    <row r="180" spans="1:68" ht="14.25" customHeight="1" x14ac:dyDescent="0.25">
      <c r="A180" s="639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customHeight="1" x14ac:dyDescent="0.25">
      <c r="A181" s="60" t="s">
        <v>302</v>
      </c>
      <c r="B181" s="60" t="s">
        <v>303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304</v>
      </c>
      <c r="L181" s="35"/>
      <c r="M181" s="36" t="s">
        <v>305</v>
      </c>
      <c r="N181" s="36"/>
      <c r="O181" s="35">
        <v>60</v>
      </c>
      <c r="P181" s="940" t="s">
        <v>306</v>
      </c>
      <c r="Q181" s="622"/>
      <c r="R181" s="622"/>
      <c r="S181" s="622"/>
      <c r="T181" s="623"/>
      <c r="U181" s="37"/>
      <c r="V181" s="37"/>
      <c r="W181" s="38" t="s">
        <v>69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307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308</v>
      </c>
      <c r="B182" s="60" t="s">
        <v>309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304</v>
      </c>
      <c r="L182" s="35"/>
      <c r="M182" s="36" t="s">
        <v>305</v>
      </c>
      <c r="N182" s="36"/>
      <c r="O182" s="35">
        <v>90</v>
      </c>
      <c r="P182" s="754" t="s">
        <v>310</v>
      </c>
      <c r="Q182" s="622"/>
      <c r="R182" s="622"/>
      <c r="S182" s="622"/>
      <c r="T182" s="623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311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312</v>
      </c>
      <c r="B183" s="60" t="s">
        <v>313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304</v>
      </c>
      <c r="L183" s="35"/>
      <c r="M183" s="36" t="s">
        <v>305</v>
      </c>
      <c r="N183" s="36"/>
      <c r="O183" s="35">
        <v>90</v>
      </c>
      <c r="P183" s="915" t="s">
        <v>314</v>
      </c>
      <c r="Q183" s="622"/>
      <c r="R183" s="622"/>
      <c r="S183" s="622"/>
      <c r="T183" s="623"/>
      <c r="U183" s="37"/>
      <c r="V183" s="37"/>
      <c r="W183" s="38" t="s">
        <v>69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311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86</v>
      </c>
      <c r="Q184" s="634"/>
      <c r="R184" s="634"/>
      <c r="S184" s="634"/>
      <c r="T184" s="634"/>
      <c r="U184" s="634"/>
      <c r="V184" s="635"/>
      <c r="W184" s="40" t="s">
        <v>87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86</v>
      </c>
      <c r="Q185" s="634"/>
      <c r="R185" s="634"/>
      <c r="S185" s="634"/>
      <c r="T185" s="634"/>
      <c r="U185" s="634"/>
      <c r="V185" s="635"/>
      <c r="W185" s="40" t="s">
        <v>69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customHeight="1" x14ac:dyDescent="0.25">
      <c r="A186" s="639" t="s">
        <v>315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customHeight="1" x14ac:dyDescent="0.25">
      <c r="A187" s="60" t="s">
        <v>316</v>
      </c>
      <c r="B187" s="60" t="s">
        <v>317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304</v>
      </c>
      <c r="L187" s="35"/>
      <c r="M187" s="36" t="s">
        <v>305</v>
      </c>
      <c r="N187" s="36"/>
      <c r="O187" s="35">
        <v>90</v>
      </c>
      <c r="P187" s="733" t="s">
        <v>318</v>
      </c>
      <c r="Q187" s="622"/>
      <c r="R187" s="622"/>
      <c r="S187" s="622"/>
      <c r="T187" s="623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311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86</v>
      </c>
      <c r="Q188" s="634"/>
      <c r="R188" s="634"/>
      <c r="S188" s="634"/>
      <c r="T188" s="634"/>
      <c r="U188" s="634"/>
      <c r="V188" s="635"/>
      <c r="W188" s="40" t="s">
        <v>87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86</v>
      </c>
      <c r="Q189" s="634"/>
      <c r="R189" s="634"/>
      <c r="S189" s="634"/>
      <c r="T189" s="634"/>
      <c r="U189" s="634"/>
      <c r="V189" s="635"/>
      <c r="W189" s="40" t="s">
        <v>69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636" t="s">
        <v>319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customHeight="1" x14ac:dyDescent="0.25">
      <c r="A191" s="639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customHeight="1" x14ac:dyDescent="0.25">
      <c r="A192" s="60" t="s">
        <v>320</v>
      </c>
      <c r="B192" s="60" t="s">
        <v>321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99</v>
      </c>
      <c r="L192" s="35"/>
      <c r="M192" s="36" t="s">
        <v>100</v>
      </c>
      <c r="N192" s="36"/>
      <c r="O192" s="35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322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323</v>
      </c>
      <c r="B193" s="60" t="s">
        <v>324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67</v>
      </c>
      <c r="L193" s="35"/>
      <c r="M193" s="36" t="s">
        <v>100</v>
      </c>
      <c r="N193" s="36"/>
      <c r="O193" s="35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322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86</v>
      </c>
      <c r="Q194" s="634"/>
      <c r="R194" s="634"/>
      <c r="S194" s="634"/>
      <c r="T194" s="634"/>
      <c r="U194" s="634"/>
      <c r="V194" s="635"/>
      <c r="W194" s="40" t="s">
        <v>87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86</v>
      </c>
      <c r="Q195" s="634"/>
      <c r="R195" s="634"/>
      <c r="S195" s="634"/>
      <c r="T195" s="634"/>
      <c r="U195" s="634"/>
      <c r="V195" s="635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639" t="s">
        <v>137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customHeight="1" x14ac:dyDescent="0.25">
      <c r="A197" s="60" t="s">
        <v>325</v>
      </c>
      <c r="B197" s="60" t="s">
        <v>326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99</v>
      </c>
      <c r="L197" s="35"/>
      <c r="M197" s="36" t="s">
        <v>106</v>
      </c>
      <c r="N197" s="36"/>
      <c r="O197" s="35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69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327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328</v>
      </c>
      <c r="B198" s="60" t="s">
        <v>329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67</v>
      </c>
      <c r="L198" s="35"/>
      <c r="M198" s="36" t="s">
        <v>100</v>
      </c>
      <c r="N198" s="36"/>
      <c r="O198" s="35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69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327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86</v>
      </c>
      <c r="Q199" s="634"/>
      <c r="R199" s="634"/>
      <c r="S199" s="634"/>
      <c r="T199" s="634"/>
      <c r="U199" s="634"/>
      <c r="V199" s="635"/>
      <c r="W199" s="40" t="s">
        <v>87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86</v>
      </c>
      <c r="Q200" s="634"/>
      <c r="R200" s="634"/>
      <c r="S200" s="634"/>
      <c r="T200" s="634"/>
      <c r="U200" s="634"/>
      <c r="V200" s="635"/>
      <c r="W200" s="40" t="s">
        <v>69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639" t="s">
        <v>148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customHeight="1" x14ac:dyDescent="0.25">
      <c r="A202" s="60" t="s">
        <v>330</v>
      </c>
      <c r="B202" s="60" t="s">
        <v>331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104</v>
      </c>
      <c r="L202" s="35"/>
      <c r="M202" s="36" t="s">
        <v>68</v>
      </c>
      <c r="N202" s="36"/>
      <c r="O202" s="35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69</v>
      </c>
      <c r="X202" s="56">
        <v>250</v>
      </c>
      <c r="Y202" s="53">
        <f t="shared" ref="Y202:Y209" si="31">IFERROR(IF(X202="",0,CEILING((X202/$H202),1)*$H202),"")</f>
        <v>253.8</v>
      </c>
      <c r="Z202" s="39">
        <f>IFERROR(IF(Y202=0,"",ROUNDUP(Y202/H202,0)*0.00902),"")</f>
        <v>0.42393999999999998</v>
      </c>
      <c r="AA202" s="65"/>
      <c r="AB202" s="66"/>
      <c r="AC202" s="259" t="s">
        <v>332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259.72222222222223</v>
      </c>
      <c r="BN202" s="75">
        <f t="shared" ref="BN202:BN209" si="33">IFERROR(Y202*I202/H202,"0")</f>
        <v>263.67</v>
      </c>
      <c r="BO202" s="75">
        <f t="shared" ref="BO202:BO209" si="34">IFERROR(1/J202*(X202/H202),"0")</f>
        <v>0.35072951739618402</v>
      </c>
      <c r="BP202" s="75">
        <f t="shared" ref="BP202:BP209" si="35">IFERROR(1/J202*(Y202/H202),"0")</f>
        <v>0.35606060606060608</v>
      </c>
    </row>
    <row r="203" spans="1:68" ht="27" customHeight="1" x14ac:dyDescent="0.25">
      <c r="A203" s="60" t="s">
        <v>333</v>
      </c>
      <c r="B203" s="60" t="s">
        <v>334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104</v>
      </c>
      <c r="L203" s="35"/>
      <c r="M203" s="36" t="s">
        <v>68</v>
      </c>
      <c r="N203" s="36"/>
      <c r="O203" s="35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69</v>
      </c>
      <c r="X203" s="56">
        <v>250</v>
      </c>
      <c r="Y203" s="53">
        <f t="shared" si="31"/>
        <v>253.8</v>
      </c>
      <c r="Z203" s="39">
        <f>IFERROR(IF(Y203=0,"",ROUNDUP(Y203/H203,0)*0.00902),"")</f>
        <v>0.42393999999999998</v>
      </c>
      <c r="AA203" s="65"/>
      <c r="AB203" s="66"/>
      <c r="AC203" s="261" t="s">
        <v>335</v>
      </c>
      <c r="AG203" s="75"/>
      <c r="AJ203" s="79"/>
      <c r="AK203" s="79">
        <v>0</v>
      </c>
      <c r="BB203" s="262" t="s">
        <v>1</v>
      </c>
      <c r="BM203" s="75">
        <f t="shared" si="32"/>
        <v>259.72222222222223</v>
      </c>
      <c r="BN203" s="75">
        <f t="shared" si="33"/>
        <v>263.67</v>
      </c>
      <c r="BO203" s="75">
        <f t="shared" si="34"/>
        <v>0.35072951739618402</v>
      </c>
      <c r="BP203" s="75">
        <f t="shared" si="35"/>
        <v>0.35606060606060608</v>
      </c>
    </row>
    <row r="204" spans="1:68" ht="27" customHeight="1" x14ac:dyDescent="0.25">
      <c r="A204" s="60" t="s">
        <v>336</v>
      </c>
      <c r="B204" s="60" t="s">
        <v>337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104</v>
      </c>
      <c r="L204" s="35"/>
      <c r="M204" s="36" t="s">
        <v>68</v>
      </c>
      <c r="N204" s="36"/>
      <c r="O204" s="35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69</v>
      </c>
      <c r="X204" s="56">
        <v>200</v>
      </c>
      <c r="Y204" s="53">
        <f t="shared" si="31"/>
        <v>205.20000000000002</v>
      </c>
      <c r="Z204" s="39">
        <f>IFERROR(IF(Y204=0,"",ROUNDUP(Y204/H204,0)*0.00902),"")</f>
        <v>0.34276000000000001</v>
      </c>
      <c r="AA204" s="65"/>
      <c r="AB204" s="66"/>
      <c r="AC204" s="263" t="s">
        <v>338</v>
      </c>
      <c r="AG204" s="75"/>
      <c r="AJ204" s="79"/>
      <c r="AK204" s="79">
        <v>0</v>
      </c>
      <c r="BB204" s="264" t="s">
        <v>1</v>
      </c>
      <c r="BM204" s="75">
        <f t="shared" si="32"/>
        <v>207.77777777777777</v>
      </c>
      <c r="BN204" s="75">
        <f t="shared" si="33"/>
        <v>213.18000000000004</v>
      </c>
      <c r="BO204" s="75">
        <f t="shared" si="34"/>
        <v>0.28058361391694725</v>
      </c>
      <c r="BP204" s="75">
        <f t="shared" si="35"/>
        <v>0.2878787878787879</v>
      </c>
    </row>
    <row r="205" spans="1:68" ht="27" customHeight="1" x14ac:dyDescent="0.25">
      <c r="A205" s="60" t="s">
        <v>339</v>
      </c>
      <c r="B205" s="60" t="s">
        <v>340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104</v>
      </c>
      <c r="L205" s="35"/>
      <c r="M205" s="36" t="s">
        <v>68</v>
      </c>
      <c r="N205" s="36"/>
      <c r="O205" s="35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69</v>
      </c>
      <c r="X205" s="56">
        <v>300</v>
      </c>
      <c r="Y205" s="53">
        <f t="shared" si="31"/>
        <v>302.40000000000003</v>
      </c>
      <c r="Z205" s="39">
        <f>IFERROR(IF(Y205=0,"",ROUNDUP(Y205/H205,0)*0.00902),"")</f>
        <v>0.50512000000000001</v>
      </c>
      <c r="AA205" s="65"/>
      <c r="AB205" s="66"/>
      <c r="AC205" s="265" t="s">
        <v>341</v>
      </c>
      <c r="AG205" s="75"/>
      <c r="AJ205" s="79"/>
      <c r="AK205" s="79">
        <v>0</v>
      </c>
      <c r="BB205" s="266" t="s">
        <v>1</v>
      </c>
      <c r="BM205" s="75">
        <f t="shared" si="32"/>
        <v>311.66666666666663</v>
      </c>
      <c r="BN205" s="75">
        <f t="shared" si="33"/>
        <v>314.16000000000003</v>
      </c>
      <c r="BO205" s="75">
        <f t="shared" si="34"/>
        <v>0.42087542087542085</v>
      </c>
      <c r="BP205" s="75">
        <f t="shared" si="35"/>
        <v>0.42424242424242425</v>
      </c>
    </row>
    <row r="206" spans="1:68" ht="27" customHeight="1" x14ac:dyDescent="0.25">
      <c r="A206" s="60" t="s">
        <v>342</v>
      </c>
      <c r="B206" s="60" t="s">
        <v>343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151</v>
      </c>
      <c r="L206" s="35"/>
      <c r="M206" s="36" t="s">
        <v>68</v>
      </c>
      <c r="N206" s="36"/>
      <c r="O206" s="35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69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/>
      <c r="AB206" s="66"/>
      <c r="AC206" s="267" t="s">
        <v>332</v>
      </c>
      <c r="AG206" s="75"/>
      <c r="AJ206" s="79"/>
      <c r="AK206" s="79">
        <v>0</v>
      </c>
      <c r="BB206" s="268" t="s">
        <v>1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customHeight="1" x14ac:dyDescent="0.25">
      <c r="A207" s="60" t="s">
        <v>344</v>
      </c>
      <c r="B207" s="60" t="s">
        <v>345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151</v>
      </c>
      <c r="L207" s="35"/>
      <c r="M207" s="36" t="s">
        <v>68</v>
      </c>
      <c r="N207" s="36"/>
      <c r="O207" s="35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69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/>
      <c r="AB207" s="66"/>
      <c r="AC207" s="269" t="s">
        <v>335</v>
      </c>
      <c r="AG207" s="75"/>
      <c r="AJ207" s="79"/>
      <c r="AK207" s="79">
        <v>0</v>
      </c>
      <c r="BB207" s="270" t="s">
        <v>1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customHeight="1" x14ac:dyDescent="0.25">
      <c r="A208" s="60" t="s">
        <v>346</v>
      </c>
      <c r="B208" s="60" t="s">
        <v>347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151</v>
      </c>
      <c r="L208" s="35"/>
      <c r="M208" s="36" t="s">
        <v>68</v>
      </c>
      <c r="N208" s="36"/>
      <c r="O208" s="35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69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338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348</v>
      </c>
      <c r="B209" s="60" t="s">
        <v>349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151</v>
      </c>
      <c r="L209" s="35"/>
      <c r="M209" s="36" t="s">
        <v>68</v>
      </c>
      <c r="N209" s="36"/>
      <c r="O209" s="35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/>
      <c r="AB209" s="66"/>
      <c r="AC209" s="273" t="s">
        <v>341</v>
      </c>
      <c r="AG209" s="75"/>
      <c r="AJ209" s="79"/>
      <c r="AK209" s="79">
        <v>0</v>
      </c>
      <c r="BB209" s="274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86</v>
      </c>
      <c r="Q210" s="634"/>
      <c r="R210" s="634"/>
      <c r="S210" s="634"/>
      <c r="T210" s="634"/>
      <c r="U210" s="634"/>
      <c r="V210" s="635"/>
      <c r="W210" s="40" t="s">
        <v>87</v>
      </c>
      <c r="X210" s="41">
        <f>IFERROR(X202/H202,"0")+IFERROR(X203/H203,"0")+IFERROR(X204/H204,"0")+IFERROR(X205/H205,"0")+IFERROR(X206/H206,"0")+IFERROR(X207/H207,"0")+IFERROR(X208/H208,"0")+IFERROR(X209/H209,"0")</f>
        <v>185.18518518518516</v>
      </c>
      <c r="Y210" s="41">
        <f>IFERROR(Y202/H202,"0")+IFERROR(Y203/H203,"0")+IFERROR(Y204/H204,"0")+IFERROR(Y205/H205,"0")+IFERROR(Y206/H206,"0")+IFERROR(Y207/H207,"0")+IFERROR(Y208/H208,"0")+IFERROR(Y209/H209,"0")</f>
        <v>188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1.6957599999999999</v>
      </c>
      <c r="AA210" s="64"/>
      <c r="AB210" s="64"/>
      <c r="AC210" s="64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86</v>
      </c>
      <c r="Q211" s="634"/>
      <c r="R211" s="634"/>
      <c r="S211" s="634"/>
      <c r="T211" s="634"/>
      <c r="U211" s="634"/>
      <c r="V211" s="635"/>
      <c r="W211" s="40" t="s">
        <v>69</v>
      </c>
      <c r="X211" s="41">
        <f>IFERROR(SUM(X202:X209),"0")</f>
        <v>1000</v>
      </c>
      <c r="Y211" s="41">
        <f>IFERROR(SUM(Y202:Y209),"0")</f>
        <v>1015.2</v>
      </c>
      <c r="Z211" s="40"/>
      <c r="AA211" s="64"/>
      <c r="AB211" s="64"/>
      <c r="AC211" s="64"/>
    </row>
    <row r="212" spans="1:68" ht="14.25" customHeight="1" x14ac:dyDescent="0.25">
      <c r="A212" s="639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customHeight="1" x14ac:dyDescent="0.25">
      <c r="A213" s="60" t="s">
        <v>350</v>
      </c>
      <c r="B213" s="60" t="s">
        <v>351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99</v>
      </c>
      <c r="L213" s="35"/>
      <c r="M213" s="36" t="s">
        <v>106</v>
      </c>
      <c r="N213" s="36"/>
      <c r="O213" s="35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69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352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customHeight="1" x14ac:dyDescent="0.25">
      <c r="A214" s="60" t="s">
        <v>353</v>
      </c>
      <c r="B214" s="60" t="s">
        <v>354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99</v>
      </c>
      <c r="L214" s="35"/>
      <c r="M214" s="36" t="s">
        <v>106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69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355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356</v>
      </c>
      <c r="B215" s="60" t="s">
        <v>357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99</v>
      </c>
      <c r="L215" s="35"/>
      <c r="M215" s="36" t="s">
        <v>106</v>
      </c>
      <c r="N215" s="36"/>
      <c r="O215" s="35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69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/>
      <c r="AB215" s="66"/>
      <c r="AC215" s="279" t="s">
        <v>358</v>
      </c>
      <c r="AG215" s="75"/>
      <c r="AJ215" s="79"/>
      <c r="AK215" s="79">
        <v>0</v>
      </c>
      <c r="BB215" s="280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359</v>
      </c>
      <c r="B216" s="60" t="s">
        <v>360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67</v>
      </c>
      <c r="L216" s="35"/>
      <c r="M216" s="36" t="s">
        <v>106</v>
      </c>
      <c r="N216" s="36"/>
      <c r="O216" s="35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69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/>
      <c r="AB216" s="66"/>
      <c r="AC216" s="281" t="s">
        <v>352</v>
      </c>
      <c r="AG216" s="75"/>
      <c r="AJ216" s="79"/>
      <c r="AK216" s="79">
        <v>0</v>
      </c>
      <c r="BB216" s="282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361</v>
      </c>
      <c r="B217" s="60" t="s">
        <v>362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67</v>
      </c>
      <c r="L217" s="35"/>
      <c r="M217" s="36" t="s">
        <v>132</v>
      </c>
      <c r="N217" s="36"/>
      <c r="O217" s="35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69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363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364</v>
      </c>
      <c r="B218" s="60" t="s">
        <v>365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67</v>
      </c>
      <c r="L218" s="35"/>
      <c r="M218" s="36" t="s">
        <v>106</v>
      </c>
      <c r="N218" s="36"/>
      <c r="O218" s="35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69</v>
      </c>
      <c r="X218" s="56">
        <v>0</v>
      </c>
      <c r="Y218" s="53">
        <f t="shared" si="36"/>
        <v>0</v>
      </c>
      <c r="Z218" s="39" t="str">
        <f t="shared" si="41"/>
        <v/>
      </c>
      <c r="AA218" s="65"/>
      <c r="AB218" s="66"/>
      <c r="AC218" s="285" t="s">
        <v>358</v>
      </c>
      <c r="AG218" s="75"/>
      <c r="AJ218" s="79"/>
      <c r="AK218" s="79">
        <v>0</v>
      </c>
      <c r="BB218" s="286" t="s">
        <v>1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customHeight="1" x14ac:dyDescent="0.25">
      <c r="A219" s="60" t="s">
        <v>366</v>
      </c>
      <c r="B219" s="60" t="s">
        <v>367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67</v>
      </c>
      <c r="L219" s="35"/>
      <c r="M219" s="36" t="s">
        <v>106</v>
      </c>
      <c r="N219" s="36"/>
      <c r="O219" s="35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69</v>
      </c>
      <c r="X219" s="56">
        <v>0</v>
      </c>
      <c r="Y219" s="53">
        <f t="shared" si="36"/>
        <v>0</v>
      </c>
      <c r="Z219" s="39" t="str">
        <f t="shared" si="41"/>
        <v/>
      </c>
      <c r="AA219" s="65"/>
      <c r="AB219" s="66"/>
      <c r="AC219" s="287" t="s">
        <v>358</v>
      </c>
      <c r="AG219" s="75"/>
      <c r="AJ219" s="79"/>
      <c r="AK219" s="79">
        <v>0</v>
      </c>
      <c r="BB219" s="288" t="s">
        <v>1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368</v>
      </c>
      <c r="B220" s="60" t="s">
        <v>369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67</v>
      </c>
      <c r="L220" s="35"/>
      <c r="M220" s="36" t="s">
        <v>132</v>
      </c>
      <c r="N220" s="36"/>
      <c r="O220" s="35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69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370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371</v>
      </c>
      <c r="B221" s="60" t="s">
        <v>372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67</v>
      </c>
      <c r="L221" s="35"/>
      <c r="M221" s="36" t="s">
        <v>106</v>
      </c>
      <c r="N221" s="36"/>
      <c r="O221" s="35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69</v>
      </c>
      <c r="X221" s="56">
        <v>0</v>
      </c>
      <c r="Y221" s="53">
        <f t="shared" si="36"/>
        <v>0</v>
      </c>
      <c r="Z221" s="39" t="str">
        <f t="shared" si="41"/>
        <v/>
      </c>
      <c r="AA221" s="65"/>
      <c r="AB221" s="66"/>
      <c r="AC221" s="291" t="s">
        <v>373</v>
      </c>
      <c r="AG221" s="75"/>
      <c r="AJ221" s="79"/>
      <c r="AK221" s="79">
        <v>0</v>
      </c>
      <c r="BB221" s="292" t="s">
        <v>1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86</v>
      </c>
      <c r="Q222" s="634"/>
      <c r="R222" s="634"/>
      <c r="S222" s="634"/>
      <c r="T222" s="634"/>
      <c r="U222" s="634"/>
      <c r="V222" s="635"/>
      <c r="W222" s="40" t="s">
        <v>87</v>
      </c>
      <c r="X222" s="41">
        <f>IFERROR(X213/H213,"0")+IFERROR(X214/H214,"0")+IFERROR(X215/H215,"0")+IFERROR(X216/H216,"0")+IFERROR(X217/H217,"0")+IFERROR(X218/H218,"0")+IFERROR(X219/H219,"0")+IFERROR(X220/H220,"0")+IFERROR(X221/H221,"0")</f>
        <v>0</v>
      </c>
      <c r="Y222" s="41">
        <f>IFERROR(Y213/H213,"0")+IFERROR(Y214/H214,"0")+IFERROR(Y215/H215,"0")+IFERROR(Y216/H216,"0")+IFERROR(Y217/H217,"0")+IFERROR(Y218/H218,"0")+IFERROR(Y219/H219,"0")+IFERROR(Y220/H220,"0")+IFERROR(Y221/H221,"0")</f>
        <v>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86</v>
      </c>
      <c r="Q223" s="634"/>
      <c r="R223" s="634"/>
      <c r="S223" s="634"/>
      <c r="T223" s="634"/>
      <c r="U223" s="634"/>
      <c r="V223" s="635"/>
      <c r="W223" s="40" t="s">
        <v>69</v>
      </c>
      <c r="X223" s="41">
        <f>IFERROR(SUM(X213:X221),"0")</f>
        <v>0</v>
      </c>
      <c r="Y223" s="41">
        <f>IFERROR(SUM(Y213:Y221),"0")</f>
        <v>0</v>
      </c>
      <c r="Z223" s="40"/>
      <c r="AA223" s="64"/>
      <c r="AB223" s="64"/>
      <c r="AC223" s="64"/>
    </row>
    <row r="224" spans="1:68" ht="14.25" customHeight="1" x14ac:dyDescent="0.25">
      <c r="A224" s="639" t="s">
        <v>174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customHeight="1" x14ac:dyDescent="0.25">
      <c r="A225" s="60" t="s">
        <v>374</v>
      </c>
      <c r="B225" s="60" t="s">
        <v>375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67</v>
      </c>
      <c r="L225" s="35"/>
      <c r="M225" s="36" t="s">
        <v>132</v>
      </c>
      <c r="N225" s="36"/>
      <c r="O225" s="35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69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/>
      <c r="AB225" s="66"/>
      <c r="AC225" s="293" t="s">
        <v>376</v>
      </c>
      <c r="AG225" s="75"/>
      <c r="AJ225" s="79"/>
      <c r="AK225" s="79">
        <v>0</v>
      </c>
      <c r="BB225" s="294" t="s">
        <v>1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377</v>
      </c>
      <c r="B226" s="60" t="s">
        <v>378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67</v>
      </c>
      <c r="L226" s="35"/>
      <c r="M226" s="36" t="s">
        <v>106</v>
      </c>
      <c r="N226" s="36"/>
      <c r="O226" s="35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69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/>
      <c r="AB226" s="66"/>
      <c r="AC226" s="295" t="s">
        <v>379</v>
      </c>
      <c r="AG226" s="75"/>
      <c r="AJ226" s="79"/>
      <c r="AK226" s="79">
        <v>0</v>
      </c>
      <c r="BB226" s="296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86</v>
      </c>
      <c r="Q227" s="634"/>
      <c r="R227" s="634"/>
      <c r="S227" s="634"/>
      <c r="T227" s="634"/>
      <c r="U227" s="634"/>
      <c r="V227" s="635"/>
      <c r="W227" s="40" t="s">
        <v>87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86</v>
      </c>
      <c r="Q228" s="634"/>
      <c r="R228" s="634"/>
      <c r="S228" s="634"/>
      <c r="T228" s="634"/>
      <c r="U228" s="634"/>
      <c r="V228" s="635"/>
      <c r="W228" s="40" t="s">
        <v>69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customHeight="1" x14ac:dyDescent="0.25">
      <c r="A229" s="636" t="s">
        <v>380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customHeight="1" x14ac:dyDescent="0.25">
      <c r="A230" s="639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customHeight="1" x14ac:dyDescent="0.25">
      <c r="A231" s="60" t="s">
        <v>381</v>
      </c>
      <c r="B231" s="60" t="s">
        <v>382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99</v>
      </c>
      <c r="L231" s="35"/>
      <c r="M231" s="36" t="s">
        <v>100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69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383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381</v>
      </c>
      <c r="B232" s="60" t="s">
        <v>384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99</v>
      </c>
      <c r="L232" s="35"/>
      <c r="M232" s="36" t="s">
        <v>385</v>
      </c>
      <c r="N232" s="36"/>
      <c r="O232" s="35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69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386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387</v>
      </c>
      <c r="B233" s="60" t="s">
        <v>388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99</v>
      </c>
      <c r="L233" s="35"/>
      <c r="M233" s="36" t="s">
        <v>100</v>
      </c>
      <c r="N233" s="36"/>
      <c r="O233" s="35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69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389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390</v>
      </c>
      <c r="B234" s="60" t="s">
        <v>391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99</v>
      </c>
      <c r="L234" s="35"/>
      <c r="M234" s="36" t="s">
        <v>385</v>
      </c>
      <c r="N234" s="36"/>
      <c r="O234" s="35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69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386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390</v>
      </c>
      <c r="B235" s="60" t="s">
        <v>392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99</v>
      </c>
      <c r="L235" s="35"/>
      <c r="M235" s="36" t="s">
        <v>100</v>
      </c>
      <c r="N235" s="36"/>
      <c r="O235" s="35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69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393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394</v>
      </c>
      <c r="B236" s="60" t="s">
        <v>395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104</v>
      </c>
      <c r="L236" s="35"/>
      <c r="M236" s="36" t="s">
        <v>100</v>
      </c>
      <c r="N236" s="36"/>
      <c r="O236" s="35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69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383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customHeight="1" x14ac:dyDescent="0.25">
      <c r="A237" s="60" t="s">
        <v>396</v>
      </c>
      <c r="B237" s="60" t="s">
        <v>397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104</v>
      </c>
      <c r="L237" s="35"/>
      <c r="M237" s="36" t="s">
        <v>100</v>
      </c>
      <c r="N237" s="36"/>
      <c r="O237" s="35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69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389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398</v>
      </c>
      <c r="B238" s="60" t="s">
        <v>399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104</v>
      </c>
      <c r="L238" s="35"/>
      <c r="M238" s="36" t="s">
        <v>100</v>
      </c>
      <c r="N238" s="36"/>
      <c r="O238" s="35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69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86</v>
      </c>
      <c r="Q239" s="634"/>
      <c r="R239" s="634"/>
      <c r="S239" s="634"/>
      <c r="T239" s="634"/>
      <c r="U239" s="634"/>
      <c r="V239" s="635"/>
      <c r="W239" s="40" t="s">
        <v>87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86</v>
      </c>
      <c r="Q240" s="634"/>
      <c r="R240" s="634"/>
      <c r="S240" s="634"/>
      <c r="T240" s="634"/>
      <c r="U240" s="634"/>
      <c r="V240" s="635"/>
      <c r="W240" s="40" t="s">
        <v>69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customHeight="1" x14ac:dyDescent="0.25">
      <c r="A241" s="639" t="s">
        <v>137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customHeight="1" x14ac:dyDescent="0.25">
      <c r="A242" s="60" t="s">
        <v>400</v>
      </c>
      <c r="B242" s="60" t="s">
        <v>401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151</v>
      </c>
      <c r="L242" s="35"/>
      <c r="M242" s="36" t="s">
        <v>106</v>
      </c>
      <c r="N242" s="36"/>
      <c r="O242" s="35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402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400</v>
      </c>
      <c r="B243" s="60" t="s">
        <v>403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151</v>
      </c>
      <c r="L243" s="35"/>
      <c r="M243" s="36" t="s">
        <v>106</v>
      </c>
      <c r="N243" s="36"/>
      <c r="O243" s="35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69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402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86</v>
      </c>
      <c r="Q244" s="634"/>
      <c r="R244" s="634"/>
      <c r="S244" s="634"/>
      <c r="T244" s="634"/>
      <c r="U244" s="634"/>
      <c r="V244" s="635"/>
      <c r="W244" s="40" t="s">
        <v>87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86</v>
      </c>
      <c r="Q245" s="634"/>
      <c r="R245" s="634"/>
      <c r="S245" s="634"/>
      <c r="T245" s="634"/>
      <c r="U245" s="634"/>
      <c r="V245" s="635"/>
      <c r="W245" s="40" t="s">
        <v>69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39" t="s">
        <v>404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customHeight="1" x14ac:dyDescent="0.25">
      <c r="A247" s="60" t="s">
        <v>405</v>
      </c>
      <c r="B247" s="60" t="s">
        <v>406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304</v>
      </c>
      <c r="L247" s="35"/>
      <c r="M247" s="36" t="s">
        <v>305</v>
      </c>
      <c r="N247" s="36"/>
      <c r="O247" s="35">
        <v>45</v>
      </c>
      <c r="P247" s="899" t="s">
        <v>407</v>
      </c>
      <c r="Q247" s="622"/>
      <c r="R247" s="622"/>
      <c r="S247" s="622"/>
      <c r="T247" s="623"/>
      <c r="U247" s="37"/>
      <c r="V247" s="37"/>
      <c r="W247" s="38" t="s">
        <v>69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408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86</v>
      </c>
      <c r="Q248" s="634"/>
      <c r="R248" s="634"/>
      <c r="S248" s="634"/>
      <c r="T248" s="634"/>
      <c r="U248" s="634"/>
      <c r="V248" s="635"/>
      <c r="W248" s="40" t="s">
        <v>87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86</v>
      </c>
      <c r="Q249" s="634"/>
      <c r="R249" s="634"/>
      <c r="S249" s="634"/>
      <c r="T249" s="634"/>
      <c r="U249" s="634"/>
      <c r="V249" s="635"/>
      <c r="W249" s="40" t="s">
        <v>69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customHeight="1" x14ac:dyDescent="0.25">
      <c r="A250" s="639" t="s">
        <v>409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customHeight="1" x14ac:dyDescent="0.25">
      <c r="A251" s="60" t="s">
        <v>410</v>
      </c>
      <c r="B251" s="60" t="s">
        <v>411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304</v>
      </c>
      <c r="L251" s="35"/>
      <c r="M251" s="36" t="s">
        <v>305</v>
      </c>
      <c r="N251" s="36"/>
      <c r="O251" s="35">
        <v>90</v>
      </c>
      <c r="P251" s="855" t="s">
        <v>412</v>
      </c>
      <c r="Q251" s="622"/>
      <c r="R251" s="622"/>
      <c r="S251" s="622"/>
      <c r="T251" s="623"/>
      <c r="U251" s="37"/>
      <c r="V251" s="37"/>
      <c r="W251" s="38" t="s">
        <v>69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413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414</v>
      </c>
      <c r="B252" s="60" t="s">
        <v>415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304</v>
      </c>
      <c r="L252" s="35"/>
      <c r="M252" s="36" t="s">
        <v>305</v>
      </c>
      <c r="N252" s="36"/>
      <c r="O252" s="35">
        <v>90</v>
      </c>
      <c r="P252" s="665" t="s">
        <v>416</v>
      </c>
      <c r="Q252" s="622"/>
      <c r="R252" s="622"/>
      <c r="S252" s="622"/>
      <c r="T252" s="623"/>
      <c r="U252" s="37"/>
      <c r="V252" s="37"/>
      <c r="W252" s="38" t="s">
        <v>69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413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417</v>
      </c>
      <c r="B253" s="60" t="s">
        <v>418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304</v>
      </c>
      <c r="L253" s="35"/>
      <c r="M253" s="36" t="s">
        <v>305</v>
      </c>
      <c r="N253" s="36"/>
      <c r="O253" s="35">
        <v>90</v>
      </c>
      <c r="P253" s="934" t="s">
        <v>419</v>
      </c>
      <c r="Q253" s="622"/>
      <c r="R253" s="622"/>
      <c r="S253" s="622"/>
      <c r="T253" s="623"/>
      <c r="U253" s="37"/>
      <c r="V253" s="37"/>
      <c r="W253" s="38" t="s">
        <v>69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413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420</v>
      </c>
      <c r="B254" s="60" t="s">
        <v>421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304</v>
      </c>
      <c r="L254" s="35"/>
      <c r="M254" s="36" t="s">
        <v>305</v>
      </c>
      <c r="N254" s="36"/>
      <c r="O254" s="35">
        <v>90</v>
      </c>
      <c r="P254" s="854" t="s">
        <v>422</v>
      </c>
      <c r="Q254" s="622"/>
      <c r="R254" s="622"/>
      <c r="S254" s="622"/>
      <c r="T254" s="623"/>
      <c r="U254" s="37"/>
      <c r="V254" s="37"/>
      <c r="W254" s="38" t="s">
        <v>69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413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423</v>
      </c>
      <c r="B255" s="60" t="s">
        <v>424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304</v>
      </c>
      <c r="L255" s="35"/>
      <c r="M255" s="36" t="s">
        <v>305</v>
      </c>
      <c r="N255" s="36"/>
      <c r="O255" s="35">
        <v>90</v>
      </c>
      <c r="P255" s="721" t="s">
        <v>425</v>
      </c>
      <c r="Q255" s="622"/>
      <c r="R255" s="622"/>
      <c r="S255" s="622"/>
      <c r="T255" s="623"/>
      <c r="U255" s="37"/>
      <c r="V255" s="37"/>
      <c r="W255" s="38" t="s">
        <v>69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413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86</v>
      </c>
      <c r="Q256" s="634"/>
      <c r="R256" s="634"/>
      <c r="S256" s="634"/>
      <c r="T256" s="634"/>
      <c r="U256" s="634"/>
      <c r="V256" s="635"/>
      <c r="W256" s="40" t="s">
        <v>87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86</v>
      </c>
      <c r="Q257" s="634"/>
      <c r="R257" s="634"/>
      <c r="S257" s="634"/>
      <c r="T257" s="634"/>
      <c r="U257" s="634"/>
      <c r="V257" s="635"/>
      <c r="W257" s="40" t="s">
        <v>69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636" t="s">
        <v>426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customHeight="1" x14ac:dyDescent="0.25">
      <c r="A259" s="639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customHeight="1" x14ac:dyDescent="0.25">
      <c r="A260" s="60" t="s">
        <v>427</v>
      </c>
      <c r="B260" s="60" t="s">
        <v>428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99</v>
      </c>
      <c r="L260" s="35"/>
      <c r="M260" s="36" t="s">
        <v>100</v>
      </c>
      <c r="N260" s="36"/>
      <c r="O260" s="35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69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429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430</v>
      </c>
      <c r="B261" s="60" t="s">
        <v>431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99</v>
      </c>
      <c r="L261" s="35"/>
      <c r="M261" s="36" t="s">
        <v>385</v>
      </c>
      <c r="N261" s="36"/>
      <c r="O261" s="35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69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432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430</v>
      </c>
      <c r="B262" s="60" t="s">
        <v>433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99</v>
      </c>
      <c r="L262" s="35"/>
      <c r="M262" s="36" t="s">
        <v>100</v>
      </c>
      <c r="N262" s="36"/>
      <c r="O262" s="35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69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434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435</v>
      </c>
      <c r="B263" s="60" t="s">
        <v>436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99</v>
      </c>
      <c r="L263" s="35"/>
      <c r="M263" s="36" t="s">
        <v>100</v>
      </c>
      <c r="N263" s="36"/>
      <c r="O263" s="35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69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437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438</v>
      </c>
      <c r="B264" s="60" t="s">
        <v>439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104</v>
      </c>
      <c r="L264" s="35"/>
      <c r="M264" s="36" t="s">
        <v>100</v>
      </c>
      <c r="N264" s="36"/>
      <c r="O264" s="35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69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440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441</v>
      </c>
      <c r="B265" s="60" t="s">
        <v>442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104</v>
      </c>
      <c r="L265" s="35"/>
      <c r="M265" s="36" t="s">
        <v>100</v>
      </c>
      <c r="N265" s="36"/>
      <c r="O265" s="35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69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443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86</v>
      </c>
      <c r="Q266" s="634"/>
      <c r="R266" s="634"/>
      <c r="S266" s="634"/>
      <c r="T266" s="634"/>
      <c r="U266" s="634"/>
      <c r="V266" s="635"/>
      <c r="W266" s="40" t="s">
        <v>87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86</v>
      </c>
      <c r="Q267" s="634"/>
      <c r="R267" s="634"/>
      <c r="S267" s="634"/>
      <c r="T267" s="634"/>
      <c r="U267" s="634"/>
      <c r="V267" s="635"/>
      <c r="W267" s="40" t="s">
        <v>69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customHeight="1" x14ac:dyDescent="0.25">
      <c r="A268" s="636" t="s">
        <v>444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customHeight="1" x14ac:dyDescent="0.25">
      <c r="A269" s="639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customHeight="1" x14ac:dyDescent="0.25">
      <c r="A270" s="60" t="s">
        <v>445</v>
      </c>
      <c r="B270" s="60" t="s">
        <v>446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99</v>
      </c>
      <c r="L270" s="35"/>
      <c r="M270" s="36" t="s">
        <v>106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69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101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447</v>
      </c>
      <c r="B271" s="60" t="s">
        <v>448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99</v>
      </c>
      <c r="L271" s="35"/>
      <c r="M271" s="36" t="s">
        <v>106</v>
      </c>
      <c r="N271" s="36"/>
      <c r="O271" s="35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69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449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450</v>
      </c>
      <c r="B272" s="60" t="s">
        <v>451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99</v>
      </c>
      <c r="L272" s="35"/>
      <c r="M272" s="36" t="s">
        <v>106</v>
      </c>
      <c r="N272" s="36"/>
      <c r="O272" s="35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69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452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453</v>
      </c>
      <c r="B273" s="60" t="s">
        <v>454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99</v>
      </c>
      <c r="L273" s="35"/>
      <c r="M273" s="36" t="s">
        <v>100</v>
      </c>
      <c r="N273" s="36"/>
      <c r="O273" s="35">
        <v>31</v>
      </c>
      <c r="P273" s="713" t="s">
        <v>455</v>
      </c>
      <c r="Q273" s="622"/>
      <c r="R273" s="622"/>
      <c r="S273" s="622"/>
      <c r="T273" s="623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456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86</v>
      </c>
      <c r="Q274" s="634"/>
      <c r="R274" s="634"/>
      <c r="S274" s="634"/>
      <c r="T274" s="634"/>
      <c r="U274" s="634"/>
      <c r="V274" s="635"/>
      <c r="W274" s="40" t="s">
        <v>87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86</v>
      </c>
      <c r="Q275" s="634"/>
      <c r="R275" s="634"/>
      <c r="S275" s="634"/>
      <c r="T275" s="634"/>
      <c r="U275" s="634"/>
      <c r="V275" s="635"/>
      <c r="W275" s="40" t="s">
        <v>69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36" t="s">
        <v>457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customHeight="1" x14ac:dyDescent="0.25">
      <c r="A277" s="639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customHeight="1" x14ac:dyDescent="0.25">
      <c r="A278" s="60" t="s">
        <v>458</v>
      </c>
      <c r="B278" s="60" t="s">
        <v>459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67</v>
      </c>
      <c r="L278" s="35"/>
      <c r="M278" s="36" t="s">
        <v>106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69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460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461</v>
      </c>
      <c r="B279" s="60" t="s">
        <v>462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67</v>
      </c>
      <c r="L279" s="35"/>
      <c r="M279" s="36" t="s">
        <v>132</v>
      </c>
      <c r="N279" s="36"/>
      <c r="O279" s="35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69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/>
      <c r="AB279" s="66"/>
      <c r="AC279" s="351" t="s">
        <v>463</v>
      </c>
      <c r="AG279" s="75"/>
      <c r="AJ279" s="79"/>
      <c r="AK279" s="79">
        <v>0</v>
      </c>
      <c r="BB279" s="352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customHeight="1" x14ac:dyDescent="0.25">
      <c r="A280" s="60" t="s">
        <v>464</v>
      </c>
      <c r="B280" s="60" t="s">
        <v>465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67</v>
      </c>
      <c r="L280" s="35" t="s">
        <v>105</v>
      </c>
      <c r="M280" s="36" t="s">
        <v>106</v>
      </c>
      <c r="N280" s="36"/>
      <c r="O280" s="35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/>
      <c r="AB280" s="66"/>
      <c r="AC280" s="353" t="s">
        <v>466</v>
      </c>
      <c r="AG280" s="75"/>
      <c r="AJ280" s="79" t="s">
        <v>107</v>
      </c>
      <c r="AK280" s="79">
        <v>33.6</v>
      </c>
      <c r="BB280" s="354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customHeight="1" x14ac:dyDescent="0.25">
      <c r="A281" s="60" t="s">
        <v>467</v>
      </c>
      <c r="B281" s="60" t="s">
        <v>468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104</v>
      </c>
      <c r="L281" s="35"/>
      <c r="M281" s="36" t="s">
        <v>106</v>
      </c>
      <c r="N281" s="36"/>
      <c r="O281" s="35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69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460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86</v>
      </c>
      <c r="Q282" s="634"/>
      <c r="R282" s="634"/>
      <c r="S282" s="634"/>
      <c r="T282" s="634"/>
      <c r="U282" s="634"/>
      <c r="V282" s="635"/>
      <c r="W282" s="40" t="s">
        <v>87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86</v>
      </c>
      <c r="Q283" s="634"/>
      <c r="R283" s="634"/>
      <c r="S283" s="634"/>
      <c r="T283" s="634"/>
      <c r="U283" s="634"/>
      <c r="V283" s="635"/>
      <c r="W283" s="40" t="s">
        <v>69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customHeight="1" x14ac:dyDescent="0.25">
      <c r="A284" s="636" t="s">
        <v>469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customHeight="1" x14ac:dyDescent="0.25">
      <c r="A285" s="639" t="s">
        <v>148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customHeight="1" x14ac:dyDescent="0.25">
      <c r="A286" s="60" t="s">
        <v>470</v>
      </c>
      <c r="B286" s="60" t="s">
        <v>471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151</v>
      </c>
      <c r="L286" s="35"/>
      <c r="M286" s="36" t="s">
        <v>68</v>
      </c>
      <c r="N286" s="36"/>
      <c r="O286" s="35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69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472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86</v>
      </c>
      <c r="Q287" s="634"/>
      <c r="R287" s="634"/>
      <c r="S287" s="634"/>
      <c r="T287" s="634"/>
      <c r="U287" s="634"/>
      <c r="V287" s="635"/>
      <c r="W287" s="40" t="s">
        <v>87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86</v>
      </c>
      <c r="Q288" s="634"/>
      <c r="R288" s="634"/>
      <c r="S288" s="634"/>
      <c r="T288" s="634"/>
      <c r="U288" s="634"/>
      <c r="V288" s="635"/>
      <c r="W288" s="40" t="s">
        <v>69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39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customHeight="1" x14ac:dyDescent="0.25">
      <c r="A290" s="60" t="s">
        <v>473</v>
      </c>
      <c r="B290" s="60" t="s">
        <v>474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104</v>
      </c>
      <c r="L290" s="35"/>
      <c r="M290" s="36" t="s">
        <v>106</v>
      </c>
      <c r="N290" s="36"/>
      <c r="O290" s="35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69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475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86</v>
      </c>
      <c r="Q291" s="634"/>
      <c r="R291" s="634"/>
      <c r="S291" s="634"/>
      <c r="T291" s="634"/>
      <c r="U291" s="634"/>
      <c r="V291" s="635"/>
      <c r="W291" s="40" t="s">
        <v>87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86</v>
      </c>
      <c r="Q292" s="634"/>
      <c r="R292" s="634"/>
      <c r="S292" s="634"/>
      <c r="T292" s="634"/>
      <c r="U292" s="634"/>
      <c r="V292" s="635"/>
      <c r="W292" s="40" t="s">
        <v>69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636" t="s">
        <v>476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customHeight="1" x14ac:dyDescent="0.25">
      <c r="A294" s="639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customHeight="1" x14ac:dyDescent="0.25">
      <c r="A295" s="60" t="s">
        <v>477</v>
      </c>
      <c r="B295" s="60" t="s">
        <v>478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67</v>
      </c>
      <c r="L295" s="35"/>
      <c r="M295" s="36" t="s">
        <v>106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69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479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86</v>
      </c>
      <c r="Q296" s="634"/>
      <c r="R296" s="634"/>
      <c r="S296" s="634"/>
      <c r="T296" s="634"/>
      <c r="U296" s="634"/>
      <c r="V296" s="635"/>
      <c r="W296" s="40" t="s">
        <v>87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86</v>
      </c>
      <c r="Q297" s="634"/>
      <c r="R297" s="634"/>
      <c r="S297" s="634"/>
      <c r="T297" s="634"/>
      <c r="U297" s="634"/>
      <c r="V297" s="635"/>
      <c r="W297" s="40" t="s">
        <v>69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36" t="s">
        <v>480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customHeight="1" x14ac:dyDescent="0.25">
      <c r="A299" s="639" t="s">
        <v>148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customHeight="1" x14ac:dyDescent="0.25">
      <c r="A300" s="60" t="s">
        <v>481</v>
      </c>
      <c r="B300" s="60" t="s">
        <v>482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151</v>
      </c>
      <c r="L300" s="35"/>
      <c r="M300" s="36" t="s">
        <v>68</v>
      </c>
      <c r="N300" s="36"/>
      <c r="O300" s="35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69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483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484</v>
      </c>
      <c r="B301" s="60" t="s">
        <v>485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151</v>
      </c>
      <c r="L301" s="35"/>
      <c r="M301" s="36" t="s">
        <v>68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69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483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86</v>
      </c>
      <c r="Q302" s="634"/>
      <c r="R302" s="634"/>
      <c r="S302" s="634"/>
      <c r="T302" s="634"/>
      <c r="U302" s="634"/>
      <c r="V302" s="635"/>
      <c r="W302" s="40" t="s">
        <v>87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86</v>
      </c>
      <c r="Q303" s="634"/>
      <c r="R303" s="634"/>
      <c r="S303" s="634"/>
      <c r="T303" s="634"/>
      <c r="U303" s="634"/>
      <c r="V303" s="635"/>
      <c r="W303" s="40" t="s">
        <v>69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customHeight="1" x14ac:dyDescent="0.25">
      <c r="A304" s="636" t="s">
        <v>486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customHeight="1" x14ac:dyDescent="0.25">
      <c r="A305" s="639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customHeight="1" x14ac:dyDescent="0.25">
      <c r="A306" s="60" t="s">
        <v>487</v>
      </c>
      <c r="B306" s="60" t="s">
        <v>488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99</v>
      </c>
      <c r="L306" s="35"/>
      <c r="M306" s="36" t="s">
        <v>100</v>
      </c>
      <c r="N306" s="36"/>
      <c r="O306" s="35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69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489</v>
      </c>
      <c r="AB306" s="66"/>
      <c r="AC306" s="367" t="s">
        <v>490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86</v>
      </c>
      <c r="Q307" s="634"/>
      <c r="R307" s="634"/>
      <c r="S307" s="634"/>
      <c r="T307" s="634"/>
      <c r="U307" s="634"/>
      <c r="V307" s="635"/>
      <c r="W307" s="40" t="s">
        <v>87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86</v>
      </c>
      <c r="Q308" s="634"/>
      <c r="R308" s="634"/>
      <c r="S308" s="634"/>
      <c r="T308" s="634"/>
      <c r="U308" s="634"/>
      <c r="V308" s="635"/>
      <c r="W308" s="40" t="s">
        <v>69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36" t="s">
        <v>491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customHeight="1" x14ac:dyDescent="0.25">
      <c r="A310" s="639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customHeight="1" x14ac:dyDescent="0.25">
      <c r="A311" s="60" t="s">
        <v>492</v>
      </c>
      <c r="B311" s="60" t="s">
        <v>493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99</v>
      </c>
      <c r="L311" s="35"/>
      <c r="M311" s="36" t="s">
        <v>106</v>
      </c>
      <c r="N311" s="36"/>
      <c r="O311" s="35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69</v>
      </c>
      <c r="X311" s="56">
        <v>100</v>
      </c>
      <c r="Y311" s="53">
        <f t="shared" ref="Y311:Y316" si="52">IFERROR(IF(X311="",0,CEILING((X311/$H311),1)*$H311),"")</f>
        <v>108</v>
      </c>
      <c r="Z311" s="39">
        <f>IFERROR(IF(Y311=0,"",ROUNDUP(Y311/H311,0)*0.01898),"")</f>
        <v>0.1898</v>
      </c>
      <c r="AA311" s="65"/>
      <c r="AB311" s="66"/>
      <c r="AC311" s="369" t="s">
        <v>494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104.02777777777777</v>
      </c>
      <c r="BN311" s="75">
        <f t="shared" ref="BN311:BN316" si="54">IFERROR(Y311*I311/H311,"0")</f>
        <v>112.34999999999998</v>
      </c>
      <c r="BO311" s="75">
        <f t="shared" ref="BO311:BO316" si="55">IFERROR(1/J311*(X311/H311),"0")</f>
        <v>0.14467592592592593</v>
      </c>
      <c r="BP311" s="75">
        <f t="shared" ref="BP311:BP316" si="56">IFERROR(1/J311*(Y311/H311),"0")</f>
        <v>0.15625</v>
      </c>
    </row>
    <row r="312" spans="1:68" ht="27" customHeight="1" x14ac:dyDescent="0.25">
      <c r="A312" s="60" t="s">
        <v>495</v>
      </c>
      <c r="B312" s="60" t="s">
        <v>496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99</v>
      </c>
      <c r="L312" s="35"/>
      <c r="M312" s="36" t="s">
        <v>385</v>
      </c>
      <c r="N312" s="36"/>
      <c r="O312" s="35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69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497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customHeight="1" x14ac:dyDescent="0.25">
      <c r="A313" s="60" t="s">
        <v>495</v>
      </c>
      <c r="B313" s="60" t="s">
        <v>498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99</v>
      </c>
      <c r="L313" s="35" t="s">
        <v>122</v>
      </c>
      <c r="M313" s="36" t="s">
        <v>106</v>
      </c>
      <c r="N313" s="36"/>
      <c r="O313" s="35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69</v>
      </c>
      <c r="X313" s="56">
        <v>700</v>
      </c>
      <c r="Y313" s="53">
        <f t="shared" si="52"/>
        <v>702</v>
      </c>
      <c r="Z313" s="39">
        <f>IFERROR(IF(Y313=0,"",ROUNDUP(Y313/H313,0)*0.01898),"")</f>
        <v>1.2337</v>
      </c>
      <c r="AA313" s="65"/>
      <c r="AB313" s="66"/>
      <c r="AC313" s="373" t="s">
        <v>499</v>
      </c>
      <c r="AG313" s="75"/>
      <c r="AJ313" s="79" t="s">
        <v>124</v>
      </c>
      <c r="AK313" s="79">
        <v>691.2</v>
      </c>
      <c r="BB313" s="374" t="s">
        <v>1</v>
      </c>
      <c r="BM313" s="75">
        <f t="shared" si="53"/>
        <v>728.19444444444434</v>
      </c>
      <c r="BN313" s="75">
        <f t="shared" si="54"/>
        <v>730.27499999999986</v>
      </c>
      <c r="BO313" s="75">
        <f t="shared" si="55"/>
        <v>1.0127314814814814</v>
      </c>
      <c r="BP313" s="75">
        <f t="shared" si="56"/>
        <v>1.015625</v>
      </c>
    </row>
    <row r="314" spans="1:68" ht="37.5" customHeight="1" x14ac:dyDescent="0.25">
      <c r="A314" s="60" t="s">
        <v>500</v>
      </c>
      <c r="B314" s="60" t="s">
        <v>501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99</v>
      </c>
      <c r="L314" s="35"/>
      <c r="M314" s="36" t="s">
        <v>100</v>
      </c>
      <c r="N314" s="36"/>
      <c r="O314" s="35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69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502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503</v>
      </c>
      <c r="B315" s="60" t="s">
        <v>504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104</v>
      </c>
      <c r="L315" s="35"/>
      <c r="M315" s="36" t="s">
        <v>100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69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505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506</v>
      </c>
      <c r="B316" s="60" t="s">
        <v>507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104</v>
      </c>
      <c r="L316" s="35"/>
      <c r="M316" s="36" t="s">
        <v>100</v>
      </c>
      <c r="N316" s="36"/>
      <c r="O316" s="35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69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86</v>
      </c>
      <c r="Q317" s="634"/>
      <c r="R317" s="634"/>
      <c r="S317" s="634"/>
      <c r="T317" s="634"/>
      <c r="U317" s="634"/>
      <c r="V317" s="635"/>
      <c r="W317" s="40" t="s">
        <v>87</v>
      </c>
      <c r="X317" s="41">
        <f>IFERROR(X311/H311,"0")+IFERROR(X312/H312,"0")+IFERROR(X313/H313,"0")+IFERROR(X314/H314,"0")+IFERROR(X315/H315,"0")+IFERROR(X316/H316,"0")</f>
        <v>74.074074074074076</v>
      </c>
      <c r="Y317" s="41">
        <f>IFERROR(Y311/H311,"0")+IFERROR(Y312/H312,"0")+IFERROR(Y313/H313,"0")+IFERROR(Y314/H314,"0")+IFERROR(Y315/H315,"0")+IFERROR(Y316/H316,"0")</f>
        <v>75</v>
      </c>
      <c r="Z317" s="41">
        <f>IFERROR(IF(Z311="",0,Z311),"0")+IFERROR(IF(Z312="",0,Z312),"0")+IFERROR(IF(Z313="",0,Z313),"0")+IFERROR(IF(Z314="",0,Z314),"0")+IFERROR(IF(Z315="",0,Z315),"0")+IFERROR(IF(Z316="",0,Z316),"0")</f>
        <v>1.4235</v>
      </c>
      <c r="AA317" s="64"/>
      <c r="AB317" s="64"/>
      <c r="AC317" s="64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86</v>
      </c>
      <c r="Q318" s="634"/>
      <c r="R318" s="634"/>
      <c r="S318" s="634"/>
      <c r="T318" s="634"/>
      <c r="U318" s="634"/>
      <c r="V318" s="635"/>
      <c r="W318" s="40" t="s">
        <v>69</v>
      </c>
      <c r="X318" s="41">
        <f>IFERROR(SUM(X311:X316),"0")</f>
        <v>800</v>
      </c>
      <c r="Y318" s="41">
        <f>IFERROR(SUM(Y311:Y316),"0")</f>
        <v>810</v>
      </c>
      <c r="Z318" s="40"/>
      <c r="AA318" s="64"/>
      <c r="AB318" s="64"/>
      <c r="AC318" s="64"/>
    </row>
    <row r="319" spans="1:68" ht="14.25" customHeight="1" x14ac:dyDescent="0.25">
      <c r="A319" s="639" t="s">
        <v>148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customHeight="1" x14ac:dyDescent="0.25">
      <c r="A320" s="60" t="s">
        <v>508</v>
      </c>
      <c r="B320" s="60" t="s">
        <v>509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104</v>
      </c>
      <c r="L320" s="35"/>
      <c r="M320" s="36" t="s">
        <v>68</v>
      </c>
      <c r="N320" s="36"/>
      <c r="O320" s="35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69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510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511</v>
      </c>
      <c r="B321" s="60" t="s">
        <v>512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104</v>
      </c>
      <c r="L321" s="35"/>
      <c r="M321" s="36" t="s">
        <v>68</v>
      </c>
      <c r="N321" s="36"/>
      <c r="O321" s="35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513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514</v>
      </c>
      <c r="B322" s="60" t="s">
        <v>515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104</v>
      </c>
      <c r="L322" s="35"/>
      <c r="M322" s="36" t="s">
        <v>68</v>
      </c>
      <c r="N322" s="36"/>
      <c r="O322" s="35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516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517</v>
      </c>
      <c r="B323" s="60" t="s">
        <v>518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151</v>
      </c>
      <c r="L323" s="35"/>
      <c r="M323" s="36" t="s">
        <v>68</v>
      </c>
      <c r="N323" s="36"/>
      <c r="O323" s="35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513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86</v>
      </c>
      <c r="Q324" s="634"/>
      <c r="R324" s="634"/>
      <c r="S324" s="634"/>
      <c r="T324" s="634"/>
      <c r="U324" s="634"/>
      <c r="V324" s="635"/>
      <c r="W324" s="40" t="s">
        <v>87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86</v>
      </c>
      <c r="Q325" s="634"/>
      <c r="R325" s="634"/>
      <c r="S325" s="634"/>
      <c r="T325" s="634"/>
      <c r="U325" s="634"/>
      <c r="V325" s="635"/>
      <c r="W325" s="40" t="s">
        <v>69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customHeight="1" x14ac:dyDescent="0.25">
      <c r="A326" s="639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customHeight="1" x14ac:dyDescent="0.25">
      <c r="A327" s="60" t="s">
        <v>519</v>
      </c>
      <c r="B327" s="60" t="s">
        <v>520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99</v>
      </c>
      <c r="L327" s="35"/>
      <c r="M327" s="36" t="s">
        <v>106</v>
      </c>
      <c r="N327" s="36"/>
      <c r="O327" s="35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/>
      <c r="AB327" s="66"/>
      <c r="AC327" s="389" t="s">
        <v>521</v>
      </c>
      <c r="AG327" s="75"/>
      <c r="AJ327" s="79"/>
      <c r="AK327" s="79">
        <v>0</v>
      </c>
      <c r="BB327" s="390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522</v>
      </c>
      <c r="B328" s="60" t="s">
        <v>523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99</v>
      </c>
      <c r="L328" s="35"/>
      <c r="M328" s="36" t="s">
        <v>106</v>
      </c>
      <c r="N328" s="36"/>
      <c r="O328" s="35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524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525</v>
      </c>
      <c r="B329" s="60" t="s">
        <v>526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99</v>
      </c>
      <c r="L329" s="35"/>
      <c r="M329" s="36" t="s">
        <v>106</v>
      </c>
      <c r="N329" s="36"/>
      <c r="O329" s="35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527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528</v>
      </c>
      <c r="B330" s="60" t="s">
        <v>529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67</v>
      </c>
      <c r="L330" s="35"/>
      <c r="M330" s="36" t="s">
        <v>106</v>
      </c>
      <c r="N330" s="36"/>
      <c r="O330" s="35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530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531</v>
      </c>
      <c r="B331" s="60" t="s">
        <v>532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67</v>
      </c>
      <c r="L331" s="35"/>
      <c r="M331" s="36" t="s">
        <v>132</v>
      </c>
      <c r="N331" s="36"/>
      <c r="O331" s="35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533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86</v>
      </c>
      <c r="Q332" s="634"/>
      <c r="R332" s="634"/>
      <c r="S332" s="634"/>
      <c r="T332" s="634"/>
      <c r="U332" s="634"/>
      <c r="V332" s="635"/>
      <c r="W332" s="40" t="s">
        <v>87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86</v>
      </c>
      <c r="Q333" s="634"/>
      <c r="R333" s="634"/>
      <c r="S333" s="634"/>
      <c r="T333" s="634"/>
      <c r="U333" s="634"/>
      <c r="V333" s="635"/>
      <c r="W333" s="40" t="s">
        <v>69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customHeight="1" x14ac:dyDescent="0.25">
      <c r="A334" s="639" t="s">
        <v>174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customHeight="1" x14ac:dyDescent="0.25">
      <c r="A335" s="60" t="s">
        <v>534</v>
      </c>
      <c r="B335" s="60" t="s">
        <v>535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99</v>
      </c>
      <c r="L335" s="35"/>
      <c r="M335" s="36" t="s">
        <v>106</v>
      </c>
      <c r="N335" s="36"/>
      <c r="O335" s="35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536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537</v>
      </c>
      <c r="B336" s="60" t="s">
        <v>538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99</v>
      </c>
      <c r="L336" s="35"/>
      <c r="M336" s="36" t="s">
        <v>106</v>
      </c>
      <c r="N336" s="36"/>
      <c r="O336" s="35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401" t="s">
        <v>539</v>
      </c>
      <c r="AG336" s="75"/>
      <c r="AJ336" s="79"/>
      <c r="AK336" s="79">
        <v>0</v>
      </c>
      <c r="BB336" s="402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16.5" customHeight="1" x14ac:dyDescent="0.25">
      <c r="A337" s="60" t="s">
        <v>540</v>
      </c>
      <c r="B337" s="60" t="s">
        <v>541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99</v>
      </c>
      <c r="L337" s="35"/>
      <c r="M337" s="36" t="s">
        <v>132</v>
      </c>
      <c r="N337" s="36"/>
      <c r="O337" s="35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403" t="s">
        <v>542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86</v>
      </c>
      <c r="Q338" s="634"/>
      <c r="R338" s="634"/>
      <c r="S338" s="634"/>
      <c r="T338" s="634"/>
      <c r="U338" s="634"/>
      <c r="V338" s="635"/>
      <c r="W338" s="40" t="s">
        <v>87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86</v>
      </c>
      <c r="Q339" s="634"/>
      <c r="R339" s="634"/>
      <c r="S339" s="634"/>
      <c r="T339" s="634"/>
      <c r="U339" s="634"/>
      <c r="V339" s="635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4.25" customHeight="1" x14ac:dyDescent="0.25">
      <c r="A340" s="639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customHeight="1" x14ac:dyDescent="0.25">
      <c r="A341" s="60" t="s">
        <v>543</v>
      </c>
      <c r="B341" s="60" t="s">
        <v>544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104</v>
      </c>
      <c r="L341" s="35"/>
      <c r="M341" s="36" t="s">
        <v>91</v>
      </c>
      <c r="N341" s="36"/>
      <c r="O341" s="35">
        <v>180</v>
      </c>
      <c r="P341" s="906" t="s">
        <v>545</v>
      </c>
      <c r="Q341" s="622"/>
      <c r="R341" s="622"/>
      <c r="S341" s="622"/>
      <c r="T341" s="623"/>
      <c r="U341" s="37"/>
      <c r="V341" s="37"/>
      <c r="W341" s="38" t="s">
        <v>69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546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547</v>
      </c>
      <c r="B342" s="60" t="s">
        <v>548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104</v>
      </c>
      <c r="L342" s="35"/>
      <c r="M342" s="36" t="s">
        <v>91</v>
      </c>
      <c r="N342" s="36"/>
      <c r="O342" s="35">
        <v>180</v>
      </c>
      <c r="P342" s="938" t="s">
        <v>549</v>
      </c>
      <c r="Q342" s="622"/>
      <c r="R342" s="622"/>
      <c r="S342" s="622"/>
      <c r="T342" s="623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550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551</v>
      </c>
      <c r="B343" s="60" t="s">
        <v>552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67</v>
      </c>
      <c r="L343" s="35"/>
      <c r="M343" s="36" t="s">
        <v>91</v>
      </c>
      <c r="N343" s="36"/>
      <c r="O343" s="35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553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554</v>
      </c>
      <c r="B344" s="60" t="s">
        <v>555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67</v>
      </c>
      <c r="L344" s="35"/>
      <c r="M344" s="36" t="s">
        <v>91</v>
      </c>
      <c r="N344" s="36"/>
      <c r="O344" s="35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550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86</v>
      </c>
      <c r="Q345" s="634"/>
      <c r="R345" s="634"/>
      <c r="S345" s="634"/>
      <c r="T345" s="634"/>
      <c r="U345" s="634"/>
      <c r="V345" s="635"/>
      <c r="W345" s="40" t="s">
        <v>87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86</v>
      </c>
      <c r="Q346" s="634"/>
      <c r="R346" s="634"/>
      <c r="S346" s="634"/>
      <c r="T346" s="634"/>
      <c r="U346" s="634"/>
      <c r="V346" s="635"/>
      <c r="W346" s="40" t="s">
        <v>69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customHeight="1" x14ac:dyDescent="0.25">
      <c r="A347" s="639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customHeight="1" x14ac:dyDescent="0.25">
      <c r="A348" s="60" t="s">
        <v>557</v>
      </c>
      <c r="B348" s="60" t="s">
        <v>558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67</v>
      </c>
      <c r="L348" s="35"/>
      <c r="M348" s="36" t="s">
        <v>559</v>
      </c>
      <c r="N348" s="36"/>
      <c r="O348" s="35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69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560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561</v>
      </c>
      <c r="B349" s="60" t="s">
        <v>562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67</v>
      </c>
      <c r="L349" s="35"/>
      <c r="M349" s="36" t="s">
        <v>559</v>
      </c>
      <c r="N349" s="36"/>
      <c r="O349" s="35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69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560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563</v>
      </c>
      <c r="B350" s="60" t="s">
        <v>564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67</v>
      </c>
      <c r="L350" s="35"/>
      <c r="M350" s="36" t="s">
        <v>559</v>
      </c>
      <c r="N350" s="36"/>
      <c r="O350" s="35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69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560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86</v>
      </c>
      <c r="Q351" s="634"/>
      <c r="R351" s="634"/>
      <c r="S351" s="634"/>
      <c r="T351" s="634"/>
      <c r="U351" s="634"/>
      <c r="V351" s="635"/>
      <c r="W351" s="40" t="s">
        <v>87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86</v>
      </c>
      <c r="Q352" s="634"/>
      <c r="R352" s="634"/>
      <c r="S352" s="634"/>
      <c r="T352" s="634"/>
      <c r="U352" s="634"/>
      <c r="V352" s="635"/>
      <c r="W352" s="40" t="s">
        <v>69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636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customHeight="1" x14ac:dyDescent="0.25">
      <c r="A354" s="639" t="s">
        <v>148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customHeight="1" x14ac:dyDescent="0.25">
      <c r="A355" s="60" t="s">
        <v>566</v>
      </c>
      <c r="B355" s="60" t="s">
        <v>567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67</v>
      </c>
      <c r="L355" s="35"/>
      <c r="M355" s="36" t="s">
        <v>68</v>
      </c>
      <c r="N355" s="36"/>
      <c r="O355" s="35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69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/>
      <c r="AB355" s="66"/>
      <c r="AC355" s="419" t="s">
        <v>568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86</v>
      </c>
      <c r="Q356" s="634"/>
      <c r="R356" s="634"/>
      <c r="S356" s="634"/>
      <c r="T356" s="634"/>
      <c r="U356" s="634"/>
      <c r="V356" s="635"/>
      <c r="W356" s="40" t="s">
        <v>87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86</v>
      </c>
      <c r="Q357" s="634"/>
      <c r="R357" s="634"/>
      <c r="S357" s="634"/>
      <c r="T357" s="634"/>
      <c r="U357" s="634"/>
      <c r="V357" s="635"/>
      <c r="W357" s="40" t="s">
        <v>69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customHeight="1" x14ac:dyDescent="0.25">
      <c r="A358" s="639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customHeight="1" x14ac:dyDescent="0.25">
      <c r="A359" s="60" t="s">
        <v>569</v>
      </c>
      <c r="B359" s="60" t="s">
        <v>570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99</v>
      </c>
      <c r="L359" s="35"/>
      <c r="M359" s="36" t="s">
        <v>132</v>
      </c>
      <c r="N359" s="36"/>
      <c r="O359" s="35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69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571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572</v>
      </c>
      <c r="B360" s="60" t="s">
        <v>573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67</v>
      </c>
      <c r="L360" s="35"/>
      <c r="M360" s="36" t="s">
        <v>106</v>
      </c>
      <c r="N360" s="36"/>
      <c r="O360" s="35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69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/>
      <c r="AB360" s="66"/>
      <c r="AC360" s="423" t="s">
        <v>574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575</v>
      </c>
      <c r="B361" s="60" t="s">
        <v>576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67</v>
      </c>
      <c r="L361" s="35"/>
      <c r="M361" s="36" t="s">
        <v>132</v>
      </c>
      <c r="N361" s="36"/>
      <c r="O361" s="35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577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86</v>
      </c>
      <c r="Q362" s="634"/>
      <c r="R362" s="634"/>
      <c r="S362" s="634"/>
      <c r="T362" s="634"/>
      <c r="U362" s="634"/>
      <c r="V362" s="635"/>
      <c r="W362" s="40" t="s">
        <v>87</v>
      </c>
      <c r="X362" s="41">
        <f>IFERROR(X359/H359,"0")+IFERROR(X360/H360,"0")+IFERROR(X361/H361,"0")</f>
        <v>0</v>
      </c>
      <c r="Y362" s="41">
        <f>IFERROR(Y359/H359,"0")+IFERROR(Y360/H360,"0")+IFERROR(Y361/H361,"0")</f>
        <v>0</v>
      </c>
      <c r="Z362" s="41">
        <f>IFERROR(IF(Z359="",0,Z359),"0")+IFERROR(IF(Z360="",0,Z360),"0")+IFERROR(IF(Z361="",0,Z361),"0")</f>
        <v>0</v>
      </c>
      <c r="AA362" s="64"/>
      <c r="AB362" s="64"/>
      <c r="AC362" s="64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86</v>
      </c>
      <c r="Q363" s="634"/>
      <c r="R363" s="634"/>
      <c r="S363" s="634"/>
      <c r="T363" s="634"/>
      <c r="U363" s="634"/>
      <c r="V363" s="635"/>
      <c r="W363" s="40" t="s">
        <v>69</v>
      </c>
      <c r="X363" s="41">
        <f>IFERROR(SUM(X359:X361),"0")</f>
        <v>0</v>
      </c>
      <c r="Y363" s="41">
        <f>IFERROR(SUM(Y359:Y361),"0")</f>
        <v>0</v>
      </c>
      <c r="Z363" s="40"/>
      <c r="AA363" s="64"/>
      <c r="AB363" s="64"/>
      <c r="AC363" s="64"/>
    </row>
    <row r="364" spans="1:68" ht="27.75" customHeight="1" x14ac:dyDescent="0.2">
      <c r="A364" s="631" t="s">
        <v>578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52"/>
      <c r="AB364" s="52"/>
      <c r="AC364" s="52"/>
    </row>
    <row r="365" spans="1:68" ht="16.5" customHeight="1" x14ac:dyDescent="0.25">
      <c r="A365" s="636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customHeight="1" x14ac:dyDescent="0.25">
      <c r="A366" s="639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customHeight="1" x14ac:dyDescent="0.25">
      <c r="A367" s="60" t="s">
        <v>580</v>
      </c>
      <c r="B367" s="60" t="s">
        <v>581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99</v>
      </c>
      <c r="L367" s="35" t="s">
        <v>122</v>
      </c>
      <c r="M367" s="36" t="s">
        <v>68</v>
      </c>
      <c r="N367" s="36"/>
      <c r="O367" s="35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69</v>
      </c>
      <c r="X367" s="56">
        <v>0</v>
      </c>
      <c r="Y367" s="53">
        <f t="shared" ref="Y367:Y373" si="57">IFERROR(IF(X367="",0,CEILING((X367/$H367),1)*$H367),"")</f>
        <v>0</v>
      </c>
      <c r="Z367" s="39" t="str">
        <f>IFERROR(IF(Y367=0,"",ROUNDUP(Y367/H367,0)*0.02175),"")</f>
        <v/>
      </c>
      <c r="AA367" s="65"/>
      <c r="AB367" s="66"/>
      <c r="AC367" s="427" t="s">
        <v>582</v>
      </c>
      <c r="AG367" s="75"/>
      <c r="AJ367" s="79" t="s">
        <v>124</v>
      </c>
      <c r="AK367" s="79">
        <v>720</v>
      </c>
      <c r="BB367" s="428" t="s">
        <v>1</v>
      </c>
      <c r="BM367" s="75">
        <f t="shared" ref="BM367:BM373" si="58">IFERROR(X367*I367/H367,"0")</f>
        <v>0</v>
      </c>
      <c r="BN367" s="75">
        <f t="shared" ref="BN367:BN373" si="59">IFERROR(Y367*I367/H367,"0")</f>
        <v>0</v>
      </c>
      <c r="BO367" s="75">
        <f t="shared" ref="BO367:BO373" si="60">IFERROR(1/J367*(X367/H367),"0")</f>
        <v>0</v>
      </c>
      <c r="BP367" s="75">
        <f t="shared" ref="BP367:BP373" si="61">IFERROR(1/J367*(Y367/H367),"0")</f>
        <v>0</v>
      </c>
    </row>
    <row r="368" spans="1:68" ht="27" customHeight="1" x14ac:dyDescent="0.25">
      <c r="A368" s="60" t="s">
        <v>583</v>
      </c>
      <c r="B368" s="60" t="s">
        <v>584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99</v>
      </c>
      <c r="L368" s="35" t="s">
        <v>122</v>
      </c>
      <c r="M368" s="36" t="s">
        <v>68</v>
      </c>
      <c r="N368" s="36"/>
      <c r="O368" s="35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69</v>
      </c>
      <c r="X368" s="56">
        <v>2100</v>
      </c>
      <c r="Y368" s="53">
        <f t="shared" si="57"/>
        <v>2100</v>
      </c>
      <c r="Z368" s="39">
        <f>IFERROR(IF(Y368=0,"",ROUNDUP(Y368/H368,0)*0.02175),"")</f>
        <v>3.0449999999999999</v>
      </c>
      <c r="AA368" s="65"/>
      <c r="AB368" s="66"/>
      <c r="AC368" s="429" t="s">
        <v>585</v>
      </c>
      <c r="AG368" s="75"/>
      <c r="AJ368" s="79" t="s">
        <v>124</v>
      </c>
      <c r="AK368" s="79">
        <v>720</v>
      </c>
      <c r="BB368" s="430" t="s">
        <v>1</v>
      </c>
      <c r="BM368" s="75">
        <f t="shared" si="58"/>
        <v>2167.1999999999998</v>
      </c>
      <c r="BN368" s="75">
        <f t="shared" si="59"/>
        <v>2167.1999999999998</v>
      </c>
      <c r="BO368" s="75">
        <f t="shared" si="60"/>
        <v>2.9166666666666665</v>
      </c>
      <c r="BP368" s="75">
        <f t="shared" si="61"/>
        <v>2.9166666666666665</v>
      </c>
    </row>
    <row r="369" spans="1:68" ht="37.5" customHeight="1" x14ac:dyDescent="0.25">
      <c r="A369" s="60" t="s">
        <v>586</v>
      </c>
      <c r="B369" s="60" t="s">
        <v>587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99</v>
      </c>
      <c r="L369" s="35" t="s">
        <v>122</v>
      </c>
      <c r="M369" s="36" t="s">
        <v>68</v>
      </c>
      <c r="N369" s="36"/>
      <c r="O369" s="35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69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/>
      <c r="AB369" s="66"/>
      <c r="AC369" s="431" t="s">
        <v>588</v>
      </c>
      <c r="AG369" s="75"/>
      <c r="AJ369" s="79" t="s">
        <v>124</v>
      </c>
      <c r="AK369" s="79">
        <v>720</v>
      </c>
      <c r="BB369" s="432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27" customHeight="1" x14ac:dyDescent="0.25">
      <c r="A370" s="60" t="s">
        <v>589</v>
      </c>
      <c r="B370" s="60" t="s">
        <v>590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99</v>
      </c>
      <c r="L370" s="35"/>
      <c r="M370" s="36" t="s">
        <v>132</v>
      </c>
      <c r="N370" s="36"/>
      <c r="O370" s="35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69</v>
      </c>
      <c r="X370" s="56">
        <v>2100</v>
      </c>
      <c r="Y370" s="53">
        <f t="shared" si="57"/>
        <v>2100</v>
      </c>
      <c r="Z370" s="39">
        <f>IFERROR(IF(Y370=0,"",ROUNDUP(Y370/H370,0)*0.02175),"")</f>
        <v>3.0449999999999999</v>
      </c>
      <c r="AA370" s="65"/>
      <c r="AB370" s="66"/>
      <c r="AC370" s="433" t="s">
        <v>591</v>
      </c>
      <c r="AG370" s="75"/>
      <c r="AJ370" s="79"/>
      <c r="AK370" s="79">
        <v>0</v>
      </c>
      <c r="BB370" s="434" t="s">
        <v>1</v>
      </c>
      <c r="BM370" s="75">
        <f t="shared" si="58"/>
        <v>2167.1999999999998</v>
      </c>
      <c r="BN370" s="75">
        <f t="shared" si="59"/>
        <v>2167.1999999999998</v>
      </c>
      <c r="BO370" s="75">
        <f t="shared" si="60"/>
        <v>2.9166666666666665</v>
      </c>
      <c r="BP370" s="75">
        <f t="shared" si="61"/>
        <v>2.9166666666666665</v>
      </c>
    </row>
    <row r="371" spans="1:68" ht="27" customHeight="1" x14ac:dyDescent="0.25">
      <c r="A371" s="60" t="s">
        <v>592</v>
      </c>
      <c r="B371" s="60" t="s">
        <v>593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104</v>
      </c>
      <c r="L371" s="35"/>
      <c r="M371" s="36" t="s">
        <v>100</v>
      </c>
      <c r="N371" s="36"/>
      <c r="O371" s="35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69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594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595</v>
      </c>
      <c r="B372" s="60" t="s">
        <v>596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104</v>
      </c>
      <c r="L372" s="35"/>
      <c r="M372" s="36" t="s">
        <v>68</v>
      </c>
      <c r="N372" s="36"/>
      <c r="O372" s="35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69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585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597</v>
      </c>
      <c r="B373" s="60" t="s">
        <v>598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104</v>
      </c>
      <c r="L373" s="35"/>
      <c r="M373" s="36" t="s">
        <v>68</v>
      </c>
      <c r="N373" s="36"/>
      <c r="O373" s="35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69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588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86</v>
      </c>
      <c r="Q374" s="634"/>
      <c r="R374" s="634"/>
      <c r="S374" s="634"/>
      <c r="T374" s="634"/>
      <c r="U374" s="634"/>
      <c r="V374" s="635"/>
      <c r="W374" s="40" t="s">
        <v>87</v>
      </c>
      <c r="X374" s="41">
        <f>IFERROR(X367/H367,"0")+IFERROR(X368/H368,"0")+IFERROR(X369/H369,"0")+IFERROR(X370/H370,"0")+IFERROR(X371/H371,"0")+IFERROR(X372/H372,"0")+IFERROR(X373/H373,"0")</f>
        <v>280</v>
      </c>
      <c r="Y374" s="41">
        <f>IFERROR(Y367/H367,"0")+IFERROR(Y368/H368,"0")+IFERROR(Y369/H369,"0")+IFERROR(Y370/H370,"0")+IFERROR(Y371/H371,"0")+IFERROR(Y372/H372,"0")+IFERROR(Y373/H373,"0")</f>
        <v>280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6.09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86</v>
      </c>
      <c r="Q375" s="634"/>
      <c r="R375" s="634"/>
      <c r="S375" s="634"/>
      <c r="T375" s="634"/>
      <c r="U375" s="634"/>
      <c r="V375" s="635"/>
      <c r="W375" s="40" t="s">
        <v>69</v>
      </c>
      <c r="X375" s="41">
        <f>IFERROR(SUM(X367:X373),"0")</f>
        <v>4200</v>
      </c>
      <c r="Y375" s="41">
        <f>IFERROR(SUM(Y367:Y373),"0")</f>
        <v>4200</v>
      </c>
      <c r="Z375" s="40"/>
      <c r="AA375" s="64"/>
      <c r="AB375" s="64"/>
      <c r="AC375" s="64"/>
    </row>
    <row r="376" spans="1:68" ht="14.25" customHeight="1" x14ac:dyDescent="0.25">
      <c r="A376" s="639" t="s">
        <v>137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customHeight="1" x14ac:dyDescent="0.25">
      <c r="A377" s="60" t="s">
        <v>599</v>
      </c>
      <c r="B377" s="60" t="s">
        <v>600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99</v>
      </c>
      <c r="L377" s="35" t="s">
        <v>122</v>
      </c>
      <c r="M377" s="36" t="s">
        <v>100</v>
      </c>
      <c r="N377" s="36"/>
      <c r="O377" s="35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69</v>
      </c>
      <c r="X377" s="56">
        <v>700</v>
      </c>
      <c r="Y377" s="53">
        <f>IFERROR(IF(X377="",0,CEILING((X377/$H377),1)*$H377),"")</f>
        <v>705</v>
      </c>
      <c r="Z377" s="39">
        <f>IFERROR(IF(Y377=0,"",ROUNDUP(Y377/H377,0)*0.02175),"")</f>
        <v>1.0222499999999999</v>
      </c>
      <c r="AA377" s="65"/>
      <c r="AB377" s="66"/>
      <c r="AC377" s="441" t="s">
        <v>601</v>
      </c>
      <c r="AG377" s="75"/>
      <c r="AJ377" s="79" t="s">
        <v>124</v>
      </c>
      <c r="AK377" s="79">
        <v>720</v>
      </c>
      <c r="BB377" s="442" t="s">
        <v>1</v>
      </c>
      <c r="BM377" s="75">
        <f>IFERROR(X377*I377/H377,"0")</f>
        <v>722.4</v>
      </c>
      <c r="BN377" s="75">
        <f>IFERROR(Y377*I377/H377,"0")</f>
        <v>727.56</v>
      </c>
      <c r="BO377" s="75">
        <f>IFERROR(1/J377*(X377/H377),"0")</f>
        <v>0.9722222222222221</v>
      </c>
      <c r="BP377" s="75">
        <f>IFERROR(1/J377*(Y377/H377),"0")</f>
        <v>0.97916666666666663</v>
      </c>
    </row>
    <row r="378" spans="1:68" ht="16.5" customHeight="1" x14ac:dyDescent="0.25">
      <c r="A378" s="60" t="s">
        <v>602</v>
      </c>
      <c r="B378" s="60" t="s">
        <v>603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104</v>
      </c>
      <c r="L378" s="35"/>
      <c r="M378" s="36" t="s">
        <v>100</v>
      </c>
      <c r="N378" s="36"/>
      <c r="O378" s="35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601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86</v>
      </c>
      <c r="Q379" s="634"/>
      <c r="R379" s="634"/>
      <c r="S379" s="634"/>
      <c r="T379" s="634"/>
      <c r="U379" s="634"/>
      <c r="V379" s="635"/>
      <c r="W379" s="40" t="s">
        <v>87</v>
      </c>
      <c r="X379" s="41">
        <f>IFERROR(X377/H377,"0")+IFERROR(X378/H378,"0")</f>
        <v>46.666666666666664</v>
      </c>
      <c r="Y379" s="41">
        <f>IFERROR(Y377/H377,"0")+IFERROR(Y378/H378,"0")</f>
        <v>47</v>
      </c>
      <c r="Z379" s="41">
        <f>IFERROR(IF(Z377="",0,Z377),"0")+IFERROR(IF(Z378="",0,Z378),"0")</f>
        <v>1.0222499999999999</v>
      </c>
      <c r="AA379" s="64"/>
      <c r="AB379" s="64"/>
      <c r="AC379" s="64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86</v>
      </c>
      <c r="Q380" s="634"/>
      <c r="R380" s="634"/>
      <c r="S380" s="634"/>
      <c r="T380" s="634"/>
      <c r="U380" s="634"/>
      <c r="V380" s="635"/>
      <c r="W380" s="40" t="s">
        <v>69</v>
      </c>
      <c r="X380" s="41">
        <f>IFERROR(SUM(X377:X378),"0")</f>
        <v>700</v>
      </c>
      <c r="Y380" s="41">
        <f>IFERROR(SUM(Y377:Y378),"0")</f>
        <v>705</v>
      </c>
      <c r="Z380" s="40"/>
      <c r="AA380" s="64"/>
      <c r="AB380" s="64"/>
      <c r="AC380" s="64"/>
    </row>
    <row r="381" spans="1:68" ht="14.25" customHeight="1" x14ac:dyDescent="0.25">
      <c r="A381" s="639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customHeight="1" x14ac:dyDescent="0.25">
      <c r="A382" s="60" t="s">
        <v>604</v>
      </c>
      <c r="B382" s="60" t="s">
        <v>605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99</v>
      </c>
      <c r="L382" s="35"/>
      <c r="M382" s="36" t="s">
        <v>106</v>
      </c>
      <c r="N382" s="36"/>
      <c r="O382" s="35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69</v>
      </c>
      <c r="X382" s="56">
        <v>300</v>
      </c>
      <c r="Y382" s="53">
        <f>IFERROR(IF(X382="",0,CEILING((X382/$H382),1)*$H382),"")</f>
        <v>306</v>
      </c>
      <c r="Z382" s="39">
        <f>IFERROR(IF(Y382=0,"",ROUNDUP(Y382/H382,0)*0.01898),"")</f>
        <v>0.64532</v>
      </c>
      <c r="AA382" s="65"/>
      <c r="AB382" s="66"/>
      <c r="AC382" s="445" t="s">
        <v>606</v>
      </c>
      <c r="AG382" s="75"/>
      <c r="AJ382" s="79"/>
      <c r="AK382" s="79">
        <v>0</v>
      </c>
      <c r="BB382" s="446" t="s">
        <v>1</v>
      </c>
      <c r="BM382" s="75">
        <f>IFERROR(X382*I382/H382,"0")</f>
        <v>317.5</v>
      </c>
      <c r="BN382" s="75">
        <f>IFERROR(Y382*I382/H382,"0")</f>
        <v>323.85000000000002</v>
      </c>
      <c r="BO382" s="75">
        <f>IFERROR(1/J382*(X382/H382),"0")</f>
        <v>0.52083333333333337</v>
      </c>
      <c r="BP382" s="75">
        <f>IFERROR(1/J382*(Y382/H382),"0")</f>
        <v>0.53125</v>
      </c>
    </row>
    <row r="383" spans="1:68" ht="27" customHeight="1" x14ac:dyDescent="0.25">
      <c r="A383" s="60" t="s">
        <v>607</v>
      </c>
      <c r="B383" s="60" t="s">
        <v>608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99</v>
      </c>
      <c r="L383" s="35"/>
      <c r="M383" s="36" t="s">
        <v>106</v>
      </c>
      <c r="N383" s="36"/>
      <c r="O383" s="35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69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609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86</v>
      </c>
      <c r="Q384" s="634"/>
      <c r="R384" s="634"/>
      <c r="S384" s="634"/>
      <c r="T384" s="634"/>
      <c r="U384" s="634"/>
      <c r="V384" s="635"/>
      <c r="W384" s="40" t="s">
        <v>87</v>
      </c>
      <c r="X384" s="41">
        <f>IFERROR(X382/H382,"0")+IFERROR(X383/H383,"0")</f>
        <v>33.333333333333336</v>
      </c>
      <c r="Y384" s="41">
        <f>IFERROR(Y382/H382,"0")+IFERROR(Y383/H383,"0")</f>
        <v>34</v>
      </c>
      <c r="Z384" s="41">
        <f>IFERROR(IF(Z382="",0,Z382),"0")+IFERROR(IF(Z383="",0,Z383),"0")</f>
        <v>0.64532</v>
      </c>
      <c r="AA384" s="64"/>
      <c r="AB384" s="64"/>
      <c r="AC384" s="64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86</v>
      </c>
      <c r="Q385" s="634"/>
      <c r="R385" s="634"/>
      <c r="S385" s="634"/>
      <c r="T385" s="634"/>
      <c r="U385" s="634"/>
      <c r="V385" s="635"/>
      <c r="W385" s="40" t="s">
        <v>69</v>
      </c>
      <c r="X385" s="41">
        <f>IFERROR(SUM(X382:X383),"0")</f>
        <v>300</v>
      </c>
      <c r="Y385" s="41">
        <f>IFERROR(SUM(Y382:Y383),"0")</f>
        <v>306</v>
      </c>
      <c r="Z385" s="40"/>
      <c r="AA385" s="64"/>
      <c r="AB385" s="64"/>
      <c r="AC385" s="64"/>
    </row>
    <row r="386" spans="1:68" ht="14.25" customHeight="1" x14ac:dyDescent="0.25">
      <c r="A386" s="639" t="s">
        <v>174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customHeight="1" x14ac:dyDescent="0.25">
      <c r="A387" s="60" t="s">
        <v>610</v>
      </c>
      <c r="B387" s="60" t="s">
        <v>611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99</v>
      </c>
      <c r="L387" s="35"/>
      <c r="M387" s="36" t="s">
        <v>106</v>
      </c>
      <c r="N387" s="36"/>
      <c r="O387" s="35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/>
      <c r="AB387" s="66"/>
      <c r="AC387" s="449" t="s">
        <v>612</v>
      </c>
      <c r="AG387" s="75"/>
      <c r="AJ387" s="79"/>
      <c r="AK387" s="79">
        <v>0</v>
      </c>
      <c r="BB387" s="450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86</v>
      </c>
      <c r="Q388" s="634"/>
      <c r="R388" s="634"/>
      <c r="S388" s="634"/>
      <c r="T388" s="634"/>
      <c r="U388" s="634"/>
      <c r="V388" s="635"/>
      <c r="W388" s="40" t="s">
        <v>87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86</v>
      </c>
      <c r="Q389" s="634"/>
      <c r="R389" s="634"/>
      <c r="S389" s="634"/>
      <c r="T389" s="634"/>
      <c r="U389" s="634"/>
      <c r="V389" s="635"/>
      <c r="W389" s="40" t="s">
        <v>69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customHeight="1" x14ac:dyDescent="0.25">
      <c r="A390" s="636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customHeight="1" x14ac:dyDescent="0.25">
      <c r="A391" s="639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customHeight="1" x14ac:dyDescent="0.25">
      <c r="A392" s="60" t="s">
        <v>614</v>
      </c>
      <c r="B392" s="60" t="s">
        <v>615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99</v>
      </c>
      <c r="L392" s="35"/>
      <c r="M392" s="36" t="s">
        <v>68</v>
      </c>
      <c r="N392" s="36"/>
      <c r="O392" s="35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69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616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614</v>
      </c>
      <c r="B393" s="60" t="s">
        <v>617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99</v>
      </c>
      <c r="L393" s="35"/>
      <c r="M393" s="36" t="s">
        <v>68</v>
      </c>
      <c r="N393" s="36"/>
      <c r="O393" s="35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69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618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619</v>
      </c>
      <c r="B394" s="60" t="s">
        <v>620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99</v>
      </c>
      <c r="L394" s="35"/>
      <c r="M394" s="36" t="s">
        <v>68</v>
      </c>
      <c r="N394" s="36"/>
      <c r="O394" s="35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69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621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622</v>
      </c>
      <c r="B395" s="60" t="s">
        <v>623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99</v>
      </c>
      <c r="L395" s="35"/>
      <c r="M395" s="36" t="s">
        <v>68</v>
      </c>
      <c r="N395" s="36"/>
      <c r="O395" s="35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69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621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customHeight="1" x14ac:dyDescent="0.25">
      <c r="A396" s="60" t="s">
        <v>624</v>
      </c>
      <c r="B396" s="60" t="s">
        <v>625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104</v>
      </c>
      <c r="L396" s="35"/>
      <c r="M396" s="36" t="s">
        <v>68</v>
      </c>
      <c r="N396" s="36"/>
      <c r="O396" s="35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69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621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86</v>
      </c>
      <c r="Q397" s="634"/>
      <c r="R397" s="634"/>
      <c r="S397" s="634"/>
      <c r="T397" s="634"/>
      <c r="U397" s="634"/>
      <c r="V397" s="635"/>
      <c r="W397" s="40" t="s">
        <v>87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86</v>
      </c>
      <c r="Q398" s="634"/>
      <c r="R398" s="634"/>
      <c r="S398" s="634"/>
      <c r="T398" s="634"/>
      <c r="U398" s="634"/>
      <c r="V398" s="635"/>
      <c r="W398" s="40" t="s">
        <v>69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customHeight="1" x14ac:dyDescent="0.25">
      <c r="A399" s="639" t="s">
        <v>148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customHeight="1" x14ac:dyDescent="0.25">
      <c r="A400" s="60" t="s">
        <v>626</v>
      </c>
      <c r="B400" s="60" t="s">
        <v>627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104</v>
      </c>
      <c r="L400" s="35"/>
      <c r="M400" s="36" t="s">
        <v>68</v>
      </c>
      <c r="N400" s="36"/>
      <c r="O400" s="35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69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628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86</v>
      </c>
      <c r="Q401" s="634"/>
      <c r="R401" s="634"/>
      <c r="S401" s="634"/>
      <c r="T401" s="634"/>
      <c r="U401" s="634"/>
      <c r="V401" s="635"/>
      <c r="W401" s="40" t="s">
        <v>87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86</v>
      </c>
      <c r="Q402" s="634"/>
      <c r="R402" s="634"/>
      <c r="S402" s="634"/>
      <c r="T402" s="634"/>
      <c r="U402" s="634"/>
      <c r="V402" s="635"/>
      <c r="W402" s="40" t="s">
        <v>69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customHeight="1" x14ac:dyDescent="0.25">
      <c r="A403" s="639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629</v>
      </c>
      <c r="B404" s="60" t="s">
        <v>630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99</v>
      </c>
      <c r="L404" s="35"/>
      <c r="M404" s="36" t="s">
        <v>106</v>
      </c>
      <c r="N404" s="36"/>
      <c r="O404" s="35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69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/>
      <c r="AB404" s="66"/>
      <c r="AC404" s="463" t="s">
        <v>631</v>
      </c>
      <c r="AG404" s="75"/>
      <c r="AJ404" s="79"/>
      <c r="AK404" s="79">
        <v>0</v>
      </c>
      <c r="BB404" s="464" t="s">
        <v>1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37.5" customHeight="1" x14ac:dyDescent="0.25">
      <c r="A405" s="60" t="s">
        <v>632</v>
      </c>
      <c r="B405" s="60" t="s">
        <v>633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99</v>
      </c>
      <c r="L405" s="35"/>
      <c r="M405" s="36" t="s">
        <v>106</v>
      </c>
      <c r="N405" s="36"/>
      <c r="O405" s="35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69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634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635</v>
      </c>
      <c r="B406" s="60" t="s">
        <v>636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67</v>
      </c>
      <c r="L406" s="35"/>
      <c r="M406" s="36" t="s">
        <v>106</v>
      </c>
      <c r="N406" s="36"/>
      <c r="O406" s="35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69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631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637</v>
      </c>
      <c r="B407" s="60" t="s">
        <v>638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67</v>
      </c>
      <c r="L407" s="35"/>
      <c r="M407" s="36" t="s">
        <v>106</v>
      </c>
      <c r="N407" s="36"/>
      <c r="O407" s="35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69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639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86</v>
      </c>
      <c r="Q408" s="634"/>
      <c r="R408" s="634"/>
      <c r="S408" s="634"/>
      <c r="T408" s="634"/>
      <c r="U408" s="634"/>
      <c r="V408" s="635"/>
      <c r="W408" s="40" t="s">
        <v>87</v>
      </c>
      <c r="X408" s="41">
        <f>IFERROR(X404/H404,"0")+IFERROR(X405/H405,"0")+IFERROR(X406/H406,"0")+IFERROR(X407/H407,"0")</f>
        <v>0</v>
      </c>
      <c r="Y408" s="41">
        <f>IFERROR(Y404/H404,"0")+IFERROR(Y405/H405,"0")+IFERROR(Y406/H406,"0")+IFERROR(Y407/H407,"0")</f>
        <v>0</v>
      </c>
      <c r="Z408" s="41">
        <f>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86</v>
      </c>
      <c r="Q409" s="634"/>
      <c r="R409" s="634"/>
      <c r="S409" s="634"/>
      <c r="T409" s="634"/>
      <c r="U409" s="634"/>
      <c r="V409" s="635"/>
      <c r="W409" s="40" t="s">
        <v>69</v>
      </c>
      <c r="X409" s="41">
        <f>IFERROR(SUM(X404:X407),"0")</f>
        <v>0</v>
      </c>
      <c r="Y409" s="41">
        <f>IFERROR(SUM(Y404:Y407),"0")</f>
        <v>0</v>
      </c>
      <c r="Z409" s="40"/>
      <c r="AA409" s="64"/>
      <c r="AB409" s="64"/>
      <c r="AC409" s="64"/>
    </row>
    <row r="410" spans="1:68" ht="14.25" customHeight="1" x14ac:dyDescent="0.25">
      <c r="A410" s="639" t="s">
        <v>174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customHeight="1" x14ac:dyDescent="0.25">
      <c r="A411" s="60" t="s">
        <v>640</v>
      </c>
      <c r="B411" s="60" t="s">
        <v>641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99</v>
      </c>
      <c r="L411" s="35"/>
      <c r="M411" s="36" t="s">
        <v>106</v>
      </c>
      <c r="N411" s="36"/>
      <c r="O411" s="35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642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86</v>
      </c>
      <c r="Q412" s="634"/>
      <c r="R412" s="634"/>
      <c r="S412" s="634"/>
      <c r="T412" s="634"/>
      <c r="U412" s="634"/>
      <c r="V412" s="635"/>
      <c r="W412" s="40" t="s">
        <v>87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86</v>
      </c>
      <c r="Q413" s="634"/>
      <c r="R413" s="634"/>
      <c r="S413" s="634"/>
      <c r="T413" s="634"/>
      <c r="U413" s="634"/>
      <c r="V413" s="635"/>
      <c r="W413" s="40" t="s">
        <v>69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631" t="s">
        <v>643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52"/>
      <c r="AB414" s="52"/>
      <c r="AC414" s="52"/>
    </row>
    <row r="415" spans="1:68" ht="16.5" customHeight="1" x14ac:dyDescent="0.25">
      <c r="A415" s="636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customHeight="1" x14ac:dyDescent="0.25">
      <c r="A416" s="639" t="s">
        <v>148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customHeight="1" x14ac:dyDescent="0.25">
      <c r="A417" s="60" t="s">
        <v>645</v>
      </c>
      <c r="B417" s="60" t="s">
        <v>646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104</v>
      </c>
      <c r="L417" s="35"/>
      <c r="M417" s="36" t="s">
        <v>68</v>
      </c>
      <c r="N417" s="36"/>
      <c r="O417" s="35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69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647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customHeight="1" x14ac:dyDescent="0.25">
      <c r="A418" s="60" t="s">
        <v>648</v>
      </c>
      <c r="B418" s="60" t="s">
        <v>649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104</v>
      </c>
      <c r="L418" s="35"/>
      <c r="M418" s="36" t="s">
        <v>68</v>
      </c>
      <c r="N418" s="36"/>
      <c r="O418" s="35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69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650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648</v>
      </c>
      <c r="B419" s="60" t="s">
        <v>651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104</v>
      </c>
      <c r="L419" s="35"/>
      <c r="M419" s="36" t="s">
        <v>68</v>
      </c>
      <c r="N419" s="36"/>
      <c r="O419" s="35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69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650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652</v>
      </c>
      <c r="B420" s="60" t="s">
        <v>653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104</v>
      </c>
      <c r="L420" s="35"/>
      <c r="M420" s="36" t="s">
        <v>68</v>
      </c>
      <c r="N420" s="36"/>
      <c r="O420" s="35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69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654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655</v>
      </c>
      <c r="B421" s="60" t="s">
        <v>656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151</v>
      </c>
      <c r="L421" s="35"/>
      <c r="M421" s="36" t="s">
        <v>68</v>
      </c>
      <c r="N421" s="36"/>
      <c r="O421" s="35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69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647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657</v>
      </c>
      <c r="B422" s="60" t="s">
        <v>658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151</v>
      </c>
      <c r="L422" s="35"/>
      <c r="M422" s="36" t="s">
        <v>68</v>
      </c>
      <c r="N422" s="36"/>
      <c r="O422" s="35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69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647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659</v>
      </c>
      <c r="B423" s="60" t="s">
        <v>660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151</v>
      </c>
      <c r="L423" s="35"/>
      <c r="M423" s="36" t="s">
        <v>68</v>
      </c>
      <c r="N423" s="36"/>
      <c r="O423" s="35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69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661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662</v>
      </c>
      <c r="B424" s="60" t="s">
        <v>663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151</v>
      </c>
      <c r="L424" s="35"/>
      <c r="M424" s="36" t="s">
        <v>68</v>
      </c>
      <c r="N424" s="36"/>
      <c r="O424" s="35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69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664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665</v>
      </c>
      <c r="B425" s="60" t="s">
        <v>666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151</v>
      </c>
      <c r="L425" s="35"/>
      <c r="M425" s="36" t="s">
        <v>68</v>
      </c>
      <c r="N425" s="36"/>
      <c r="O425" s="35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69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667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customHeight="1" x14ac:dyDescent="0.25">
      <c r="A426" s="60" t="s">
        <v>668</v>
      </c>
      <c r="B426" s="60" t="s">
        <v>669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151</v>
      </c>
      <c r="L426" s="35"/>
      <c r="M426" s="36" t="s">
        <v>68</v>
      </c>
      <c r="N426" s="36"/>
      <c r="O426" s="35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69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664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86</v>
      </c>
      <c r="Q427" s="634"/>
      <c r="R427" s="634"/>
      <c r="S427" s="634"/>
      <c r="T427" s="634"/>
      <c r="U427" s="634"/>
      <c r="V427" s="635"/>
      <c r="W427" s="40" t="s">
        <v>87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86</v>
      </c>
      <c r="Q428" s="634"/>
      <c r="R428" s="634"/>
      <c r="S428" s="634"/>
      <c r="T428" s="634"/>
      <c r="U428" s="634"/>
      <c r="V428" s="635"/>
      <c r="W428" s="40" t="s">
        <v>69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customHeight="1" x14ac:dyDescent="0.25">
      <c r="A429" s="639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customHeight="1" x14ac:dyDescent="0.25">
      <c r="A430" s="60" t="s">
        <v>670</v>
      </c>
      <c r="B430" s="60" t="s">
        <v>671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104</v>
      </c>
      <c r="L430" s="35"/>
      <c r="M430" s="36" t="s">
        <v>106</v>
      </c>
      <c r="N430" s="36"/>
      <c r="O430" s="35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69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672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673</v>
      </c>
      <c r="B431" s="60" t="s">
        <v>674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67</v>
      </c>
      <c r="L431" s="35"/>
      <c r="M431" s="36" t="s">
        <v>106</v>
      </c>
      <c r="N431" s="36"/>
      <c r="O431" s="35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69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675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86</v>
      </c>
      <c r="Q432" s="634"/>
      <c r="R432" s="634"/>
      <c r="S432" s="634"/>
      <c r="T432" s="634"/>
      <c r="U432" s="634"/>
      <c r="V432" s="635"/>
      <c r="W432" s="40" t="s">
        <v>87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86</v>
      </c>
      <c r="Q433" s="634"/>
      <c r="R433" s="634"/>
      <c r="S433" s="634"/>
      <c r="T433" s="634"/>
      <c r="U433" s="634"/>
      <c r="V433" s="635"/>
      <c r="W433" s="40" t="s">
        <v>69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36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customHeight="1" x14ac:dyDescent="0.25">
      <c r="A435" s="639" t="s">
        <v>137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customHeight="1" x14ac:dyDescent="0.25">
      <c r="A436" s="60" t="s">
        <v>677</v>
      </c>
      <c r="B436" s="60" t="s">
        <v>678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67</v>
      </c>
      <c r="L436" s="35"/>
      <c r="M436" s="36" t="s">
        <v>68</v>
      </c>
      <c r="N436" s="36"/>
      <c r="O436" s="35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69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679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680</v>
      </c>
      <c r="B437" s="60" t="s">
        <v>681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67</v>
      </c>
      <c r="L437" s="35"/>
      <c r="M437" s="36" t="s">
        <v>68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69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682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86</v>
      </c>
      <c r="Q438" s="634"/>
      <c r="R438" s="634"/>
      <c r="S438" s="634"/>
      <c r="T438" s="634"/>
      <c r="U438" s="634"/>
      <c r="V438" s="635"/>
      <c r="W438" s="40" t="s">
        <v>87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86</v>
      </c>
      <c r="Q439" s="634"/>
      <c r="R439" s="634"/>
      <c r="S439" s="634"/>
      <c r="T439" s="634"/>
      <c r="U439" s="634"/>
      <c r="V439" s="635"/>
      <c r="W439" s="40" t="s">
        <v>69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39" t="s">
        <v>148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customHeight="1" x14ac:dyDescent="0.25">
      <c r="A441" s="60" t="s">
        <v>683</v>
      </c>
      <c r="B441" s="60" t="s">
        <v>684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104</v>
      </c>
      <c r="L441" s="35"/>
      <c r="M441" s="36" t="s">
        <v>100</v>
      </c>
      <c r="N441" s="36"/>
      <c r="O441" s="35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69</v>
      </c>
      <c r="X441" s="56">
        <v>100</v>
      </c>
      <c r="Y441" s="53">
        <f>IFERROR(IF(X441="",0,CEILING((X441/$H441),1)*$H441),"")</f>
        <v>102.60000000000001</v>
      </c>
      <c r="Z441" s="39">
        <f>IFERROR(IF(Y441=0,"",ROUNDUP(Y441/H441,0)*0.00902),"")</f>
        <v>0.17138</v>
      </c>
      <c r="AA441" s="65"/>
      <c r="AB441" s="66"/>
      <c r="AC441" s="501" t="s">
        <v>685</v>
      </c>
      <c r="AG441" s="75"/>
      <c r="AJ441" s="79"/>
      <c r="AK441" s="79">
        <v>0</v>
      </c>
      <c r="BB441" s="502" t="s">
        <v>1</v>
      </c>
      <c r="BM441" s="75">
        <f>IFERROR(X441*I441/H441,"0")</f>
        <v>103.88888888888889</v>
      </c>
      <c r="BN441" s="75">
        <f>IFERROR(Y441*I441/H441,"0")</f>
        <v>106.59000000000002</v>
      </c>
      <c r="BO441" s="75">
        <f>IFERROR(1/J441*(X441/H441),"0")</f>
        <v>0.14029180695847362</v>
      </c>
      <c r="BP441" s="75">
        <f>IFERROR(1/J441*(Y441/H441),"0")</f>
        <v>0.14393939393939395</v>
      </c>
    </row>
    <row r="442" spans="1:68" ht="27" customHeight="1" x14ac:dyDescent="0.25">
      <c r="A442" s="60" t="s">
        <v>686</v>
      </c>
      <c r="B442" s="60" t="s">
        <v>687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151</v>
      </c>
      <c r="L442" s="35"/>
      <c r="M442" s="36" t="s">
        <v>68</v>
      </c>
      <c r="N442" s="36"/>
      <c r="O442" s="35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69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688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689</v>
      </c>
      <c r="B443" s="60" t="s">
        <v>690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151</v>
      </c>
      <c r="L443" s="35"/>
      <c r="M443" s="36" t="s">
        <v>68</v>
      </c>
      <c r="N443" s="36"/>
      <c r="O443" s="35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69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691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692</v>
      </c>
      <c r="B444" s="60" t="s">
        <v>693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151</v>
      </c>
      <c r="L444" s="35"/>
      <c r="M444" s="36" t="s">
        <v>68</v>
      </c>
      <c r="N444" s="36"/>
      <c r="O444" s="35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69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691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86</v>
      </c>
      <c r="Q445" s="634"/>
      <c r="R445" s="634"/>
      <c r="S445" s="634"/>
      <c r="T445" s="634"/>
      <c r="U445" s="634"/>
      <c r="V445" s="635"/>
      <c r="W445" s="40" t="s">
        <v>87</v>
      </c>
      <c r="X445" s="41">
        <f>IFERROR(X441/H441,"0")+IFERROR(X442/H442,"0")+IFERROR(X443/H443,"0")+IFERROR(X444/H444,"0")</f>
        <v>18.518518518518519</v>
      </c>
      <c r="Y445" s="41">
        <f>IFERROR(Y441/H441,"0")+IFERROR(Y442/H442,"0")+IFERROR(Y443/H443,"0")+IFERROR(Y444/H444,"0")</f>
        <v>19</v>
      </c>
      <c r="Z445" s="41">
        <f>IFERROR(IF(Z441="",0,Z441),"0")+IFERROR(IF(Z442="",0,Z442),"0")+IFERROR(IF(Z443="",0,Z443),"0")+IFERROR(IF(Z444="",0,Z444),"0")</f>
        <v>0.17138</v>
      </c>
      <c r="AA445" s="64"/>
      <c r="AB445" s="64"/>
      <c r="AC445" s="64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86</v>
      </c>
      <c r="Q446" s="634"/>
      <c r="R446" s="634"/>
      <c r="S446" s="634"/>
      <c r="T446" s="634"/>
      <c r="U446" s="634"/>
      <c r="V446" s="635"/>
      <c r="W446" s="40" t="s">
        <v>69</v>
      </c>
      <c r="X446" s="41">
        <f>IFERROR(SUM(X441:X444),"0")</f>
        <v>100</v>
      </c>
      <c r="Y446" s="41">
        <f>IFERROR(SUM(Y441:Y444),"0")</f>
        <v>102.60000000000001</v>
      </c>
      <c r="Z446" s="40"/>
      <c r="AA446" s="64"/>
      <c r="AB446" s="64"/>
      <c r="AC446" s="64"/>
    </row>
    <row r="447" spans="1:68" ht="16.5" customHeight="1" x14ac:dyDescent="0.25">
      <c r="A447" s="636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customHeight="1" x14ac:dyDescent="0.25">
      <c r="A448" s="639" t="s">
        <v>148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customHeight="1" x14ac:dyDescent="0.25">
      <c r="A449" s="60" t="s">
        <v>695</v>
      </c>
      <c r="B449" s="60" t="s">
        <v>696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151</v>
      </c>
      <c r="L449" s="35"/>
      <c r="M449" s="36" t="s">
        <v>68</v>
      </c>
      <c r="N449" s="36"/>
      <c r="O449" s="35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69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697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698</v>
      </c>
      <c r="B450" s="60" t="s">
        <v>699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67</v>
      </c>
      <c r="L450" s="35"/>
      <c r="M450" s="36" t="s">
        <v>68</v>
      </c>
      <c r="N450" s="36"/>
      <c r="O450" s="35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69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700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86</v>
      </c>
      <c r="Q451" s="634"/>
      <c r="R451" s="634"/>
      <c r="S451" s="634"/>
      <c r="T451" s="634"/>
      <c r="U451" s="634"/>
      <c r="V451" s="635"/>
      <c r="W451" s="40" t="s">
        <v>87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86</v>
      </c>
      <c r="Q452" s="634"/>
      <c r="R452" s="634"/>
      <c r="S452" s="634"/>
      <c r="T452" s="634"/>
      <c r="U452" s="634"/>
      <c r="V452" s="635"/>
      <c r="W452" s="40" t="s">
        <v>69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customHeight="1" x14ac:dyDescent="0.25">
      <c r="A453" s="636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customHeight="1" x14ac:dyDescent="0.25">
      <c r="A454" s="639" t="s">
        <v>148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customHeight="1" x14ac:dyDescent="0.25">
      <c r="A455" s="60" t="s">
        <v>702</v>
      </c>
      <c r="B455" s="60" t="s">
        <v>703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67</v>
      </c>
      <c r="L455" s="35"/>
      <c r="M455" s="36" t="s">
        <v>68</v>
      </c>
      <c r="N455" s="36"/>
      <c r="O455" s="35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69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704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86</v>
      </c>
      <c r="Q456" s="634"/>
      <c r="R456" s="634"/>
      <c r="S456" s="634"/>
      <c r="T456" s="634"/>
      <c r="U456" s="634"/>
      <c r="V456" s="635"/>
      <c r="W456" s="40" t="s">
        <v>87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86</v>
      </c>
      <c r="Q457" s="634"/>
      <c r="R457" s="634"/>
      <c r="S457" s="634"/>
      <c r="T457" s="634"/>
      <c r="U457" s="634"/>
      <c r="V457" s="635"/>
      <c r="W457" s="40" t="s">
        <v>69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39" t="s">
        <v>174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customHeight="1" x14ac:dyDescent="0.25">
      <c r="A459" s="60" t="s">
        <v>705</v>
      </c>
      <c r="B459" s="60" t="s">
        <v>706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67</v>
      </c>
      <c r="L459" s="35"/>
      <c r="M459" s="36" t="s">
        <v>68</v>
      </c>
      <c r="N459" s="36"/>
      <c r="O459" s="35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69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707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86</v>
      </c>
      <c r="Q460" s="634"/>
      <c r="R460" s="634"/>
      <c r="S460" s="634"/>
      <c r="T460" s="634"/>
      <c r="U460" s="634"/>
      <c r="V460" s="635"/>
      <c r="W460" s="40" t="s">
        <v>87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86</v>
      </c>
      <c r="Q461" s="634"/>
      <c r="R461" s="634"/>
      <c r="S461" s="634"/>
      <c r="T461" s="634"/>
      <c r="U461" s="634"/>
      <c r="V461" s="635"/>
      <c r="W461" s="40" t="s">
        <v>69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31" t="s">
        <v>708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52"/>
      <c r="AB462" s="52"/>
      <c r="AC462" s="52"/>
    </row>
    <row r="463" spans="1:68" ht="16.5" customHeight="1" x14ac:dyDescent="0.25">
      <c r="A463" s="636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customHeight="1" x14ac:dyDescent="0.25">
      <c r="A464" s="639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customHeight="1" x14ac:dyDescent="0.25">
      <c r="A465" s="60" t="s">
        <v>709</v>
      </c>
      <c r="B465" s="60" t="s">
        <v>710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99</v>
      </c>
      <c r="L465" s="35"/>
      <c r="M465" s="36" t="s">
        <v>100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69</v>
      </c>
      <c r="X465" s="56">
        <v>800</v>
      </c>
      <c r="Y465" s="53">
        <f t="shared" ref="Y465:Y480" si="68">IFERROR(IF(X465="",0,CEILING((X465/$H465),1)*$H465),"")</f>
        <v>802.56000000000006</v>
      </c>
      <c r="Z465" s="39">
        <f t="shared" ref="Z465:Z470" si="69">IFERROR(IF(Y465=0,"",ROUNDUP(Y465/H465,0)*0.01196),"")</f>
        <v>1.81792</v>
      </c>
      <c r="AA465" s="65"/>
      <c r="AB465" s="66"/>
      <c r="AC465" s="517" t="s">
        <v>711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854.5454545454545</v>
      </c>
      <c r="BN465" s="75">
        <f t="shared" ref="BN465:BN480" si="71">IFERROR(Y465*I465/H465,"0")</f>
        <v>857.28</v>
      </c>
      <c r="BO465" s="75">
        <f t="shared" ref="BO465:BO480" si="72">IFERROR(1/J465*(X465/H465),"0")</f>
        <v>1.4568764568764567</v>
      </c>
      <c r="BP465" s="75">
        <f t="shared" ref="BP465:BP480" si="73">IFERROR(1/J465*(Y465/H465),"0")</f>
        <v>1.4615384615384617</v>
      </c>
    </row>
    <row r="466" spans="1:68" ht="27" customHeight="1" x14ac:dyDescent="0.25">
      <c r="A466" s="60" t="s">
        <v>712</v>
      </c>
      <c r="B466" s="60" t="s">
        <v>713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99</v>
      </c>
      <c r="L466" s="35"/>
      <c r="M466" s="36" t="s">
        <v>100</v>
      </c>
      <c r="N466" s="36"/>
      <c r="O466" s="35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69</v>
      </c>
      <c r="X466" s="56">
        <v>550</v>
      </c>
      <c r="Y466" s="53">
        <f t="shared" si="68"/>
        <v>554.4</v>
      </c>
      <c r="Z466" s="39">
        <f t="shared" si="69"/>
        <v>1.2558</v>
      </c>
      <c r="AA466" s="65"/>
      <c r="AB466" s="66"/>
      <c r="AC466" s="519" t="s">
        <v>714</v>
      </c>
      <c r="AG466" s="75"/>
      <c r="AJ466" s="79"/>
      <c r="AK466" s="79">
        <v>0</v>
      </c>
      <c r="BB466" s="520" t="s">
        <v>1</v>
      </c>
      <c r="BM466" s="75">
        <f t="shared" si="70"/>
        <v>587.5</v>
      </c>
      <c r="BN466" s="75">
        <f t="shared" si="71"/>
        <v>592.19999999999993</v>
      </c>
      <c r="BO466" s="75">
        <f t="shared" si="72"/>
        <v>1.0016025641025641</v>
      </c>
      <c r="BP466" s="75">
        <f t="shared" si="73"/>
        <v>1.0096153846153846</v>
      </c>
    </row>
    <row r="467" spans="1:68" ht="27" customHeight="1" x14ac:dyDescent="0.25">
      <c r="A467" s="60" t="s">
        <v>715</v>
      </c>
      <c r="B467" s="60" t="s">
        <v>716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99</v>
      </c>
      <c r="L467" s="35"/>
      <c r="M467" s="36" t="s">
        <v>106</v>
      </c>
      <c r="N467" s="36"/>
      <c r="O467" s="35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69</v>
      </c>
      <c r="X467" s="56">
        <v>550</v>
      </c>
      <c r="Y467" s="53">
        <f t="shared" si="68"/>
        <v>554.4</v>
      </c>
      <c r="Z467" s="39">
        <f t="shared" si="69"/>
        <v>1.2558</v>
      </c>
      <c r="AA467" s="65"/>
      <c r="AB467" s="66"/>
      <c r="AC467" s="521" t="s">
        <v>717</v>
      </c>
      <c r="AG467" s="75"/>
      <c r="AJ467" s="79"/>
      <c r="AK467" s="79">
        <v>0</v>
      </c>
      <c r="BB467" s="522" t="s">
        <v>1</v>
      </c>
      <c r="BM467" s="75">
        <f t="shared" si="70"/>
        <v>587.5</v>
      </c>
      <c r="BN467" s="75">
        <f t="shared" si="71"/>
        <v>592.19999999999993</v>
      </c>
      <c r="BO467" s="75">
        <f t="shared" si="72"/>
        <v>1.0016025641025641</v>
      </c>
      <c r="BP467" s="75">
        <f t="shared" si="73"/>
        <v>1.0096153846153846</v>
      </c>
    </row>
    <row r="468" spans="1:68" ht="16.5" customHeight="1" x14ac:dyDescent="0.25">
      <c r="A468" s="60" t="s">
        <v>718</v>
      </c>
      <c r="B468" s="60" t="s">
        <v>719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99</v>
      </c>
      <c r="L468" s="35"/>
      <c r="M468" s="36" t="s">
        <v>100</v>
      </c>
      <c r="N468" s="36"/>
      <c r="O468" s="35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69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720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721</v>
      </c>
      <c r="B469" s="60" t="s">
        <v>722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99</v>
      </c>
      <c r="L469" s="35"/>
      <c r="M469" s="36" t="s">
        <v>100</v>
      </c>
      <c r="N469" s="36"/>
      <c r="O469" s="35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69</v>
      </c>
      <c r="X469" s="56">
        <v>1650</v>
      </c>
      <c r="Y469" s="53">
        <f t="shared" si="68"/>
        <v>1652.64</v>
      </c>
      <c r="Z469" s="39">
        <f t="shared" si="69"/>
        <v>3.7434799999999999</v>
      </c>
      <c r="AA469" s="65"/>
      <c r="AB469" s="66"/>
      <c r="AC469" s="525" t="s">
        <v>723</v>
      </c>
      <c r="AG469" s="75"/>
      <c r="AJ469" s="79"/>
      <c r="AK469" s="79">
        <v>0</v>
      </c>
      <c r="BB469" s="526" t="s">
        <v>1</v>
      </c>
      <c r="BM469" s="75">
        <f t="shared" si="70"/>
        <v>1762.5</v>
      </c>
      <c r="BN469" s="75">
        <f t="shared" si="71"/>
        <v>1765.32</v>
      </c>
      <c r="BO469" s="75">
        <f t="shared" si="72"/>
        <v>3.0048076923076925</v>
      </c>
      <c r="BP469" s="75">
        <f t="shared" si="73"/>
        <v>3.0096153846153846</v>
      </c>
    </row>
    <row r="470" spans="1:68" ht="16.5" customHeight="1" x14ac:dyDescent="0.25">
      <c r="A470" s="60" t="s">
        <v>724</v>
      </c>
      <c r="B470" s="60" t="s">
        <v>725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99</v>
      </c>
      <c r="L470" s="35"/>
      <c r="M470" s="36" t="s">
        <v>106</v>
      </c>
      <c r="N470" s="36"/>
      <c r="O470" s="35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69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726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727</v>
      </c>
      <c r="B471" s="60" t="s">
        <v>728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67</v>
      </c>
      <c r="L471" s="35"/>
      <c r="M471" s="36" t="s">
        <v>106</v>
      </c>
      <c r="N471" s="36"/>
      <c r="O471" s="35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69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711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729</v>
      </c>
      <c r="B472" s="60" t="s">
        <v>730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104</v>
      </c>
      <c r="L472" s="35"/>
      <c r="M472" s="36" t="s">
        <v>100</v>
      </c>
      <c r="N472" s="36"/>
      <c r="O472" s="35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69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711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729</v>
      </c>
      <c r="B473" s="60" t="s">
        <v>731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104</v>
      </c>
      <c r="L473" s="35"/>
      <c r="M473" s="36" t="s">
        <v>100</v>
      </c>
      <c r="N473" s="36"/>
      <c r="O473" s="35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69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711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732</v>
      </c>
      <c r="B474" s="60" t="s">
        <v>733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104</v>
      </c>
      <c r="L474" s="35"/>
      <c r="M474" s="36" t="s">
        <v>100</v>
      </c>
      <c r="N474" s="36"/>
      <c r="O474" s="35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69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714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734</v>
      </c>
      <c r="B475" s="60" t="s">
        <v>735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104</v>
      </c>
      <c r="L475" s="35"/>
      <c r="M475" s="36" t="s">
        <v>100</v>
      </c>
      <c r="N475" s="36"/>
      <c r="O475" s="35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69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717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736</v>
      </c>
      <c r="B476" s="60" t="s">
        <v>737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104</v>
      </c>
      <c r="L476" s="35"/>
      <c r="M476" s="36" t="s">
        <v>100</v>
      </c>
      <c r="N476" s="36"/>
      <c r="O476" s="35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69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720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738</v>
      </c>
      <c r="B477" s="60" t="s">
        <v>739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67</v>
      </c>
      <c r="L477" s="35"/>
      <c r="M477" s="36" t="s">
        <v>100</v>
      </c>
      <c r="N477" s="36"/>
      <c r="O477" s="35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69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723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740</v>
      </c>
      <c r="B478" s="60" t="s">
        <v>741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104</v>
      </c>
      <c r="L478" s="35"/>
      <c r="M478" s="36" t="s">
        <v>100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69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723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740</v>
      </c>
      <c r="B479" s="60" t="s">
        <v>742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104</v>
      </c>
      <c r="L479" s="35"/>
      <c r="M479" s="36" t="s">
        <v>100</v>
      </c>
      <c r="N479" s="36"/>
      <c r="O479" s="35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69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723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743</v>
      </c>
      <c r="B480" s="60" t="s">
        <v>744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104</v>
      </c>
      <c r="L480" s="35"/>
      <c r="M480" s="36" t="s">
        <v>100</v>
      </c>
      <c r="N480" s="36"/>
      <c r="O480" s="35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69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726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86</v>
      </c>
      <c r="Q481" s="634"/>
      <c r="R481" s="634"/>
      <c r="S481" s="634"/>
      <c r="T481" s="634"/>
      <c r="U481" s="634"/>
      <c r="V481" s="635"/>
      <c r="W481" s="40" t="s">
        <v>87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672.34848484848476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675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8.0730000000000004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86</v>
      </c>
      <c r="Q482" s="634"/>
      <c r="R482" s="634"/>
      <c r="S482" s="634"/>
      <c r="T482" s="634"/>
      <c r="U482" s="634"/>
      <c r="V482" s="635"/>
      <c r="W482" s="40" t="s">
        <v>69</v>
      </c>
      <c r="X482" s="41">
        <f>IFERROR(SUM(X465:X480),"0")</f>
        <v>3550</v>
      </c>
      <c r="Y482" s="41">
        <f>IFERROR(SUM(Y465:Y480),"0")</f>
        <v>3564</v>
      </c>
      <c r="Z482" s="40"/>
      <c r="AA482" s="64"/>
      <c r="AB482" s="64"/>
      <c r="AC482" s="64"/>
    </row>
    <row r="483" spans="1:68" ht="14.25" customHeight="1" x14ac:dyDescent="0.25">
      <c r="A483" s="639" t="s">
        <v>137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745</v>
      </c>
      <c r="B484" s="60" t="s">
        <v>746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99</v>
      </c>
      <c r="L484" s="35"/>
      <c r="M484" s="36" t="s">
        <v>106</v>
      </c>
      <c r="N484" s="36"/>
      <c r="O484" s="35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69</v>
      </c>
      <c r="X484" s="56">
        <v>2200</v>
      </c>
      <c r="Y484" s="53">
        <f>IFERROR(IF(X484="",0,CEILING((X484/$H484),1)*$H484),"")</f>
        <v>2201.7600000000002</v>
      </c>
      <c r="Z484" s="39">
        <f>IFERROR(IF(Y484=0,"",ROUNDUP(Y484/H484,0)*0.01196),"")</f>
        <v>4.9873200000000004</v>
      </c>
      <c r="AA484" s="65"/>
      <c r="AB484" s="66"/>
      <c r="AC484" s="549" t="s">
        <v>747</v>
      </c>
      <c r="AG484" s="75"/>
      <c r="AJ484" s="79"/>
      <c r="AK484" s="79">
        <v>0</v>
      </c>
      <c r="BB484" s="550" t="s">
        <v>1</v>
      </c>
      <c r="BM484" s="75">
        <f>IFERROR(X484*I484/H484,"0")</f>
        <v>2350</v>
      </c>
      <c r="BN484" s="75">
        <f>IFERROR(Y484*I484/H484,"0")</f>
        <v>2351.88</v>
      </c>
      <c r="BO484" s="75">
        <f>IFERROR(1/J484*(X484/H484),"0")</f>
        <v>4.0064102564102564</v>
      </c>
      <c r="BP484" s="75">
        <f>IFERROR(1/J484*(Y484/H484),"0")</f>
        <v>4.009615384615385</v>
      </c>
    </row>
    <row r="485" spans="1:68" ht="16.5" customHeight="1" x14ac:dyDescent="0.25">
      <c r="A485" s="60" t="s">
        <v>748</v>
      </c>
      <c r="B485" s="60" t="s">
        <v>749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67</v>
      </c>
      <c r="L485" s="35"/>
      <c r="M485" s="36" t="s">
        <v>106</v>
      </c>
      <c r="N485" s="36"/>
      <c r="O485" s="35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69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747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750</v>
      </c>
      <c r="B486" s="60" t="s">
        <v>751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104</v>
      </c>
      <c r="L486" s="35"/>
      <c r="M486" s="36" t="s">
        <v>100</v>
      </c>
      <c r="N486" s="36"/>
      <c r="O486" s="35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747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86</v>
      </c>
      <c r="Q487" s="634"/>
      <c r="R487" s="634"/>
      <c r="S487" s="634"/>
      <c r="T487" s="634"/>
      <c r="U487" s="634"/>
      <c r="V487" s="635"/>
      <c r="W487" s="40" t="s">
        <v>87</v>
      </c>
      <c r="X487" s="41">
        <f>IFERROR(X484/H484,"0")+IFERROR(X485/H485,"0")+IFERROR(X486/H486,"0")</f>
        <v>416.66666666666663</v>
      </c>
      <c r="Y487" s="41">
        <f>IFERROR(Y484/H484,"0")+IFERROR(Y485/H485,"0")+IFERROR(Y486/H486,"0")</f>
        <v>417</v>
      </c>
      <c r="Z487" s="41">
        <f>IFERROR(IF(Z484="",0,Z484),"0")+IFERROR(IF(Z485="",0,Z485),"0")+IFERROR(IF(Z486="",0,Z486),"0")</f>
        <v>4.9873200000000004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86</v>
      </c>
      <c r="Q488" s="634"/>
      <c r="R488" s="634"/>
      <c r="S488" s="634"/>
      <c r="T488" s="634"/>
      <c r="U488" s="634"/>
      <c r="V488" s="635"/>
      <c r="W488" s="40" t="s">
        <v>69</v>
      </c>
      <c r="X488" s="41">
        <f>IFERROR(SUM(X484:X486),"0")</f>
        <v>2200</v>
      </c>
      <c r="Y488" s="41">
        <f>IFERROR(SUM(Y484:Y486),"0")</f>
        <v>2201.7600000000002</v>
      </c>
      <c r="Z488" s="40"/>
      <c r="AA488" s="64"/>
      <c r="AB488" s="64"/>
      <c r="AC488" s="64"/>
    </row>
    <row r="489" spans="1:68" ht="14.25" customHeight="1" x14ac:dyDescent="0.25">
      <c r="A489" s="639" t="s">
        <v>148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customHeight="1" x14ac:dyDescent="0.25">
      <c r="A490" s="60" t="s">
        <v>752</v>
      </c>
      <c r="B490" s="60" t="s">
        <v>753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99</v>
      </c>
      <c r="L490" s="35"/>
      <c r="M490" s="36" t="s">
        <v>100</v>
      </c>
      <c r="N490" s="36"/>
      <c r="O490" s="35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69</v>
      </c>
      <c r="X490" s="56">
        <v>550</v>
      </c>
      <c r="Y490" s="53">
        <f t="shared" ref="Y490:Y498" si="74">IFERROR(IF(X490="",0,CEILING((X490/$H490),1)*$H490),"")</f>
        <v>554.4</v>
      </c>
      <c r="Z490" s="39">
        <f>IFERROR(IF(Y490=0,"",ROUNDUP(Y490/H490,0)*0.01196),"")</f>
        <v>1.2558</v>
      </c>
      <c r="AA490" s="65"/>
      <c r="AB490" s="66"/>
      <c r="AC490" s="555" t="s">
        <v>754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587.5</v>
      </c>
      <c r="BN490" s="75">
        <f t="shared" ref="BN490:BN498" si="76">IFERROR(Y490*I490/H490,"0")</f>
        <v>592.19999999999993</v>
      </c>
      <c r="BO490" s="75">
        <f t="shared" ref="BO490:BO498" si="77">IFERROR(1/J490*(X490/H490),"0")</f>
        <v>1.0016025641025641</v>
      </c>
      <c r="BP490" s="75">
        <f t="shared" ref="BP490:BP498" si="78">IFERROR(1/J490*(Y490/H490),"0")</f>
        <v>1.0096153846153846</v>
      </c>
    </row>
    <row r="491" spans="1:68" ht="27" customHeight="1" x14ac:dyDescent="0.25">
      <c r="A491" s="60" t="s">
        <v>755</v>
      </c>
      <c r="B491" s="60" t="s">
        <v>756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99</v>
      </c>
      <c r="L491" s="35"/>
      <c r="M491" s="36" t="s">
        <v>68</v>
      </c>
      <c r="N491" s="36"/>
      <c r="O491" s="35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69</v>
      </c>
      <c r="X491" s="56">
        <v>550</v>
      </c>
      <c r="Y491" s="53">
        <f t="shared" si="74"/>
        <v>554.4</v>
      </c>
      <c r="Z491" s="39">
        <f>IFERROR(IF(Y491=0,"",ROUNDUP(Y491/H491,0)*0.01196),"")</f>
        <v>1.2558</v>
      </c>
      <c r="AA491" s="65"/>
      <c r="AB491" s="66"/>
      <c r="AC491" s="557" t="s">
        <v>757</v>
      </c>
      <c r="AG491" s="75"/>
      <c r="AJ491" s="79"/>
      <c r="AK491" s="79">
        <v>0</v>
      </c>
      <c r="BB491" s="558" t="s">
        <v>1</v>
      </c>
      <c r="BM491" s="75">
        <f t="shared" si="75"/>
        <v>587.5</v>
      </c>
      <c r="BN491" s="75">
        <f t="shared" si="76"/>
        <v>592.19999999999993</v>
      </c>
      <c r="BO491" s="75">
        <f t="shared" si="77"/>
        <v>1.0016025641025641</v>
      </c>
      <c r="BP491" s="75">
        <f t="shared" si="78"/>
        <v>1.0096153846153846</v>
      </c>
    </row>
    <row r="492" spans="1:68" ht="27" customHeight="1" x14ac:dyDescent="0.25">
      <c r="A492" s="60" t="s">
        <v>758</v>
      </c>
      <c r="B492" s="60" t="s">
        <v>759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99</v>
      </c>
      <c r="L492" s="35"/>
      <c r="M492" s="36" t="s">
        <v>68</v>
      </c>
      <c r="N492" s="36"/>
      <c r="O492" s="35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69</v>
      </c>
      <c r="X492" s="56">
        <v>1100</v>
      </c>
      <c r="Y492" s="53">
        <f t="shared" si="74"/>
        <v>1103.52</v>
      </c>
      <c r="Z492" s="39">
        <f>IFERROR(IF(Y492=0,"",ROUNDUP(Y492/H492,0)*0.01196),"")</f>
        <v>2.4996399999999999</v>
      </c>
      <c r="AA492" s="65"/>
      <c r="AB492" s="66"/>
      <c r="AC492" s="559" t="s">
        <v>760</v>
      </c>
      <c r="AG492" s="75"/>
      <c r="AJ492" s="79"/>
      <c r="AK492" s="79">
        <v>0</v>
      </c>
      <c r="BB492" s="560" t="s">
        <v>1</v>
      </c>
      <c r="BM492" s="75">
        <f t="shared" si="75"/>
        <v>1175</v>
      </c>
      <c r="BN492" s="75">
        <f t="shared" si="76"/>
        <v>1178.76</v>
      </c>
      <c r="BO492" s="75">
        <f t="shared" si="77"/>
        <v>2.0032051282051282</v>
      </c>
      <c r="BP492" s="75">
        <f t="shared" si="78"/>
        <v>2.0096153846153846</v>
      </c>
    </row>
    <row r="493" spans="1:68" ht="27" customHeight="1" x14ac:dyDescent="0.25">
      <c r="A493" s="60" t="s">
        <v>761</v>
      </c>
      <c r="B493" s="60" t="s">
        <v>762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67</v>
      </c>
      <c r="L493" s="35"/>
      <c r="M493" s="36" t="s">
        <v>100</v>
      </c>
      <c r="N493" s="36"/>
      <c r="O493" s="35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69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754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763</v>
      </c>
      <c r="B494" s="60" t="s">
        <v>764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104</v>
      </c>
      <c r="L494" s="35"/>
      <c r="M494" s="36" t="s">
        <v>100</v>
      </c>
      <c r="N494" s="36"/>
      <c r="O494" s="35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69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754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763</v>
      </c>
      <c r="B495" s="60" t="s">
        <v>765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104</v>
      </c>
      <c r="L495" s="35"/>
      <c r="M495" s="36" t="s">
        <v>100</v>
      </c>
      <c r="N495" s="36"/>
      <c r="O495" s="35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69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754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766</v>
      </c>
      <c r="B496" s="60" t="s">
        <v>767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104</v>
      </c>
      <c r="L496" s="35"/>
      <c r="M496" s="36" t="s">
        <v>68</v>
      </c>
      <c r="N496" s="36"/>
      <c r="O496" s="35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69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757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768</v>
      </c>
      <c r="B497" s="60" t="s">
        <v>769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104</v>
      </c>
      <c r="L497" s="35"/>
      <c r="M497" s="36" t="s">
        <v>68</v>
      </c>
      <c r="N497" s="36"/>
      <c r="O497" s="35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69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760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768</v>
      </c>
      <c r="B498" s="60" t="s">
        <v>770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104</v>
      </c>
      <c r="L498" s="35"/>
      <c r="M498" s="36" t="s">
        <v>68</v>
      </c>
      <c r="N498" s="36"/>
      <c r="O498" s="35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69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760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86</v>
      </c>
      <c r="Q499" s="634"/>
      <c r="R499" s="634"/>
      <c r="S499" s="634"/>
      <c r="T499" s="634"/>
      <c r="U499" s="634"/>
      <c r="V499" s="635"/>
      <c r="W499" s="40" t="s">
        <v>87</v>
      </c>
      <c r="X499" s="41">
        <f>IFERROR(X490/H490,"0")+IFERROR(X491/H491,"0")+IFERROR(X492/H492,"0")+IFERROR(X493/H493,"0")+IFERROR(X494/H494,"0")+IFERROR(X495/H495,"0")+IFERROR(X496/H496,"0")+IFERROR(X497/H497,"0")+IFERROR(X498/H498,"0")</f>
        <v>416.66666666666663</v>
      </c>
      <c r="Y499" s="41">
        <f>IFERROR(Y490/H490,"0")+IFERROR(Y491/H491,"0")+IFERROR(Y492/H492,"0")+IFERROR(Y493/H493,"0")+IFERROR(Y494/H494,"0")+IFERROR(Y495/H495,"0")+IFERROR(Y496/H496,"0")+IFERROR(Y497/H497,"0")+IFERROR(Y498/H498,"0")</f>
        <v>419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5.0112399999999999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86</v>
      </c>
      <c r="Q500" s="634"/>
      <c r="R500" s="634"/>
      <c r="S500" s="634"/>
      <c r="T500" s="634"/>
      <c r="U500" s="634"/>
      <c r="V500" s="635"/>
      <c r="W500" s="40" t="s">
        <v>69</v>
      </c>
      <c r="X500" s="41">
        <f>IFERROR(SUM(X490:X498),"0")</f>
        <v>2200</v>
      </c>
      <c r="Y500" s="41">
        <f>IFERROR(SUM(Y490:Y498),"0")</f>
        <v>2212.3199999999997</v>
      </c>
      <c r="Z500" s="40"/>
      <c r="AA500" s="64"/>
      <c r="AB500" s="64"/>
      <c r="AC500" s="64"/>
    </row>
    <row r="501" spans="1:68" ht="14.25" customHeight="1" x14ac:dyDescent="0.25">
      <c r="A501" s="639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customHeight="1" x14ac:dyDescent="0.25">
      <c r="A502" s="60" t="s">
        <v>771</v>
      </c>
      <c r="B502" s="60" t="s">
        <v>772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99</v>
      </c>
      <c r="L502" s="35"/>
      <c r="M502" s="36" t="s">
        <v>106</v>
      </c>
      <c r="N502" s="36"/>
      <c r="O502" s="35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69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773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774</v>
      </c>
      <c r="B503" s="60" t="s">
        <v>775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99</v>
      </c>
      <c r="L503" s="35"/>
      <c r="M503" s="36" t="s">
        <v>106</v>
      </c>
      <c r="N503" s="36"/>
      <c r="O503" s="35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776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777</v>
      </c>
      <c r="B504" s="60" t="s">
        <v>778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67</v>
      </c>
      <c r="L504" s="35"/>
      <c r="M504" s="36" t="s">
        <v>106</v>
      </c>
      <c r="N504" s="36"/>
      <c r="O504" s="35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779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86</v>
      </c>
      <c r="Q505" s="634"/>
      <c r="R505" s="634"/>
      <c r="S505" s="634"/>
      <c r="T505" s="634"/>
      <c r="U505" s="634"/>
      <c r="V505" s="635"/>
      <c r="W505" s="40" t="s">
        <v>87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86</v>
      </c>
      <c r="Q506" s="634"/>
      <c r="R506" s="634"/>
      <c r="S506" s="634"/>
      <c r="T506" s="634"/>
      <c r="U506" s="634"/>
      <c r="V506" s="635"/>
      <c r="W506" s="40" t="s">
        <v>69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39" t="s">
        <v>174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customHeight="1" x14ac:dyDescent="0.25">
      <c r="A508" s="60" t="s">
        <v>780</v>
      </c>
      <c r="B508" s="60" t="s">
        <v>781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99</v>
      </c>
      <c r="L508" s="35"/>
      <c r="M508" s="36" t="s">
        <v>106</v>
      </c>
      <c r="N508" s="36"/>
      <c r="O508" s="35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69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782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783</v>
      </c>
      <c r="B509" s="60" t="s">
        <v>784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99</v>
      </c>
      <c r="L509" s="35"/>
      <c r="M509" s="36" t="s">
        <v>106</v>
      </c>
      <c r="N509" s="36"/>
      <c r="O509" s="35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69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782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86</v>
      </c>
      <c r="Q510" s="634"/>
      <c r="R510" s="634"/>
      <c r="S510" s="634"/>
      <c r="T510" s="634"/>
      <c r="U510" s="634"/>
      <c r="V510" s="635"/>
      <c r="W510" s="40" t="s">
        <v>87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86</v>
      </c>
      <c r="Q511" s="634"/>
      <c r="R511" s="634"/>
      <c r="S511" s="634"/>
      <c r="T511" s="634"/>
      <c r="U511" s="634"/>
      <c r="V511" s="635"/>
      <c r="W511" s="40" t="s">
        <v>69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31" t="s">
        <v>785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52"/>
      <c r="AB512" s="52"/>
      <c r="AC512" s="52"/>
    </row>
    <row r="513" spans="1:68" ht="16.5" customHeight="1" x14ac:dyDescent="0.25">
      <c r="A513" s="636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customHeight="1" x14ac:dyDescent="0.25">
      <c r="A514" s="639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customHeight="1" x14ac:dyDescent="0.25">
      <c r="A515" s="60" t="s">
        <v>786</v>
      </c>
      <c r="B515" s="60" t="s">
        <v>787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99</v>
      </c>
      <c r="L515" s="35"/>
      <c r="M515" s="36" t="s">
        <v>106</v>
      </c>
      <c r="N515" s="36"/>
      <c r="O515" s="35">
        <v>55</v>
      </c>
      <c r="P515" s="941" t="s">
        <v>788</v>
      </c>
      <c r="Q515" s="622"/>
      <c r="R515" s="622"/>
      <c r="S515" s="622"/>
      <c r="T515" s="623"/>
      <c r="U515" s="37"/>
      <c r="V515" s="37"/>
      <c r="W515" s="38" t="s">
        <v>69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789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790</v>
      </c>
      <c r="B516" s="60" t="s">
        <v>791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99</v>
      </c>
      <c r="L516" s="35"/>
      <c r="M516" s="36" t="s">
        <v>100</v>
      </c>
      <c r="N516" s="36"/>
      <c r="O516" s="35">
        <v>50</v>
      </c>
      <c r="P516" s="808" t="s">
        <v>792</v>
      </c>
      <c r="Q516" s="622"/>
      <c r="R516" s="622"/>
      <c r="S516" s="622"/>
      <c r="T516" s="623"/>
      <c r="U516" s="37"/>
      <c r="V516" s="37"/>
      <c r="W516" s="38" t="s">
        <v>69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793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794</v>
      </c>
      <c r="B517" s="60" t="s">
        <v>795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99</v>
      </c>
      <c r="L517" s="35"/>
      <c r="M517" s="36" t="s">
        <v>100</v>
      </c>
      <c r="N517" s="36"/>
      <c r="O517" s="35">
        <v>50</v>
      </c>
      <c r="P517" s="838" t="s">
        <v>796</v>
      </c>
      <c r="Q517" s="622"/>
      <c r="R517" s="622"/>
      <c r="S517" s="622"/>
      <c r="T517" s="623"/>
      <c r="U517" s="37"/>
      <c r="V517" s="37"/>
      <c r="W517" s="38" t="s">
        <v>69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797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86</v>
      </c>
      <c r="Q518" s="634"/>
      <c r="R518" s="634"/>
      <c r="S518" s="634"/>
      <c r="T518" s="634"/>
      <c r="U518" s="634"/>
      <c r="V518" s="635"/>
      <c r="W518" s="40" t="s">
        <v>87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86</v>
      </c>
      <c r="Q519" s="634"/>
      <c r="R519" s="634"/>
      <c r="S519" s="634"/>
      <c r="T519" s="634"/>
      <c r="U519" s="634"/>
      <c r="V519" s="635"/>
      <c r="W519" s="40" t="s">
        <v>69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customHeight="1" x14ac:dyDescent="0.25">
      <c r="A520" s="639" t="s">
        <v>137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customHeight="1" x14ac:dyDescent="0.25">
      <c r="A521" s="60" t="s">
        <v>798</v>
      </c>
      <c r="B521" s="60" t="s">
        <v>799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99</v>
      </c>
      <c r="L521" s="35"/>
      <c r="M521" s="36" t="s">
        <v>100</v>
      </c>
      <c r="N521" s="36"/>
      <c r="O521" s="35">
        <v>50</v>
      </c>
      <c r="P521" s="682" t="s">
        <v>800</v>
      </c>
      <c r="Q521" s="622"/>
      <c r="R521" s="622"/>
      <c r="S521" s="622"/>
      <c r="T521" s="623"/>
      <c r="U521" s="37"/>
      <c r="V521" s="37"/>
      <c r="W521" s="38" t="s">
        <v>69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801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798</v>
      </c>
      <c r="B522" s="60" t="s">
        <v>802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99</v>
      </c>
      <c r="L522" s="35"/>
      <c r="M522" s="36" t="s">
        <v>106</v>
      </c>
      <c r="N522" s="36"/>
      <c r="O522" s="35">
        <v>50</v>
      </c>
      <c r="P522" s="696" t="s">
        <v>803</v>
      </c>
      <c r="Q522" s="622"/>
      <c r="R522" s="622"/>
      <c r="S522" s="622"/>
      <c r="T522" s="623"/>
      <c r="U522" s="37"/>
      <c r="V522" s="37"/>
      <c r="W522" s="38" t="s">
        <v>69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804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805</v>
      </c>
      <c r="B523" s="60" t="s">
        <v>806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99</v>
      </c>
      <c r="L523" s="35"/>
      <c r="M523" s="36" t="s">
        <v>100</v>
      </c>
      <c r="N523" s="36"/>
      <c r="O523" s="35">
        <v>50</v>
      </c>
      <c r="P523" s="740" t="s">
        <v>807</v>
      </c>
      <c r="Q523" s="622"/>
      <c r="R523" s="622"/>
      <c r="S523" s="622"/>
      <c r="T523" s="623"/>
      <c r="U523" s="37"/>
      <c r="V523" s="37"/>
      <c r="W523" s="38" t="s">
        <v>69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804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808</v>
      </c>
      <c r="B524" s="60" t="s">
        <v>809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104</v>
      </c>
      <c r="L524" s="35"/>
      <c r="M524" s="36" t="s">
        <v>100</v>
      </c>
      <c r="N524" s="36"/>
      <c r="O524" s="35">
        <v>50</v>
      </c>
      <c r="P524" s="779" t="s">
        <v>810</v>
      </c>
      <c r="Q524" s="622"/>
      <c r="R524" s="622"/>
      <c r="S524" s="622"/>
      <c r="T524" s="623"/>
      <c r="U524" s="37"/>
      <c r="V524" s="37"/>
      <c r="W524" s="38" t="s">
        <v>69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811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86</v>
      </c>
      <c r="Q525" s="634"/>
      <c r="R525" s="634"/>
      <c r="S525" s="634"/>
      <c r="T525" s="634"/>
      <c r="U525" s="634"/>
      <c r="V525" s="635"/>
      <c r="W525" s="40" t="s">
        <v>87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86</v>
      </c>
      <c r="Q526" s="634"/>
      <c r="R526" s="634"/>
      <c r="S526" s="634"/>
      <c r="T526" s="634"/>
      <c r="U526" s="634"/>
      <c r="V526" s="635"/>
      <c r="W526" s="40" t="s">
        <v>69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39" t="s">
        <v>148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customHeight="1" x14ac:dyDescent="0.25">
      <c r="A528" s="60" t="s">
        <v>812</v>
      </c>
      <c r="B528" s="60" t="s">
        <v>813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104</v>
      </c>
      <c r="L528" s="35"/>
      <c r="M528" s="36" t="s">
        <v>68</v>
      </c>
      <c r="N528" s="36"/>
      <c r="O528" s="35">
        <v>40</v>
      </c>
      <c r="P528" s="957" t="s">
        <v>814</v>
      </c>
      <c r="Q528" s="622"/>
      <c r="R528" s="622"/>
      <c r="S528" s="622"/>
      <c r="T528" s="623"/>
      <c r="U528" s="37"/>
      <c r="V528" s="37"/>
      <c r="W528" s="38" t="s">
        <v>69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815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816</v>
      </c>
      <c r="B529" s="60" t="s">
        <v>817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104</v>
      </c>
      <c r="L529" s="35"/>
      <c r="M529" s="36" t="s">
        <v>68</v>
      </c>
      <c r="N529" s="36"/>
      <c r="O529" s="35">
        <v>40</v>
      </c>
      <c r="P529" s="770" t="s">
        <v>818</v>
      </c>
      <c r="Q529" s="622"/>
      <c r="R529" s="622"/>
      <c r="S529" s="622"/>
      <c r="T529" s="623"/>
      <c r="U529" s="37"/>
      <c r="V529" s="37"/>
      <c r="W529" s="38" t="s">
        <v>69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819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86</v>
      </c>
      <c r="Q530" s="634"/>
      <c r="R530" s="634"/>
      <c r="S530" s="634"/>
      <c r="T530" s="634"/>
      <c r="U530" s="634"/>
      <c r="V530" s="635"/>
      <c r="W530" s="40" t="s">
        <v>87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86</v>
      </c>
      <c r="Q531" s="634"/>
      <c r="R531" s="634"/>
      <c r="S531" s="634"/>
      <c r="T531" s="634"/>
      <c r="U531" s="634"/>
      <c r="V531" s="635"/>
      <c r="W531" s="40" t="s">
        <v>69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customHeight="1" x14ac:dyDescent="0.25">
      <c r="A532" s="639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customHeight="1" x14ac:dyDescent="0.25">
      <c r="A533" s="60" t="s">
        <v>820</v>
      </c>
      <c r="B533" s="60" t="s">
        <v>821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99</v>
      </c>
      <c r="L533" s="35"/>
      <c r="M533" s="36" t="s">
        <v>132</v>
      </c>
      <c r="N533" s="36"/>
      <c r="O533" s="35">
        <v>45</v>
      </c>
      <c r="P533" s="831" t="s">
        <v>822</v>
      </c>
      <c r="Q533" s="622"/>
      <c r="R533" s="622"/>
      <c r="S533" s="622"/>
      <c r="T533" s="623"/>
      <c r="U533" s="37"/>
      <c r="V533" s="37"/>
      <c r="W533" s="38" t="s">
        <v>69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823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820</v>
      </c>
      <c r="B534" s="60" t="s">
        <v>824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99</v>
      </c>
      <c r="L534" s="35"/>
      <c r="M534" s="36" t="s">
        <v>106</v>
      </c>
      <c r="N534" s="36"/>
      <c r="O534" s="35">
        <v>45</v>
      </c>
      <c r="P534" s="971" t="s">
        <v>822</v>
      </c>
      <c r="Q534" s="622"/>
      <c r="R534" s="622"/>
      <c r="S534" s="622"/>
      <c r="T534" s="623"/>
      <c r="U534" s="37"/>
      <c r="V534" s="37"/>
      <c r="W534" s="38" t="s">
        <v>69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823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86</v>
      </c>
      <c r="Q535" s="634"/>
      <c r="R535" s="634"/>
      <c r="S535" s="634"/>
      <c r="T535" s="634"/>
      <c r="U535" s="634"/>
      <c r="V535" s="635"/>
      <c r="W535" s="40" t="s">
        <v>87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86</v>
      </c>
      <c r="Q536" s="634"/>
      <c r="R536" s="634"/>
      <c r="S536" s="634"/>
      <c r="T536" s="634"/>
      <c r="U536" s="634"/>
      <c r="V536" s="635"/>
      <c r="W536" s="40" t="s">
        <v>69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customHeight="1" x14ac:dyDescent="0.25">
      <c r="A537" s="639" t="s">
        <v>174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customHeight="1" x14ac:dyDescent="0.25">
      <c r="A538" s="60" t="s">
        <v>825</v>
      </c>
      <c r="B538" s="60" t="s">
        <v>826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99</v>
      </c>
      <c r="L538" s="35"/>
      <c r="M538" s="36" t="s">
        <v>106</v>
      </c>
      <c r="N538" s="36"/>
      <c r="O538" s="35">
        <v>40</v>
      </c>
      <c r="P538" s="820" t="s">
        <v>827</v>
      </c>
      <c r="Q538" s="622"/>
      <c r="R538" s="622"/>
      <c r="S538" s="622"/>
      <c r="T538" s="623"/>
      <c r="U538" s="37"/>
      <c r="V538" s="37"/>
      <c r="W538" s="38" t="s">
        <v>69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828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825</v>
      </c>
      <c r="B539" s="60" t="s">
        <v>829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99</v>
      </c>
      <c r="L539" s="35"/>
      <c r="M539" s="36" t="s">
        <v>132</v>
      </c>
      <c r="N539" s="36"/>
      <c r="O539" s="35">
        <v>40</v>
      </c>
      <c r="P539" s="701" t="s">
        <v>830</v>
      </c>
      <c r="Q539" s="622"/>
      <c r="R539" s="622"/>
      <c r="S539" s="622"/>
      <c r="T539" s="623"/>
      <c r="U539" s="37"/>
      <c r="V539" s="37"/>
      <c r="W539" s="38" t="s">
        <v>69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828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831</v>
      </c>
      <c r="B540" s="60" t="s">
        <v>832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99</v>
      </c>
      <c r="L540" s="35"/>
      <c r="M540" s="36" t="s">
        <v>106</v>
      </c>
      <c r="N540" s="36"/>
      <c r="O540" s="35">
        <v>40</v>
      </c>
      <c r="P540" s="826" t="s">
        <v>833</v>
      </c>
      <c r="Q540" s="622"/>
      <c r="R540" s="622"/>
      <c r="S540" s="622"/>
      <c r="T540" s="623"/>
      <c r="U540" s="37"/>
      <c r="V540" s="37"/>
      <c r="W540" s="38" t="s">
        <v>69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834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831</v>
      </c>
      <c r="B541" s="60" t="s">
        <v>835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99</v>
      </c>
      <c r="L541" s="35"/>
      <c r="M541" s="36" t="s">
        <v>132</v>
      </c>
      <c r="N541" s="36"/>
      <c r="O541" s="35">
        <v>40</v>
      </c>
      <c r="P541" s="864" t="s">
        <v>836</v>
      </c>
      <c r="Q541" s="622"/>
      <c r="R541" s="622"/>
      <c r="S541" s="622"/>
      <c r="T541" s="623"/>
      <c r="U541" s="37"/>
      <c r="V541" s="37"/>
      <c r="W541" s="38" t="s">
        <v>69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834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86</v>
      </c>
      <c r="Q542" s="634"/>
      <c r="R542" s="634"/>
      <c r="S542" s="634"/>
      <c r="T542" s="634"/>
      <c r="U542" s="634"/>
      <c r="V542" s="635"/>
      <c r="W542" s="40" t="s">
        <v>87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86</v>
      </c>
      <c r="Q543" s="634"/>
      <c r="R543" s="634"/>
      <c r="S543" s="634"/>
      <c r="T543" s="634"/>
      <c r="U543" s="634"/>
      <c r="V543" s="635"/>
      <c r="W543" s="40" t="s">
        <v>69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customHeight="1" x14ac:dyDescent="0.25">
      <c r="A544" s="636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customHeight="1" x14ac:dyDescent="0.25">
      <c r="A545" s="639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customHeight="1" x14ac:dyDescent="0.25">
      <c r="A546" s="60" t="s">
        <v>838</v>
      </c>
      <c r="B546" s="60" t="s">
        <v>839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99</v>
      </c>
      <c r="L546" s="35"/>
      <c r="M546" s="36" t="s">
        <v>100</v>
      </c>
      <c r="N546" s="36"/>
      <c r="O546" s="35">
        <v>55</v>
      </c>
      <c r="P546" s="737" t="s">
        <v>840</v>
      </c>
      <c r="Q546" s="622"/>
      <c r="R546" s="622"/>
      <c r="S546" s="622"/>
      <c r="T546" s="623"/>
      <c r="U546" s="37"/>
      <c r="V546" s="37"/>
      <c r="W546" s="38" t="s">
        <v>69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841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86</v>
      </c>
      <c r="Q547" s="634"/>
      <c r="R547" s="634"/>
      <c r="S547" s="634"/>
      <c r="T547" s="634"/>
      <c r="U547" s="634"/>
      <c r="V547" s="635"/>
      <c r="W547" s="40" t="s">
        <v>87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86</v>
      </c>
      <c r="Q548" s="634"/>
      <c r="R548" s="634"/>
      <c r="S548" s="634"/>
      <c r="T548" s="634"/>
      <c r="U548" s="634"/>
      <c r="V548" s="635"/>
      <c r="W548" s="40" t="s">
        <v>69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39" t="s">
        <v>137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customHeight="1" x14ac:dyDescent="0.25">
      <c r="A550" s="60" t="s">
        <v>842</v>
      </c>
      <c r="B550" s="60" t="s">
        <v>843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99</v>
      </c>
      <c r="L550" s="35"/>
      <c r="M550" s="36" t="s">
        <v>100</v>
      </c>
      <c r="N550" s="36"/>
      <c r="O550" s="35">
        <v>50</v>
      </c>
      <c r="P550" s="690" t="s">
        <v>844</v>
      </c>
      <c r="Q550" s="622"/>
      <c r="R550" s="622"/>
      <c r="S550" s="622"/>
      <c r="T550" s="623"/>
      <c r="U550" s="37"/>
      <c r="V550" s="37"/>
      <c r="W550" s="38" t="s">
        <v>69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845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86</v>
      </c>
      <c r="Q551" s="634"/>
      <c r="R551" s="634"/>
      <c r="S551" s="634"/>
      <c r="T551" s="634"/>
      <c r="U551" s="634"/>
      <c r="V551" s="635"/>
      <c r="W551" s="40" t="s">
        <v>87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86</v>
      </c>
      <c r="Q552" s="634"/>
      <c r="R552" s="634"/>
      <c r="S552" s="634"/>
      <c r="T552" s="634"/>
      <c r="U552" s="634"/>
      <c r="V552" s="635"/>
      <c r="W552" s="40" t="s">
        <v>69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39" t="s">
        <v>148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customHeight="1" x14ac:dyDescent="0.25">
      <c r="A554" s="60" t="s">
        <v>846</v>
      </c>
      <c r="B554" s="60" t="s">
        <v>847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104</v>
      </c>
      <c r="L554" s="35"/>
      <c r="M554" s="36" t="s">
        <v>68</v>
      </c>
      <c r="N554" s="36"/>
      <c r="O554" s="35">
        <v>40</v>
      </c>
      <c r="P554" s="862" t="s">
        <v>848</v>
      </c>
      <c r="Q554" s="622"/>
      <c r="R554" s="622"/>
      <c r="S554" s="622"/>
      <c r="T554" s="623"/>
      <c r="U554" s="37"/>
      <c r="V554" s="37"/>
      <c r="W554" s="38" t="s">
        <v>69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849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86</v>
      </c>
      <c r="Q555" s="634"/>
      <c r="R555" s="634"/>
      <c r="S555" s="634"/>
      <c r="T555" s="634"/>
      <c r="U555" s="634"/>
      <c r="V555" s="635"/>
      <c r="W555" s="40" t="s">
        <v>87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86</v>
      </c>
      <c r="Q556" s="634"/>
      <c r="R556" s="634"/>
      <c r="S556" s="634"/>
      <c r="T556" s="634"/>
      <c r="U556" s="634"/>
      <c r="V556" s="635"/>
      <c r="W556" s="40" t="s">
        <v>69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850</v>
      </c>
      <c r="Q557" s="641"/>
      <c r="R557" s="641"/>
      <c r="S557" s="641"/>
      <c r="T557" s="641"/>
      <c r="U557" s="641"/>
      <c r="V557" s="642"/>
      <c r="W557" s="40" t="s">
        <v>69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17900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17988.48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851</v>
      </c>
      <c r="Q558" s="641"/>
      <c r="R558" s="641"/>
      <c r="S558" s="641"/>
      <c r="T558" s="641"/>
      <c r="U558" s="641"/>
      <c r="V558" s="642"/>
      <c r="W558" s="40" t="s">
        <v>69</v>
      </c>
      <c r="X558" s="41">
        <f>IFERROR(SUM(BM22:BM554),"0")</f>
        <v>18840.551803751801</v>
      </c>
      <c r="Y558" s="41">
        <f>IFERROR(SUM(BN22:BN554),"0")</f>
        <v>18933.522000000001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852</v>
      </c>
      <c r="Q559" s="641"/>
      <c r="R559" s="641"/>
      <c r="S559" s="641"/>
      <c r="T559" s="641"/>
      <c r="U559" s="641"/>
      <c r="V559" s="642"/>
      <c r="W559" s="40" t="s">
        <v>853</v>
      </c>
      <c r="X559" s="42">
        <f>ROUNDUP(SUM(BO22:BO554),0)</f>
        <v>30</v>
      </c>
      <c r="Y559" s="42">
        <f>ROUNDUP(SUM(BP22:BP554),0)</f>
        <v>30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854</v>
      </c>
      <c r="Q560" s="641"/>
      <c r="R560" s="641"/>
      <c r="S560" s="641"/>
      <c r="T560" s="641"/>
      <c r="U560" s="641"/>
      <c r="V560" s="642"/>
      <c r="W560" s="40" t="s">
        <v>69</v>
      </c>
      <c r="X560" s="41">
        <f>GrossWeightTotal+PalletQtyTotal*25</f>
        <v>19590.551803751801</v>
      </c>
      <c r="Y560" s="41">
        <f>GrossWeightTotalR+PalletQtyTotalR*25</f>
        <v>19683.522000000001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855</v>
      </c>
      <c r="Q561" s="641"/>
      <c r="R561" s="641"/>
      <c r="S561" s="641"/>
      <c r="T561" s="641"/>
      <c r="U561" s="641"/>
      <c r="V561" s="642"/>
      <c r="W561" s="40" t="s">
        <v>853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2450.3379028379022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2463</v>
      </c>
      <c r="Z561" s="40"/>
      <c r="AA561" s="64"/>
      <c r="AB561" s="64"/>
      <c r="AC561" s="64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856</v>
      </c>
      <c r="Q562" s="641"/>
      <c r="R562" s="641"/>
      <c r="S562" s="641"/>
      <c r="T562" s="641"/>
      <c r="U562" s="641"/>
      <c r="V562" s="642"/>
      <c r="W562" s="43" t="s">
        <v>857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34.984590000000004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858</v>
      </c>
      <c r="B564" s="80" t="s">
        <v>63</v>
      </c>
      <c r="C564" s="644" t="s">
        <v>94</v>
      </c>
      <c r="D564" s="645"/>
      <c r="E564" s="645"/>
      <c r="F564" s="645"/>
      <c r="G564" s="645"/>
      <c r="H564" s="646"/>
      <c r="I564" s="644" t="s">
        <v>274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578</v>
      </c>
      <c r="W564" s="646"/>
      <c r="X564" s="644" t="s">
        <v>643</v>
      </c>
      <c r="Y564" s="645"/>
      <c r="Z564" s="645"/>
      <c r="AA564" s="646"/>
      <c r="AB564" s="80" t="s">
        <v>708</v>
      </c>
      <c r="AC564" s="644" t="s">
        <v>785</v>
      </c>
      <c r="AD564" s="646"/>
      <c r="AF564" s="1"/>
    </row>
    <row r="565" spans="1:32" ht="14.25" customHeight="1" thickTop="1" x14ac:dyDescent="0.2">
      <c r="A565" s="972" t="s">
        <v>859</v>
      </c>
      <c r="B565" s="644" t="s">
        <v>63</v>
      </c>
      <c r="C565" s="644" t="s">
        <v>95</v>
      </c>
      <c r="D565" s="644" t="s">
        <v>116</v>
      </c>
      <c r="E565" s="644" t="s">
        <v>181</v>
      </c>
      <c r="F565" s="644" t="s">
        <v>208</v>
      </c>
      <c r="G565" s="644" t="s">
        <v>247</v>
      </c>
      <c r="H565" s="644" t="s">
        <v>94</v>
      </c>
      <c r="I565" s="644" t="s">
        <v>275</v>
      </c>
      <c r="J565" s="644" t="s">
        <v>319</v>
      </c>
      <c r="K565" s="644" t="s">
        <v>380</v>
      </c>
      <c r="L565" s="644" t="s">
        <v>426</v>
      </c>
      <c r="M565" s="644" t="s">
        <v>444</v>
      </c>
      <c r="N565" s="1"/>
      <c r="O565" s="644" t="s">
        <v>457</v>
      </c>
      <c r="P565" s="644" t="s">
        <v>469</v>
      </c>
      <c r="Q565" s="644" t="s">
        <v>476</v>
      </c>
      <c r="R565" s="644" t="s">
        <v>480</v>
      </c>
      <c r="S565" s="644" t="s">
        <v>486</v>
      </c>
      <c r="T565" s="644" t="s">
        <v>491</v>
      </c>
      <c r="U565" s="644" t="s">
        <v>565</v>
      </c>
      <c r="V565" s="644" t="s">
        <v>579</v>
      </c>
      <c r="W565" s="644" t="s">
        <v>613</v>
      </c>
      <c r="X565" s="644" t="s">
        <v>644</v>
      </c>
      <c r="Y565" s="644" t="s">
        <v>676</v>
      </c>
      <c r="Z565" s="644" t="s">
        <v>694</v>
      </c>
      <c r="AA565" s="644" t="s">
        <v>701</v>
      </c>
      <c r="AB565" s="644" t="s">
        <v>708</v>
      </c>
      <c r="AC565" s="644" t="s">
        <v>785</v>
      </c>
      <c r="AD565" s="644" t="s">
        <v>837</v>
      </c>
      <c r="AF565" s="1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1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1"/>
    </row>
    <row r="567" spans="1:32" ht="18" customHeight="1" thickTop="1" thickBot="1" x14ac:dyDescent="0.25">
      <c r="A567" s="44" t="s">
        <v>860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1011.6</v>
      </c>
      <c r="E567" s="50">
        <f>IFERROR(Y86*1,"0")+IFERROR(Y87*1,"0")+IFERROR(Y88*1,"0")+IFERROR(Y92*1,"0")+IFERROR(Y93*1,"0")+IFERROR(Y94*1,"0")+IFERROR(Y95*1,"0")+IFERROR(Y96*1,"0")+IFERROR(Y97*1,"0")+IFERROR(Y98*1,"0")+IFERROR(Y99*1,"0")</f>
        <v>759.6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1100.4000000000001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1015.2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810</v>
      </c>
      <c r="U567" s="50">
        <f>IFERROR(Y355*1,"0")+IFERROR(Y359*1,"0")+IFERROR(Y360*1,"0")+IFERROR(Y361*1,"0")</f>
        <v>0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5211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102.60000000000001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7978.08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863</v>
      </c>
      <c r="D6" s="51" t="s">
        <v>864</v>
      </c>
      <c r="E6" s="51"/>
    </row>
    <row r="8" spans="2:8" x14ac:dyDescent="0.2">
      <c r="B8" s="51" t="s">
        <v>19</v>
      </c>
      <c r="C8" s="51" t="s">
        <v>863</v>
      </c>
      <c r="D8" s="51"/>
      <c r="E8" s="51"/>
    </row>
    <row r="10" spans="2:8" x14ac:dyDescent="0.2">
      <c r="B10" s="51" t="s">
        <v>865</v>
      </c>
      <c r="C10" s="51"/>
      <c r="D10" s="51"/>
      <c r="E10" s="51"/>
    </row>
    <row r="11" spans="2:8" x14ac:dyDescent="0.2">
      <c r="B11" s="51" t="s">
        <v>866</v>
      </c>
      <c r="C11" s="51"/>
      <c r="D11" s="51"/>
      <c r="E11" s="51"/>
    </row>
    <row r="12" spans="2:8" x14ac:dyDescent="0.2">
      <c r="B12" s="51" t="s">
        <v>867</v>
      </c>
      <c r="C12" s="51"/>
      <c r="D12" s="51"/>
      <c r="E12" s="51"/>
    </row>
    <row r="13" spans="2:8" x14ac:dyDescent="0.2">
      <c r="B13" s="51" t="s">
        <v>868</v>
      </c>
      <c r="C13" s="51"/>
      <c r="D13" s="51"/>
      <c r="E13" s="51"/>
    </row>
    <row r="14" spans="2:8" x14ac:dyDescent="0.2">
      <c r="B14" s="51" t="s">
        <v>869</v>
      </c>
      <c r="C14" s="51"/>
      <c r="D14" s="51"/>
      <c r="E14" s="51"/>
    </row>
    <row r="15" spans="2:8" x14ac:dyDescent="0.2">
      <c r="B15" s="51" t="s">
        <v>870</v>
      </c>
      <c r="C15" s="51"/>
      <c r="D15" s="51"/>
      <c r="E15" s="51"/>
    </row>
    <row r="16" spans="2:8" x14ac:dyDescent="0.2">
      <c r="B16" s="51" t="s">
        <v>871</v>
      </c>
      <c r="C16" s="51"/>
      <c r="D16" s="51"/>
      <c r="E16" s="51"/>
    </row>
    <row r="17" spans="2:5" x14ac:dyDescent="0.2">
      <c r="B17" s="51" t="s">
        <v>872</v>
      </c>
      <c r="C17" s="51"/>
      <c r="D17" s="51"/>
      <c r="E17" s="51"/>
    </row>
    <row r="18" spans="2:5" x14ac:dyDescent="0.2">
      <c r="B18" s="51" t="s">
        <v>873</v>
      </c>
      <c r="C18" s="51"/>
      <c r="D18" s="51"/>
      <c r="E18" s="51"/>
    </row>
    <row r="19" spans="2:5" x14ac:dyDescent="0.2">
      <c r="B19" s="51" t="s">
        <v>874</v>
      </c>
      <c r="C19" s="51"/>
      <c r="D19" s="51"/>
      <c r="E19" s="51"/>
    </row>
    <row r="20" spans="2:5" x14ac:dyDescent="0.2">
      <c r="B20" s="51" t="s">
        <v>875</v>
      </c>
      <c r="C20" s="51"/>
      <c r="D20" s="51"/>
      <c r="E20" s="51"/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2025-05-09T06:51:33Z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