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BFFA6A-FBD1-4060-ACF4-8BAD6517235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N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N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O300" i="1"/>
  <c r="BM300" i="1"/>
  <c r="Z300" i="1"/>
  <c r="Y300" i="1"/>
  <c r="BN300" i="1" s="1"/>
  <c r="BP299" i="1"/>
  <c r="BO299" i="1"/>
  <c r="BM299" i="1"/>
  <c r="Z299" i="1"/>
  <c r="Y299" i="1"/>
  <c r="BN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N297" i="1" s="1"/>
  <c r="X295" i="1"/>
  <c r="X294" i="1"/>
  <c r="BO293" i="1"/>
  <c r="BM293" i="1"/>
  <c r="Z293" i="1"/>
  <c r="Z294" i="1" s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BN282" i="1" s="1"/>
  <c r="P282" i="1"/>
  <c r="X280" i="1"/>
  <c r="X279" i="1"/>
  <c r="BO278" i="1"/>
  <c r="BN278" i="1"/>
  <c r="BM278" i="1"/>
  <c r="Z278" i="1"/>
  <c r="Y278" i="1"/>
  <c r="BP278" i="1" s="1"/>
  <c r="BO277" i="1"/>
  <c r="BN277" i="1"/>
  <c r="BM277" i="1"/>
  <c r="Z277" i="1"/>
  <c r="Y277" i="1"/>
  <c r="BP276" i="1"/>
  <c r="BO276" i="1"/>
  <c r="BM276" i="1"/>
  <c r="Z276" i="1"/>
  <c r="Y276" i="1"/>
  <c r="BN276" i="1" s="1"/>
  <c r="X272" i="1"/>
  <c r="X271" i="1"/>
  <c r="BO270" i="1"/>
  <c r="BM270" i="1"/>
  <c r="Z270" i="1"/>
  <c r="Z271" i="1" s="1"/>
  <c r="Y270" i="1"/>
  <c r="Y272" i="1" s="1"/>
  <c r="P270" i="1"/>
  <c r="X268" i="1"/>
  <c r="Y267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Z261" i="1" s="1"/>
  <c r="Y260" i="1"/>
  <c r="BN260" i="1" s="1"/>
  <c r="P260" i="1"/>
  <c r="BO259" i="1"/>
  <c r="BM259" i="1"/>
  <c r="Z259" i="1"/>
  <c r="Y259" i="1"/>
  <c r="BN259" i="1" s="1"/>
  <c r="P259" i="1"/>
  <c r="X255" i="1"/>
  <c r="X254" i="1"/>
  <c r="BO253" i="1"/>
  <c r="BN253" i="1"/>
  <c r="BM253" i="1"/>
  <c r="Z253" i="1"/>
  <c r="Z254" i="1" s="1"/>
  <c r="Y253" i="1"/>
  <c r="BP253" i="1" s="1"/>
  <c r="P253" i="1"/>
  <c r="X249" i="1"/>
  <c r="X248" i="1"/>
  <c r="BO247" i="1"/>
  <c r="BM247" i="1"/>
  <c r="Z247" i="1"/>
  <c r="Y247" i="1"/>
  <c r="Y248" i="1" s="1"/>
  <c r="P247" i="1"/>
  <c r="BO246" i="1"/>
  <c r="BN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Y238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N225" i="1"/>
  <c r="BM225" i="1"/>
  <c r="Z225" i="1"/>
  <c r="Y225" i="1"/>
  <c r="BP225" i="1" s="1"/>
  <c r="P225" i="1"/>
  <c r="BP224" i="1"/>
  <c r="BO224" i="1"/>
  <c r="BM224" i="1"/>
  <c r="Z224" i="1"/>
  <c r="Y224" i="1"/>
  <c r="BN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N216" i="1" s="1"/>
  <c r="P216" i="1"/>
  <c r="BO215" i="1"/>
  <c r="BM215" i="1"/>
  <c r="Z215" i="1"/>
  <c r="Y215" i="1"/>
  <c r="BN215" i="1" s="1"/>
  <c r="P215" i="1"/>
  <c r="BP214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P205" i="1"/>
  <c r="BO205" i="1"/>
  <c r="BM205" i="1"/>
  <c r="Z205" i="1"/>
  <c r="Y205" i="1"/>
  <c r="BN205" i="1" s="1"/>
  <c r="P205" i="1"/>
  <c r="X202" i="1"/>
  <c r="X201" i="1"/>
  <c r="BO200" i="1"/>
  <c r="BM200" i="1"/>
  <c r="Z200" i="1"/>
  <c r="Y200" i="1"/>
  <c r="BN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BN191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N185" i="1"/>
  <c r="BM185" i="1"/>
  <c r="Z185" i="1"/>
  <c r="Y185" i="1"/>
  <c r="BP185" i="1" s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Z175" i="1" s="1"/>
  <c r="Y171" i="1"/>
  <c r="Y176" i="1" s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P149" i="1"/>
  <c r="BO149" i="1"/>
  <c r="BM149" i="1"/>
  <c r="Z149" i="1"/>
  <c r="Z150" i="1" s="1"/>
  <c r="Y149" i="1"/>
  <c r="Y151" i="1" s="1"/>
  <c r="P149" i="1"/>
  <c r="X146" i="1"/>
  <c r="Z145" i="1"/>
  <c r="X145" i="1"/>
  <c r="BO144" i="1"/>
  <c r="BM144" i="1"/>
  <c r="Z144" i="1"/>
  <c r="Y144" i="1"/>
  <c r="Y145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Y140" i="1" s="1"/>
  <c r="P138" i="1"/>
  <c r="X135" i="1"/>
  <c r="X134" i="1"/>
  <c r="BO133" i="1"/>
  <c r="BN133" i="1"/>
  <c r="BM133" i="1"/>
  <c r="Z133" i="1"/>
  <c r="Y133" i="1"/>
  <c r="P133" i="1"/>
  <c r="BO132" i="1"/>
  <c r="BM132" i="1"/>
  <c r="Z132" i="1"/>
  <c r="Y132" i="1"/>
  <c r="Y135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N116" i="1" s="1"/>
  <c r="P116" i="1"/>
  <c r="BO115" i="1"/>
  <c r="BM115" i="1"/>
  <c r="Z115" i="1"/>
  <c r="Y115" i="1"/>
  <c r="BN115" i="1" s="1"/>
  <c r="P115" i="1"/>
  <c r="BP114" i="1"/>
  <c r="BO114" i="1"/>
  <c r="BM114" i="1"/>
  <c r="Z114" i="1"/>
  <c r="Y114" i="1"/>
  <c r="BN114" i="1" s="1"/>
  <c r="P114" i="1"/>
  <c r="BO113" i="1"/>
  <c r="BM113" i="1"/>
  <c r="Z113" i="1"/>
  <c r="Y113" i="1"/>
  <c r="BN113" i="1" s="1"/>
  <c r="P113" i="1"/>
  <c r="BO112" i="1"/>
  <c r="BM112" i="1"/>
  <c r="Z112" i="1"/>
  <c r="Y112" i="1"/>
  <c r="BP112" i="1" s="1"/>
  <c r="X109" i="1"/>
  <c r="X108" i="1"/>
  <c r="BO107" i="1"/>
  <c r="BM107" i="1"/>
  <c r="Z107" i="1"/>
  <c r="Y107" i="1"/>
  <c r="BN107" i="1" s="1"/>
  <c r="P107" i="1"/>
  <c r="BO106" i="1"/>
  <c r="BM106" i="1"/>
  <c r="Z106" i="1"/>
  <c r="Y106" i="1"/>
  <c r="BN106" i="1" s="1"/>
  <c r="P106" i="1"/>
  <c r="BO105" i="1"/>
  <c r="BM105" i="1"/>
  <c r="Z105" i="1"/>
  <c r="Y105" i="1"/>
  <c r="BN105" i="1" s="1"/>
  <c r="P105" i="1"/>
  <c r="X102" i="1"/>
  <c r="X101" i="1"/>
  <c r="BO100" i="1"/>
  <c r="BM100" i="1"/>
  <c r="Z100" i="1"/>
  <c r="Y100" i="1"/>
  <c r="BP100" i="1" s="1"/>
  <c r="P100" i="1"/>
  <c r="BO99" i="1"/>
  <c r="BN99" i="1"/>
  <c r="BM99" i="1"/>
  <c r="Z99" i="1"/>
  <c r="Y99" i="1"/>
  <c r="BP99" i="1" s="1"/>
  <c r="BO98" i="1"/>
  <c r="BM98" i="1"/>
  <c r="Z98" i="1"/>
  <c r="Y98" i="1"/>
  <c r="BN98" i="1" s="1"/>
  <c r="P98" i="1"/>
  <c r="BO97" i="1"/>
  <c r="BM97" i="1"/>
  <c r="Z97" i="1"/>
  <c r="Y97" i="1"/>
  <c r="P97" i="1"/>
  <c r="BP96" i="1"/>
  <c r="BO96" i="1"/>
  <c r="BM96" i="1"/>
  <c r="Z96" i="1"/>
  <c r="Y96" i="1"/>
  <c r="BN96" i="1" s="1"/>
  <c r="P96" i="1"/>
  <c r="BO95" i="1"/>
  <c r="BN95" i="1"/>
  <c r="BM95" i="1"/>
  <c r="Z95" i="1"/>
  <c r="Y95" i="1"/>
  <c r="P95" i="1"/>
  <c r="X92" i="1"/>
  <c r="X91" i="1"/>
  <c r="BO90" i="1"/>
  <c r="BN90" i="1"/>
  <c r="BM90" i="1"/>
  <c r="Z90" i="1"/>
  <c r="Y90" i="1"/>
  <c r="BP90" i="1" s="1"/>
  <c r="P90" i="1"/>
  <c r="BO89" i="1"/>
  <c r="BM89" i="1"/>
  <c r="Z89" i="1"/>
  <c r="Y89" i="1"/>
  <c r="Y92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N73" i="1" s="1"/>
  <c r="P73" i="1"/>
  <c r="BO72" i="1"/>
  <c r="BM72" i="1"/>
  <c r="Z72" i="1"/>
  <c r="Y72" i="1"/>
  <c r="BP72" i="1" s="1"/>
  <c r="P72" i="1"/>
  <c r="BP71" i="1"/>
  <c r="BO71" i="1"/>
  <c r="BM71" i="1"/>
  <c r="Z71" i="1"/>
  <c r="Y71" i="1"/>
  <c r="P71" i="1"/>
  <c r="X69" i="1"/>
  <c r="X68" i="1"/>
  <c r="BO67" i="1"/>
  <c r="BM67" i="1"/>
  <c r="Z67" i="1"/>
  <c r="Y67" i="1"/>
  <c r="BN67" i="1" s="1"/>
  <c r="P67" i="1"/>
  <c r="BO66" i="1"/>
  <c r="BM66" i="1"/>
  <c r="Z66" i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Y60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N44" i="1"/>
  <c r="BM44" i="1"/>
  <c r="Z44" i="1"/>
  <c r="Y44" i="1"/>
  <c r="BP44" i="1" s="1"/>
  <c r="P44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Y39" i="1" s="1"/>
  <c r="P36" i="1"/>
  <c r="BO35" i="1"/>
  <c r="BM35" i="1"/>
  <c r="Z35" i="1"/>
  <c r="Y35" i="1"/>
  <c r="BN35" i="1" s="1"/>
  <c r="P35" i="1"/>
  <c r="X32" i="1"/>
  <c r="X31" i="1"/>
  <c r="BO30" i="1"/>
  <c r="BM30" i="1"/>
  <c r="Z30" i="1"/>
  <c r="Y30" i="1"/>
  <c r="BN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Y129" i="1" l="1"/>
  <c r="Y188" i="1"/>
  <c r="BP304" i="1"/>
  <c r="BN72" i="1"/>
  <c r="BN144" i="1"/>
  <c r="Y202" i="1"/>
  <c r="BP215" i="1"/>
  <c r="Y91" i="1"/>
  <c r="BP236" i="1"/>
  <c r="BP314" i="1"/>
  <c r="BP105" i="1"/>
  <c r="Y249" i="1"/>
  <c r="BP58" i="1"/>
  <c r="BN117" i="1"/>
  <c r="BN198" i="1"/>
  <c r="BN315" i="1"/>
  <c r="BP67" i="1"/>
  <c r="BP260" i="1"/>
  <c r="BP138" i="1"/>
  <c r="Z279" i="1"/>
  <c r="Z208" i="1"/>
  <c r="Z237" i="1"/>
  <c r="Y262" i="1"/>
  <c r="BP282" i="1"/>
  <c r="Z134" i="1"/>
  <c r="BN42" i="1"/>
  <c r="BN89" i="1"/>
  <c r="Y254" i="1"/>
  <c r="Y279" i="1"/>
  <c r="BP89" i="1"/>
  <c r="BP132" i="1"/>
  <c r="Y157" i="1"/>
  <c r="BP35" i="1"/>
  <c r="Z288" i="1"/>
  <c r="BP115" i="1"/>
  <c r="BN207" i="1"/>
  <c r="Z226" i="1"/>
  <c r="Y255" i="1"/>
  <c r="BP266" i="1"/>
  <c r="X329" i="1"/>
  <c r="Z74" i="1"/>
  <c r="Y101" i="1"/>
  <c r="BP98" i="1"/>
  <c r="Z108" i="1"/>
  <c r="BP107" i="1"/>
  <c r="BP166" i="1"/>
  <c r="BP191" i="1"/>
  <c r="Z201" i="1"/>
  <c r="BP200" i="1"/>
  <c r="BP212" i="1"/>
  <c r="BP222" i="1"/>
  <c r="Y109" i="1"/>
  <c r="X327" i="1"/>
  <c r="Y51" i="1"/>
  <c r="BP116" i="1"/>
  <c r="Y23" i="1"/>
  <c r="Z101" i="1"/>
  <c r="Y118" i="1"/>
  <c r="BP199" i="1"/>
  <c r="BP216" i="1"/>
  <c r="Y288" i="1"/>
  <c r="X325" i="1"/>
  <c r="Z50" i="1"/>
  <c r="BN58" i="1"/>
  <c r="Z68" i="1"/>
  <c r="BN132" i="1"/>
  <c r="BN138" i="1"/>
  <c r="BP144" i="1"/>
  <c r="Z156" i="1"/>
  <c r="Z188" i="1"/>
  <c r="Y192" i="1"/>
  <c r="Y209" i="1"/>
  <c r="Y219" i="1"/>
  <c r="Y242" i="1"/>
  <c r="Y24" i="1"/>
  <c r="Y168" i="1"/>
  <c r="BN293" i="1"/>
  <c r="Z318" i="1"/>
  <c r="BN310" i="1"/>
  <c r="BN292" i="1"/>
  <c r="BP297" i="1"/>
  <c r="BP300" i="1"/>
  <c r="BP313" i="1"/>
  <c r="Y50" i="1"/>
  <c r="BP66" i="1"/>
  <c r="BP95" i="1"/>
  <c r="Y193" i="1"/>
  <c r="Z218" i="1"/>
  <c r="BP230" i="1"/>
  <c r="BP259" i="1"/>
  <c r="BP277" i="1"/>
  <c r="Y280" i="1"/>
  <c r="Y283" i="1"/>
  <c r="X326" i="1"/>
  <c r="X328" i="1" s="1"/>
  <c r="Z31" i="1"/>
  <c r="Z330" i="1" s="1"/>
  <c r="Z91" i="1"/>
  <c r="Y102" i="1"/>
  <c r="BP113" i="1"/>
  <c r="Y134" i="1"/>
  <c r="Y141" i="1"/>
  <c r="Y146" i="1"/>
  <c r="Y150" i="1"/>
  <c r="BN166" i="1"/>
  <c r="Z180" i="1"/>
  <c r="BP213" i="1"/>
  <c r="BN217" i="1"/>
  <c r="BP223" i="1"/>
  <c r="Z248" i="1"/>
  <c r="BP22" i="1"/>
  <c r="Z38" i="1"/>
  <c r="Y75" i="1"/>
  <c r="BP73" i="1"/>
  <c r="Y108" i="1"/>
  <c r="BN112" i="1"/>
  <c r="Z118" i="1"/>
  <c r="Z140" i="1"/>
  <c r="BN171" i="1"/>
  <c r="BN174" i="1"/>
  <c r="Y201" i="1"/>
  <c r="BP206" i="1"/>
  <c r="Y227" i="1"/>
  <c r="Y231" i="1"/>
  <c r="BN247" i="1"/>
  <c r="Y261" i="1"/>
  <c r="BP309" i="1"/>
  <c r="Y318" i="1"/>
  <c r="Y237" i="1"/>
  <c r="BN36" i="1"/>
  <c r="BN45" i="1"/>
  <c r="BN54" i="1"/>
  <c r="BN84" i="1"/>
  <c r="BN126" i="1"/>
  <c r="BN160" i="1"/>
  <c r="BN186" i="1"/>
  <c r="BN308" i="1"/>
  <c r="BN154" i="1"/>
  <c r="BN179" i="1"/>
  <c r="Y208" i="1"/>
  <c r="Y226" i="1"/>
  <c r="BN234" i="1"/>
  <c r="BN270" i="1"/>
  <c r="Y289" i="1"/>
  <c r="BN305" i="1"/>
  <c r="Y319" i="1"/>
  <c r="BP30" i="1"/>
  <c r="BP48" i="1"/>
  <c r="BP78" i="1"/>
  <c r="BP154" i="1"/>
  <c r="BP234" i="1"/>
  <c r="BP270" i="1"/>
  <c r="Y284" i="1"/>
  <c r="Y294" i="1"/>
  <c r="BP126" i="1"/>
  <c r="BN312" i="1"/>
  <c r="BP160" i="1"/>
  <c r="Y119" i="1"/>
  <c r="BN139" i="1"/>
  <c r="Y180" i="1"/>
  <c r="Y271" i="1"/>
  <c r="BN291" i="1"/>
  <c r="BN322" i="1"/>
  <c r="Y31" i="1"/>
  <c r="BN97" i="1"/>
  <c r="H9" i="1"/>
  <c r="BP62" i="1"/>
  <c r="BP106" i="1"/>
  <c r="Y175" i="1"/>
  <c r="Y295" i="1"/>
  <c r="BN241" i="1"/>
  <c r="BP322" i="1"/>
  <c r="BP36" i="1"/>
  <c r="Y85" i="1"/>
  <c r="Y161" i="1"/>
  <c r="F9" i="1"/>
  <c r="BN100" i="1"/>
  <c r="BN46" i="1"/>
  <c r="Y56" i="1"/>
  <c r="Y68" i="1"/>
  <c r="BP139" i="1"/>
  <c r="BN187" i="1"/>
  <c r="A10" i="1"/>
  <c r="Y32" i="1"/>
  <c r="BP43" i="1"/>
  <c r="BN49" i="1"/>
  <c r="Y63" i="1"/>
  <c r="BN79" i="1"/>
  <c r="BN121" i="1"/>
  <c r="BP133" i="1"/>
  <c r="BN155" i="1"/>
  <c r="BN172" i="1"/>
  <c r="Y181" i="1"/>
  <c r="Y218" i="1"/>
  <c r="BN235" i="1"/>
  <c r="BP247" i="1"/>
  <c r="BN286" i="1"/>
  <c r="BN303" i="1"/>
  <c r="BN306" i="1"/>
  <c r="BN316" i="1"/>
  <c r="BP54" i="1"/>
  <c r="BP84" i="1"/>
  <c r="BN62" i="1"/>
  <c r="BP171" i="1"/>
  <c r="J9" i="1"/>
  <c r="BN28" i="1"/>
  <c r="BN37" i="1"/>
  <c r="BP97" i="1"/>
  <c r="BN127" i="1"/>
  <c r="BN149" i="1"/>
  <c r="BN230" i="1"/>
  <c r="BP241" i="1"/>
  <c r="BN266" i="1"/>
  <c r="Y323" i="1"/>
  <c r="Y69" i="1"/>
  <c r="BP121" i="1"/>
  <c r="BN197" i="1"/>
  <c r="BN78" i="1"/>
  <c r="Y128" i="1"/>
  <c r="Y122" i="1"/>
  <c r="Y156" i="1"/>
  <c r="BP186" i="1"/>
  <c r="Y74" i="1"/>
  <c r="Y38" i="1"/>
  <c r="Y189" i="1"/>
  <c r="BN287" i="1"/>
  <c r="BN307" i="1"/>
  <c r="BN317" i="1"/>
  <c r="BN178" i="1"/>
  <c r="BP45" i="1"/>
  <c r="Y80" i="1"/>
  <c r="BN29" i="1"/>
  <c r="BN47" i="1"/>
  <c r="BN71" i="1"/>
  <c r="Y326" i="1" l="1"/>
  <c r="Y327" i="1"/>
  <c r="Y328" i="1" s="1"/>
  <c r="Y329" i="1"/>
  <c r="Y325" i="1"/>
  <c r="C338" i="1" l="1"/>
  <c r="A338" i="1"/>
  <c r="B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<sst xmlns="http://schemas.openxmlformats.org/spreadsheetml/2006/main" count="1603" uniqueCount="527">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</sst>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6" t="s">
        <v>0</v>
      </c>
      <c r="E1" s="366"/>
      <c r="F1" s="366"/>
      <c r="G1" s="14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72"/>
      <c r="P5" s="26" t="s">
        <v>10</v>
      </c>
      <c r="Q5" s="535">
        <v>45789</v>
      </c>
      <c r="R5" s="414"/>
      <c r="T5" s="449" t="s">
        <v>11</v>
      </c>
      <c r="U5" s="450"/>
      <c r="V5" s="451" t="s">
        <v>12</v>
      </c>
      <c r="W5" s="414"/>
      <c r="AB5" s="57"/>
      <c r="AC5" s="57"/>
      <c r="AD5" s="57"/>
      <c r="AE5" s="57"/>
    </row>
    <row r="6" spans="1:32" s="17" customFormat="1" ht="24" customHeight="1" x14ac:dyDescent="0.2">
      <c r="A6" s="415" t="s">
        <v>13</v>
      </c>
      <c r="B6" s="348"/>
      <c r="C6" s="349"/>
      <c r="D6" s="494" t="s">
        <v>504</v>
      </c>
      <c r="E6" s="495"/>
      <c r="F6" s="495"/>
      <c r="G6" s="495"/>
      <c r="H6" s="495"/>
      <c r="I6" s="495"/>
      <c r="J6" s="495"/>
      <c r="K6" s="495"/>
      <c r="L6" s="495"/>
      <c r="M6" s="414"/>
      <c r="N6" s="73"/>
      <c r="P6" s="26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1" t="str">
        <f>IFERROR(VLOOKUP(DeliveryAddress,Table,3,0),1)</f>
        <v>5</v>
      </c>
      <c r="E7" s="372"/>
      <c r="F7" s="372"/>
      <c r="G7" s="372"/>
      <c r="H7" s="372"/>
      <c r="I7" s="372"/>
      <c r="J7" s="372"/>
      <c r="K7" s="372"/>
      <c r="L7" s="372"/>
      <c r="M7" s="373"/>
      <c r="N7" s="74"/>
      <c r="P7" s="26"/>
      <c r="Q7" s="46"/>
      <c r="R7" s="46"/>
      <c r="T7" s="346"/>
      <c r="U7" s="450"/>
      <c r="V7" s="479"/>
      <c r="W7" s="480"/>
      <c r="AB7" s="57"/>
      <c r="AC7" s="57"/>
      <c r="AD7" s="57"/>
      <c r="AE7" s="57"/>
    </row>
    <row r="8" spans="1:32" s="17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75"/>
      <c r="P8" s="26" t="s">
        <v>19</v>
      </c>
      <c r="Q8" s="422">
        <v>0.41666666666666669</v>
      </c>
      <c r="R8" s="373"/>
      <c r="T8" s="346"/>
      <c r="U8" s="450"/>
      <c r="V8" s="479"/>
      <c r="W8" s="480"/>
      <c r="AB8" s="57"/>
      <c r="AC8" s="57"/>
      <c r="AD8" s="57"/>
      <c r="AE8" s="57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0"/>
      <c r="P9" s="29" t="s">
        <v>20</v>
      </c>
      <c r="Q9" s="411"/>
      <c r="R9" s="412"/>
      <c r="T9" s="346"/>
      <c r="U9" s="450"/>
      <c r="V9" s="481"/>
      <c r="W9" s="48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71"/>
      <c r="P10" s="29" t="s">
        <v>21</v>
      </c>
      <c r="Q10" s="454"/>
      <c r="R10" s="455"/>
      <c r="U10" s="26" t="s">
        <v>22</v>
      </c>
      <c r="V10" s="381" t="s">
        <v>23</v>
      </c>
      <c r="W10" s="38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3"/>
      <c r="R11" s="414"/>
      <c r="U11" s="26" t="s">
        <v>26</v>
      </c>
      <c r="V11" s="499" t="s">
        <v>27</v>
      </c>
      <c r="W11" s="41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76"/>
      <c r="P12" s="26" t="s">
        <v>29</v>
      </c>
      <c r="Q12" s="422"/>
      <c r="R12" s="373"/>
      <c r="S12" s="27"/>
      <c r="U12" s="26"/>
      <c r="V12" s="366"/>
      <c r="W12" s="346"/>
      <c r="AB12" s="57"/>
      <c r="AC12" s="57"/>
      <c r="AD12" s="57"/>
      <c r="AE12" s="57"/>
    </row>
    <row r="13" spans="1:32" s="17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76"/>
      <c r="O13" s="29"/>
      <c r="P13" s="29" t="s">
        <v>31</v>
      </c>
      <c r="Q13" s="499"/>
      <c r="R13" s="41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77"/>
      <c r="P15" s="433" t="s">
        <v>34</v>
      </c>
      <c r="Q15" s="366"/>
      <c r="R15" s="366"/>
      <c r="S15" s="366"/>
      <c r="T15" s="36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80"/>
      <c r="BD18" s="79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52"/>
      <c r="AB19" s="52"/>
      <c r="AC19" s="52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2"/>
      <c r="AB20" s="62"/>
      <c r="AC20" s="62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52"/>
      <c r="AB25" s="52"/>
      <c r="AC25" s="52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2"/>
      <c r="AB26" s="62"/>
      <c r="AC26" s="62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7"/>
      <c r="V28" s="37"/>
      <c r="W28" s="38" t="s">
        <v>69</v>
      </c>
      <c r="X28" s="56">
        <v>28</v>
      </c>
      <c r="Y28" s="53">
        <f>IFERROR(IF(X28="","",X28),"")</f>
        <v>28</v>
      </c>
      <c r="Z28" s="39">
        <f>IFERROR(IF(X28="","",X28*0.00941),"")</f>
        <v>0.26347999999999999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53.810400000000001</v>
      </c>
      <c r="BN28" s="78">
        <f>IFERROR(Y28*I28,"0")</f>
        <v>53.810400000000001</v>
      </c>
      <c r="BO28" s="78">
        <f>IFERROR(X28/J28,"0")</f>
        <v>0.2</v>
      </c>
      <c r="BP28" s="78">
        <f>IFERROR(Y28/J28,"0")</f>
        <v>0.2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7"/>
      <c r="V29" s="37"/>
      <c r="W29" s="38" t="s">
        <v>69</v>
      </c>
      <c r="X29" s="56">
        <v>56</v>
      </c>
      <c r="Y29" s="53">
        <f>IFERROR(IF(X29="","",X29),"")</f>
        <v>56</v>
      </c>
      <c r="Z29" s="39">
        <f>IFERROR(IF(X29="","",X29*0.00941),"")</f>
        <v>0.52695999999999998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107.6208</v>
      </c>
      <c r="BN29" s="78">
        <f>IFERROR(Y29*I29,"0")</f>
        <v>107.6208</v>
      </c>
      <c r="BO29" s="78">
        <f>IFERROR(X29/J29,"0")</f>
        <v>0.4</v>
      </c>
      <c r="BP29" s="78">
        <f>IFERROR(Y29/J29,"0")</f>
        <v>0.4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7"/>
      <c r="V30" s="37"/>
      <c r="W30" s="38" t="s">
        <v>69</v>
      </c>
      <c r="X30" s="56">
        <v>28</v>
      </c>
      <c r="Y30" s="53">
        <f>IFERROR(IF(X30="","",X30),"")</f>
        <v>28</v>
      </c>
      <c r="Z30" s="39">
        <f>IFERROR(IF(X30="","",X30*0.00941),"")</f>
        <v>0.26347999999999999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53.810400000000001</v>
      </c>
      <c r="BN30" s="78">
        <f>IFERROR(Y30*I30,"0")</f>
        <v>53.810400000000001</v>
      </c>
      <c r="BO30" s="78">
        <f>IFERROR(X30/J30,"0")</f>
        <v>0.2</v>
      </c>
      <c r="BP30" s="78">
        <f>IFERROR(Y30/J30,"0")</f>
        <v>0.2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40" t="s">
        <v>69</v>
      </c>
      <c r="X31" s="41">
        <f>IFERROR(SUM(X28:X30),"0")</f>
        <v>112</v>
      </c>
      <c r="Y31" s="41">
        <f>IFERROR(SUM(Y28:Y30),"0")</f>
        <v>112</v>
      </c>
      <c r="Z31" s="41">
        <f>IFERROR(IF(Z28="",0,Z28),"0")+IFERROR(IF(Z29="",0,Z29),"0")+IFERROR(IF(Z30="",0,Z30),"0")</f>
        <v>1.05392</v>
      </c>
      <c r="AA31" s="64"/>
      <c r="AB31" s="64"/>
      <c r="AC31" s="64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40" t="s">
        <v>73</v>
      </c>
      <c r="X32" s="41">
        <f>IFERROR(SUMPRODUCT(X28:X30*H28:H30),"0")</f>
        <v>168</v>
      </c>
      <c r="Y32" s="41">
        <f>IFERROR(SUMPRODUCT(Y28:Y30*H28:H30),"0")</f>
        <v>168</v>
      </c>
      <c r="Z32" s="40"/>
      <c r="AA32" s="64"/>
      <c r="AB32" s="64"/>
      <c r="AC32" s="64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62"/>
      <c r="AB33" s="62"/>
      <c r="AC33" s="62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7"/>
      <c r="V36" s="37"/>
      <c r="W36" s="38" t="s">
        <v>69</v>
      </c>
      <c r="X36" s="56">
        <v>12</v>
      </c>
      <c r="Y36" s="53">
        <f>IFERROR(IF(X36="","",X36),"")</f>
        <v>12</v>
      </c>
      <c r="Z36" s="39">
        <f>IFERROR(IF(X36="","",X36*0.0155),"")</f>
        <v>0.186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70.44</v>
      </c>
      <c r="BN36" s="78">
        <f>IFERROR(Y36*I36,"0")</f>
        <v>70.44</v>
      </c>
      <c r="BO36" s="78">
        <f>IFERROR(X36/J36,"0")</f>
        <v>0.14285714285714285</v>
      </c>
      <c r="BP36" s="78">
        <f>IFERROR(Y36/J36,"0")</f>
        <v>0.14285714285714285</v>
      </c>
    </row>
    <row r="37" spans="1:68" ht="27" hidden="1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40" t="s">
        <v>69</v>
      </c>
      <c r="X38" s="41">
        <f>IFERROR(SUM(X35:X37),"0")</f>
        <v>24</v>
      </c>
      <c r="Y38" s="41">
        <f>IFERROR(SUM(Y35:Y37),"0")</f>
        <v>24</v>
      </c>
      <c r="Z38" s="41">
        <f>IFERROR(IF(Z35="",0,Z35),"0")+IFERROR(IF(Z36="",0,Z36),"0")+IFERROR(IF(Z37="",0,Z37),"0")</f>
        <v>0.372</v>
      </c>
      <c r="AA38" s="64"/>
      <c r="AB38" s="64"/>
      <c r="AC38" s="64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40" t="s">
        <v>73</v>
      </c>
      <c r="X39" s="41">
        <f>IFERROR(SUMPRODUCT(X35:X37*H35:H37),"0")</f>
        <v>134.39999999999998</v>
      </c>
      <c r="Y39" s="41">
        <f>IFERROR(SUMPRODUCT(Y35:Y37*H35:H37),"0")</f>
        <v>134.39999999999998</v>
      </c>
      <c r="Z39" s="40"/>
      <c r="AA39" s="64"/>
      <c r="AB39" s="64"/>
      <c r="AC39" s="64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62"/>
      <c r="AB40" s="62"/>
      <c r="AC40" s="62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41">
        <v>4607111039385</v>
      </c>
      <c r="E43" s="342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4301070972</v>
      </c>
      <c r="D44" s="341">
        <v>4607111037183</v>
      </c>
      <c r="E44" s="342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41">
        <v>4607111039330</v>
      </c>
      <c r="E48" s="342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4301070968</v>
      </c>
      <c r="D49" s="341">
        <v>4607111036889</v>
      </c>
      <c r="E49" s="342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40" t="s">
        <v>69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40" t="s">
        <v>73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62"/>
      <c r="AB52" s="62"/>
      <c r="AC52" s="62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62"/>
      <c r="AB76" s="62"/>
      <c r="AC76" s="62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7"/>
      <c r="V79" s="37"/>
      <c r="W79" s="38" t="s">
        <v>69</v>
      </c>
      <c r="X79" s="56">
        <v>96</v>
      </c>
      <c r="Y79" s="53">
        <f>IFERROR(IF(X79="","",X79),"")</f>
        <v>96</v>
      </c>
      <c r="Z79" s="39">
        <f>IFERROR(IF(X79="","",X79*0.00866),"")</f>
        <v>0.83135999999999988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500.46719999999993</v>
      </c>
      <c r="BN79" s="78">
        <f>IFERROR(Y79*I79,"0")</f>
        <v>500.46719999999993</v>
      </c>
      <c r="BO79" s="78">
        <f>IFERROR(X79/J79,"0")</f>
        <v>0.66666666666666663</v>
      </c>
      <c r="BP79" s="78">
        <f>IFERROR(Y79/J79,"0")</f>
        <v>0.66666666666666663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40" t="s">
        <v>69</v>
      </c>
      <c r="X80" s="41">
        <f>IFERROR(SUM(X78:X79),"0")</f>
        <v>96</v>
      </c>
      <c r="Y80" s="41">
        <f>IFERROR(SUM(Y78:Y79),"0")</f>
        <v>96</v>
      </c>
      <c r="Z80" s="41">
        <f>IFERROR(IF(Z78="",0,Z78),"0")+IFERROR(IF(Z79="",0,Z79),"0")</f>
        <v>0.83135999999999988</v>
      </c>
      <c r="AA80" s="64"/>
      <c r="AB80" s="64"/>
      <c r="AC80" s="64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40" t="s">
        <v>73</v>
      </c>
      <c r="X81" s="41">
        <f>IFERROR(SUMPRODUCT(X78:X79*H78:H79),"0")</f>
        <v>480</v>
      </c>
      <c r="Y81" s="41">
        <f>IFERROR(SUMPRODUCT(Y78:Y79*H78:H79),"0")</f>
        <v>480</v>
      </c>
      <c r="Z81" s="40"/>
      <c r="AA81" s="64"/>
      <c r="AB81" s="64"/>
      <c r="AC81" s="64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2"/>
      <c r="AB82" s="62"/>
      <c r="AC82" s="62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7"/>
      <c r="V84" s="37"/>
      <c r="W84" s="38" t="s">
        <v>69</v>
      </c>
      <c r="X84" s="56">
        <v>28</v>
      </c>
      <c r="Y84" s="53">
        <f>IFERROR(IF(X84="","",X84),"")</f>
        <v>28</v>
      </c>
      <c r="Z84" s="39">
        <f>IFERROR(IF(X84="","",X84*0.01788),"")</f>
        <v>0.50063999999999997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120.50080000000001</v>
      </c>
      <c r="BN84" s="78">
        <f>IFERROR(Y84*I84,"0")</f>
        <v>120.50080000000001</v>
      </c>
      <c r="BO84" s="78">
        <f>IFERROR(X84/J84,"0")</f>
        <v>0.4</v>
      </c>
      <c r="BP84" s="78">
        <f>IFERROR(Y84/J84,"0")</f>
        <v>0.4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40" t="s">
        <v>69</v>
      </c>
      <c r="X85" s="41">
        <f>IFERROR(SUM(X84:X84),"0")</f>
        <v>28</v>
      </c>
      <c r="Y85" s="41">
        <f>IFERROR(SUM(Y84:Y84),"0")</f>
        <v>28</v>
      </c>
      <c r="Z85" s="41">
        <f>IFERROR(IF(Z84="",0,Z84),"0")</f>
        <v>0.50063999999999997</v>
      </c>
      <c r="AA85" s="64"/>
      <c r="AB85" s="64"/>
      <c r="AC85" s="64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40" t="s">
        <v>73</v>
      </c>
      <c r="X86" s="41">
        <f>IFERROR(SUMPRODUCT(X84:X84*H84:H84),"0")</f>
        <v>100.8</v>
      </c>
      <c r="Y86" s="41">
        <f>IFERROR(SUMPRODUCT(Y84:Y84*H84:H84),"0")</f>
        <v>100.8</v>
      </c>
      <c r="Z86" s="40"/>
      <c r="AA86" s="64"/>
      <c r="AB86" s="64"/>
      <c r="AC86" s="64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62"/>
      <c r="AB87" s="62"/>
      <c r="AC87" s="62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hidden="1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62"/>
      <c r="AB93" s="62"/>
      <c r="AC93" s="62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4301135569</v>
      </c>
      <c r="D95" s="341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hidden="1" customHeight="1" x14ac:dyDescent="0.25">
      <c r="A96" s="60" t="s">
        <v>162</v>
      </c>
      <c r="B96" s="60" t="s">
        <v>163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7"/>
      <c r="V98" s="37"/>
      <c r="W98" s="38" t="s">
        <v>69</v>
      </c>
      <c r="X98" s="56">
        <v>14</v>
      </c>
      <c r="Y98" s="53">
        <f t="shared" si="6"/>
        <v>14</v>
      </c>
      <c r="Z98" s="39">
        <f t="shared" si="7"/>
        <v>0.25031999999999999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60.250400000000006</v>
      </c>
      <c r="BN98" s="78">
        <f t="shared" si="9"/>
        <v>60.250400000000006</v>
      </c>
      <c r="BO98" s="78">
        <f t="shared" si="10"/>
        <v>0.2</v>
      </c>
      <c r="BP98" s="78">
        <f t="shared" si="11"/>
        <v>0.2</v>
      </c>
    </row>
    <row r="99" spans="1:68" ht="27" hidden="1" customHeight="1" x14ac:dyDescent="0.25">
      <c r="A99" s="60" t="s">
        <v>169</v>
      </c>
      <c r="B99" s="60" t="s">
        <v>170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83" t="s">
        <v>171</v>
      </c>
      <c r="Q99" s="339"/>
      <c r="R99" s="339"/>
      <c r="S99" s="339"/>
      <c r="T99" s="340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172</v>
      </c>
      <c r="B100" s="60" t="s">
        <v>173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40" t="s">
        <v>69</v>
      </c>
      <c r="X101" s="41">
        <f>IFERROR(SUM(X95:X100),"0")</f>
        <v>28</v>
      </c>
      <c r="Y101" s="41">
        <f>IFERROR(SUM(Y95:Y100),"0")</f>
        <v>28</v>
      </c>
      <c r="Z101" s="41">
        <f>IFERROR(IF(Z95="",0,Z95),"0")+IFERROR(IF(Z96="",0,Z96),"0")+IFERROR(IF(Z97="",0,Z97),"0")+IFERROR(IF(Z98="",0,Z98),"0")+IFERROR(IF(Z99="",0,Z99),"0")+IFERROR(IF(Z100="",0,Z100),"0")</f>
        <v>0.50063999999999997</v>
      </c>
      <c r="AA101" s="64"/>
      <c r="AB101" s="64"/>
      <c r="AC101" s="64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40" t="s">
        <v>73</v>
      </c>
      <c r="X102" s="41">
        <f>IFERROR(SUMPRODUCT(X95:X100*H95:H100),"0")</f>
        <v>100.8</v>
      </c>
      <c r="Y102" s="41">
        <f>IFERROR(SUMPRODUCT(Y95:Y100*H95:H100),"0")</f>
        <v>100.8</v>
      </c>
      <c r="Z102" s="40"/>
      <c r="AA102" s="64"/>
      <c r="AB102" s="64"/>
      <c r="AC102" s="64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62"/>
      <c r="AB103" s="62"/>
      <c r="AC103" s="62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7"/>
      <c r="V107" s="37"/>
      <c r="W107" s="38" t="s">
        <v>69</v>
      </c>
      <c r="X107" s="56">
        <v>12</v>
      </c>
      <c r="Y107" s="53">
        <f>IFERROR(IF(X107="","",X107),"")</f>
        <v>12</v>
      </c>
      <c r="Z107" s="39">
        <f>IFERROR(IF(X107="","",X107*0.0155),"")</f>
        <v>0.186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41.567999999999998</v>
      </c>
      <c r="BN107" s="78">
        <f>IFERROR(Y107*I107,"0")</f>
        <v>41.567999999999998</v>
      </c>
      <c r="BO107" s="78">
        <f>IFERROR(X107/J107,"0")</f>
        <v>0.14285714285714285</v>
      </c>
      <c r="BP107" s="78">
        <f>IFERROR(Y107/J107,"0")</f>
        <v>0.14285714285714285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40" t="s">
        <v>69</v>
      </c>
      <c r="X108" s="41">
        <f>IFERROR(SUM(X105:X107),"0")</f>
        <v>12</v>
      </c>
      <c r="Y108" s="41">
        <f>IFERROR(SUM(Y105:Y107),"0")</f>
        <v>12</v>
      </c>
      <c r="Z108" s="41">
        <f>IFERROR(IF(Z105="",0,Z105),"0")+IFERROR(IF(Z106="",0,Z106),"0")+IFERROR(IF(Z107="",0,Z107),"0")</f>
        <v>0.186</v>
      </c>
      <c r="AA108" s="64"/>
      <c r="AB108" s="64"/>
      <c r="AC108" s="64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40" t="s">
        <v>73</v>
      </c>
      <c r="X109" s="41">
        <f>IFERROR(SUMPRODUCT(X105:X107*H105:H107),"0")</f>
        <v>36.96</v>
      </c>
      <c r="Y109" s="41">
        <f>IFERROR(SUMPRODUCT(Y105:Y107*H105:H107),"0")</f>
        <v>36.96</v>
      </c>
      <c r="Z109" s="40"/>
      <c r="AA109" s="64"/>
      <c r="AB109" s="64"/>
      <c r="AC109" s="64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62"/>
      <c r="AB110" s="62"/>
      <c r="AC110" s="62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8" t="s">
        <v>187</v>
      </c>
      <c r="Q112" s="339"/>
      <c r="R112" s="339"/>
      <c r="S112" s="339"/>
      <c r="T112" s="340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7"/>
      <c r="V113" s="37"/>
      <c r="W113" s="38" t="s">
        <v>69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7"/>
      <c r="V114" s="37"/>
      <c r="W114" s="38" t="s">
        <v>69</v>
      </c>
      <c r="X114" s="56">
        <v>24</v>
      </c>
      <c r="Y114" s="53">
        <f t="shared" si="12"/>
        <v>24</v>
      </c>
      <c r="Z114" s="39">
        <f t="shared" si="13"/>
        <v>0.372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175.2</v>
      </c>
      <c r="BN114" s="78">
        <f t="shared" si="15"/>
        <v>175.2</v>
      </c>
      <c r="BO114" s="78">
        <f t="shared" si="16"/>
        <v>0.2857142857142857</v>
      </c>
      <c r="BP114" s="78">
        <f t="shared" si="17"/>
        <v>0.2857142857142857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80.635199999999998</v>
      </c>
      <c r="BN116" s="78">
        <f t="shared" si="15"/>
        <v>80.635199999999998</v>
      </c>
      <c r="BO116" s="78">
        <f t="shared" si="16"/>
        <v>0.14285714285714285</v>
      </c>
      <c r="BP116" s="78">
        <f t="shared" si="17"/>
        <v>0.14285714285714285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7"/>
      <c r="V117" s="37"/>
      <c r="W117" s="38" t="s">
        <v>69</v>
      </c>
      <c r="X117" s="56">
        <v>48</v>
      </c>
      <c r="Y117" s="53">
        <f t="shared" si="12"/>
        <v>48</v>
      </c>
      <c r="Z117" s="39">
        <f t="shared" si="13"/>
        <v>0.74399999999999999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350.4</v>
      </c>
      <c r="BN117" s="78">
        <f t="shared" si="15"/>
        <v>350.4</v>
      </c>
      <c r="BO117" s="78">
        <f t="shared" si="16"/>
        <v>0.5714285714285714</v>
      </c>
      <c r="BP117" s="78">
        <f t="shared" si="17"/>
        <v>0.5714285714285714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40" t="s">
        <v>69</v>
      </c>
      <c r="X118" s="41">
        <f>IFERROR(SUM(X112:X117),"0")</f>
        <v>120</v>
      </c>
      <c r="Y118" s="41">
        <f>IFERROR(SUM(Y112:Y117),"0")</f>
        <v>120</v>
      </c>
      <c r="Z118" s="41">
        <f>IFERROR(IF(Z112="",0,Z112),"0")+IFERROR(IF(Z113="",0,Z113),"0")+IFERROR(IF(Z114="",0,Z114),"0")+IFERROR(IF(Z115="",0,Z115),"0")+IFERROR(IF(Z116="",0,Z116),"0")+IFERROR(IF(Z117="",0,Z117),"0")</f>
        <v>1.86</v>
      </c>
      <c r="AA118" s="64"/>
      <c r="AB118" s="64"/>
      <c r="AC118" s="64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40" t="s">
        <v>73</v>
      </c>
      <c r="X119" s="41">
        <f>IFERROR(SUMPRODUCT(X112:X117*H112:H117),"0")</f>
        <v>818.40000000000009</v>
      </c>
      <c r="Y119" s="41">
        <f>IFERROR(SUMPRODUCT(Y112:Y117*H112:H117),"0")</f>
        <v>818.40000000000009</v>
      </c>
      <c r="Z119" s="40"/>
      <c r="AA119" s="64"/>
      <c r="AB119" s="64"/>
      <c r="AC119" s="64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9"/>
      <c r="R121" s="339"/>
      <c r="S121" s="339"/>
      <c r="T121" s="340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62"/>
      <c r="AB124" s="62"/>
      <c r="AC124" s="62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7"/>
      <c r="V127" s="37"/>
      <c r="W127" s="38" t="s">
        <v>69</v>
      </c>
      <c r="X127" s="56">
        <v>14</v>
      </c>
      <c r="Y127" s="53">
        <f>IFERROR(IF(X127="","",X127),"")</f>
        <v>14</v>
      </c>
      <c r="Z127" s="39">
        <f>IFERROR(IF(X127="","",X127*0.01788),"")</f>
        <v>0.25031999999999999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51.850399999999993</v>
      </c>
      <c r="BN127" s="78">
        <f>IFERROR(Y127*I127,"0")</f>
        <v>51.850399999999993</v>
      </c>
      <c r="BO127" s="78">
        <f>IFERROR(X127/J127,"0")</f>
        <v>0.2</v>
      </c>
      <c r="BP127" s="78">
        <f>IFERROR(Y127/J127,"0")</f>
        <v>0.2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40" t="s">
        <v>69</v>
      </c>
      <c r="X128" s="41">
        <f>IFERROR(SUM(X126:X127),"0")</f>
        <v>42</v>
      </c>
      <c r="Y128" s="41">
        <f>IFERROR(SUM(Y126:Y127),"0")</f>
        <v>42</v>
      </c>
      <c r="Z128" s="41">
        <f>IFERROR(IF(Z126="",0,Z126),"0")+IFERROR(IF(Z127="",0,Z127),"0")</f>
        <v>0.75095999999999996</v>
      </c>
      <c r="AA128" s="64"/>
      <c r="AB128" s="64"/>
      <c r="AC128" s="64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40" t="s">
        <v>73</v>
      </c>
      <c r="X129" s="41">
        <f>IFERROR(SUMPRODUCT(X126:X127*H126:H127),"0")</f>
        <v>126</v>
      </c>
      <c r="Y129" s="41">
        <f>IFERROR(SUMPRODUCT(Y126:Y127*H126:H127),"0")</f>
        <v>126</v>
      </c>
      <c r="Z129" s="40"/>
      <c r="AA129" s="64"/>
      <c r="AB129" s="64"/>
      <c r="AC129" s="64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62"/>
      <c r="AB130" s="62"/>
      <c r="AC130" s="62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7"/>
      <c r="V133" s="37"/>
      <c r="W133" s="38" t="s">
        <v>69</v>
      </c>
      <c r="X133" s="56">
        <v>14</v>
      </c>
      <c r="Y133" s="53">
        <f>IFERROR(IF(X133="","",X133),"")</f>
        <v>14</v>
      </c>
      <c r="Z133" s="39">
        <f>IFERROR(IF(X133="","",X133*0.01788),"")</f>
        <v>0.25031999999999999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51.850399999999993</v>
      </c>
      <c r="BN133" s="78">
        <f>IFERROR(Y133*I133,"0")</f>
        <v>51.850399999999993</v>
      </c>
      <c r="BO133" s="78">
        <f>IFERROR(X133/J133,"0")</f>
        <v>0.2</v>
      </c>
      <c r="BP133" s="78">
        <f>IFERROR(Y133/J133,"0")</f>
        <v>0.2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40" t="s">
        <v>69</v>
      </c>
      <c r="X134" s="41">
        <f>IFERROR(SUM(X132:X133),"0")</f>
        <v>28</v>
      </c>
      <c r="Y134" s="41">
        <f>IFERROR(SUM(Y132:Y133),"0")</f>
        <v>28</v>
      </c>
      <c r="Z134" s="41">
        <f>IFERROR(IF(Z132="",0,Z132),"0")+IFERROR(IF(Z133="",0,Z133),"0")</f>
        <v>0.50063999999999997</v>
      </c>
      <c r="AA134" s="64"/>
      <c r="AB134" s="64"/>
      <c r="AC134" s="64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40" t="s">
        <v>73</v>
      </c>
      <c r="X135" s="41">
        <f>IFERROR(SUMPRODUCT(X132:X133*H132:H133),"0")</f>
        <v>84</v>
      </c>
      <c r="Y135" s="41">
        <f>IFERROR(SUMPRODUCT(Y132:Y133*H132:H133),"0")</f>
        <v>84</v>
      </c>
      <c r="Z135" s="40"/>
      <c r="AA135" s="64"/>
      <c r="AB135" s="64"/>
      <c r="AC135" s="64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62"/>
      <c r="AB136" s="62"/>
      <c r="AC136" s="62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91.839999999999989</v>
      </c>
      <c r="BN138" s="78">
        <f>IFERROR(Y138*I138,"0")</f>
        <v>91.839999999999989</v>
      </c>
      <c r="BO138" s="78">
        <f>IFERROR(X138/J138,"0")</f>
        <v>0.4</v>
      </c>
      <c r="BP138" s="78">
        <f>IFERROR(Y138/J138,"0")</f>
        <v>0.4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7"/>
      <c r="V139" s="37"/>
      <c r="W139" s="38" t="s">
        <v>69</v>
      </c>
      <c r="X139" s="56">
        <v>14</v>
      </c>
      <c r="Y139" s="53">
        <f>IFERROR(IF(X139="","",X139),"")</f>
        <v>14</v>
      </c>
      <c r="Z139" s="39">
        <f>IFERROR(IF(X139="","",X139*0.01788),"")</f>
        <v>0.25031999999999999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45.919999999999995</v>
      </c>
      <c r="BN139" s="78">
        <f>IFERROR(Y139*I139,"0")</f>
        <v>45.919999999999995</v>
      </c>
      <c r="BO139" s="78">
        <f>IFERROR(X139/J139,"0")</f>
        <v>0.2</v>
      </c>
      <c r="BP139" s="78">
        <f>IFERROR(Y139/J139,"0")</f>
        <v>0.2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40" t="s">
        <v>69</v>
      </c>
      <c r="X140" s="41">
        <f>IFERROR(SUM(X138:X139),"0")</f>
        <v>42</v>
      </c>
      <c r="Y140" s="41">
        <f>IFERROR(SUM(Y138:Y139),"0")</f>
        <v>42</v>
      </c>
      <c r="Z140" s="41">
        <f>IFERROR(IF(Z138="",0,Z138),"0")+IFERROR(IF(Z139="",0,Z139),"0")</f>
        <v>0.75095999999999996</v>
      </c>
      <c r="AA140" s="64"/>
      <c r="AB140" s="64"/>
      <c r="AC140" s="64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40" t="s">
        <v>73</v>
      </c>
      <c r="X141" s="41">
        <f>IFERROR(SUMPRODUCT(X138:X139*H138:H139),"0")</f>
        <v>126</v>
      </c>
      <c r="Y141" s="41">
        <f>IFERROR(SUMPRODUCT(Y138:Y139*H138:H139),"0")</f>
        <v>126</v>
      </c>
      <c r="Z141" s="40"/>
      <c r="AA141" s="64"/>
      <c r="AB141" s="64"/>
      <c r="AC141" s="64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62"/>
      <c r="AB142" s="62"/>
      <c r="AC142" s="62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62"/>
      <c r="AB147" s="62"/>
      <c r="AC147" s="62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63"/>
      <c r="AB148" s="63"/>
      <c r="AC148" s="63"/>
    </row>
    <row r="149" spans="1:68" ht="16.5" hidden="1" customHeight="1" x14ac:dyDescent="0.25">
      <c r="A149" s="60" t="s">
        <v>227</v>
      </c>
      <c r="B149" s="60" t="s">
        <v>228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62"/>
      <c r="AB152" s="62"/>
      <c r="AC152" s="62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63"/>
      <c r="AB153" s="63"/>
      <c r="AC153" s="63"/>
    </row>
    <row r="154" spans="1:68" ht="27" hidden="1" customHeight="1" x14ac:dyDescent="0.25">
      <c r="A154" s="60" t="s">
        <v>231</v>
      </c>
      <c r="B154" s="60" t="s">
        <v>232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62"/>
      <c r="AB158" s="62"/>
      <c r="AC158" s="62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7"/>
      <c r="V160" s="37"/>
      <c r="W160" s="38" t="s">
        <v>69</v>
      </c>
      <c r="X160" s="56">
        <v>14</v>
      </c>
      <c r="Y160" s="53">
        <f>IFERROR(IF(X160="","",X160),"")</f>
        <v>14</v>
      </c>
      <c r="Z160" s="39">
        <f>IFERROR(IF(X160="","",X160*0.00941),"")</f>
        <v>0.13174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29.425199999999997</v>
      </c>
      <c r="BN160" s="78">
        <f>IFERROR(Y160*I160,"0")</f>
        <v>29.425199999999997</v>
      </c>
      <c r="BO160" s="78">
        <f>IFERROR(X160/J160,"0")</f>
        <v>0.1</v>
      </c>
      <c r="BP160" s="78">
        <f>IFERROR(Y160/J160,"0")</f>
        <v>0.1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40" t="s">
        <v>69</v>
      </c>
      <c r="X161" s="41">
        <f>IFERROR(SUM(X160:X160),"0")</f>
        <v>14</v>
      </c>
      <c r="Y161" s="41">
        <f>IFERROR(SUM(Y160:Y160),"0")</f>
        <v>14</v>
      </c>
      <c r="Z161" s="41">
        <f>IFERROR(IF(Z160="",0,Z160),"0")</f>
        <v>0.13174</v>
      </c>
      <c r="AA161" s="64"/>
      <c r="AB161" s="64"/>
      <c r="AC161" s="64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40" t="s">
        <v>73</v>
      </c>
      <c r="X162" s="41">
        <f>IFERROR(SUMPRODUCT(X160:X160*H160:H160),"0")</f>
        <v>23.52</v>
      </c>
      <c r="Y162" s="41">
        <f>IFERROR(SUMPRODUCT(Y160:Y160*H160:H160),"0")</f>
        <v>23.52</v>
      </c>
      <c r="Z162" s="40"/>
      <c r="AA162" s="64"/>
      <c r="AB162" s="64"/>
      <c r="AC162" s="64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52"/>
      <c r="AB163" s="52"/>
      <c r="AC163" s="52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62"/>
      <c r="AB164" s="62"/>
      <c r="AC164" s="62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402" t="s">
        <v>245</v>
      </c>
      <c r="Q166" s="339"/>
      <c r="R166" s="339"/>
      <c r="S166" s="339"/>
      <c r="T166" s="340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62"/>
      <c r="AB169" s="62"/>
      <c r="AC169" s="62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7" t="s">
        <v>249</v>
      </c>
      <c r="Q171" s="339"/>
      <c r="R171" s="339"/>
      <c r="S171" s="339"/>
      <c r="T171" s="340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3" t="s">
        <v>253</v>
      </c>
      <c r="Q172" s="339"/>
      <c r="R172" s="339"/>
      <c r="S172" s="339"/>
      <c r="T172" s="340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7"/>
      <c r="V173" s="37"/>
      <c r="W173" s="38" t="s">
        <v>69</v>
      </c>
      <c r="X173" s="56">
        <v>72</v>
      </c>
      <c r="Y173" s="53">
        <f>IFERROR(IF(X173="","",X173),"")</f>
        <v>72</v>
      </c>
      <c r="Z173" s="39">
        <f>IFERROR(IF(X173="","",X173*0.00866),"")</f>
        <v>0.62351999999999996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375.35039999999998</v>
      </c>
      <c r="BN173" s="78">
        <f>IFERROR(Y173*I173,"0")</f>
        <v>375.35039999999998</v>
      </c>
      <c r="BO173" s="78">
        <f>IFERROR(X173/J173,"0")</f>
        <v>0.5</v>
      </c>
      <c r="BP173" s="78">
        <f>IFERROR(Y173/J173,"0")</f>
        <v>0.5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40" t="s">
        <v>69</v>
      </c>
      <c r="X175" s="41">
        <f>IFERROR(SUM(X171:X174),"0")</f>
        <v>72</v>
      </c>
      <c r="Y175" s="41">
        <f>IFERROR(SUM(Y171:Y174),"0")</f>
        <v>72</v>
      </c>
      <c r="Z175" s="41">
        <f>IFERROR(IF(Z171="",0,Z171),"0")+IFERROR(IF(Z172="",0,Z172),"0")+IFERROR(IF(Z173="",0,Z173),"0")+IFERROR(IF(Z174="",0,Z174),"0")</f>
        <v>0.62351999999999996</v>
      </c>
      <c r="AA175" s="64"/>
      <c r="AB175" s="64"/>
      <c r="AC175" s="64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40" t="s">
        <v>73</v>
      </c>
      <c r="X176" s="41">
        <f>IFERROR(SUMPRODUCT(X171:X174*H171:H174),"0")</f>
        <v>360</v>
      </c>
      <c r="Y176" s="41">
        <f>IFERROR(SUMPRODUCT(Y171:Y174*H171:H174),"0")</f>
        <v>360</v>
      </c>
      <c r="Z176" s="40"/>
      <c r="AA176" s="64"/>
      <c r="AB176" s="64"/>
      <c r="AC176" s="64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265</v>
      </c>
      <c r="B179" s="60" t="s">
        <v>266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52"/>
      <c r="AB182" s="52"/>
      <c r="AC182" s="52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62"/>
      <c r="AB183" s="62"/>
      <c r="AC183" s="62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1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7"/>
      <c r="V185" s="37"/>
      <c r="W185" s="38" t="s">
        <v>69</v>
      </c>
      <c r="X185" s="56">
        <v>56</v>
      </c>
      <c r="Y185" s="53">
        <f>IFERROR(IF(X185="","",X185),"")</f>
        <v>56</v>
      </c>
      <c r="Z185" s="39">
        <f>IFERROR(IF(X185="","",X185*0.01788),"")</f>
        <v>1.0012799999999999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189.72800000000001</v>
      </c>
      <c r="BN185" s="78">
        <f>IFERROR(Y185*I185,"0")</f>
        <v>189.72800000000001</v>
      </c>
      <c r="BO185" s="78">
        <f>IFERROR(X185/J185,"0")</f>
        <v>0.8</v>
      </c>
      <c r="BP185" s="78">
        <f>IFERROR(Y185/J185,"0")</f>
        <v>0.8</v>
      </c>
    </row>
    <row r="186" spans="1:68" ht="27" hidden="1" customHeight="1" x14ac:dyDescent="0.25">
      <c r="A186" s="60" t="s">
        <v>272</v>
      </c>
      <c r="B186" s="60" t="s">
        <v>273</v>
      </c>
      <c r="C186" s="34">
        <v>4301132179</v>
      </c>
      <c r="D186" s="341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7"/>
      <c r="V187" s="37"/>
      <c r="W187" s="38" t="s">
        <v>69</v>
      </c>
      <c r="X187" s="56">
        <v>42</v>
      </c>
      <c r="Y187" s="53">
        <f>IFERROR(IF(X187="","",X187),"")</f>
        <v>42</v>
      </c>
      <c r="Z187" s="39">
        <f>IFERROR(IF(X187="","",X187*0.01788),"")</f>
        <v>0.75095999999999996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156.91200000000001</v>
      </c>
      <c r="BN187" s="78">
        <f>IFERROR(Y187*I187,"0")</f>
        <v>156.91200000000001</v>
      </c>
      <c r="BO187" s="78">
        <f>IFERROR(X187/J187,"0")</f>
        <v>0.6</v>
      </c>
      <c r="BP187" s="78">
        <f>IFERROR(Y187/J187,"0")</f>
        <v>0.6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40" t="s">
        <v>69</v>
      </c>
      <c r="X188" s="41">
        <f>IFERROR(SUM(X185:X187),"0")</f>
        <v>98</v>
      </c>
      <c r="Y188" s="41">
        <f>IFERROR(SUM(Y185:Y187),"0")</f>
        <v>98</v>
      </c>
      <c r="Z188" s="41">
        <f>IFERROR(IF(Z185="",0,Z185),"0")+IFERROR(IF(Z186="",0,Z186),"0")+IFERROR(IF(Z187="",0,Z187),"0")</f>
        <v>1.75224</v>
      </c>
      <c r="AA188" s="64"/>
      <c r="AB188" s="64"/>
      <c r="AC188" s="64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40" t="s">
        <v>73</v>
      </c>
      <c r="X189" s="41">
        <f>IFERROR(SUMPRODUCT(X185:X187*H185:H187),"0")</f>
        <v>294</v>
      </c>
      <c r="Y189" s="41">
        <f>IFERROR(SUMPRODUCT(Y185:Y187*H185:H187),"0")</f>
        <v>294</v>
      </c>
      <c r="Z189" s="40"/>
      <c r="AA189" s="64"/>
      <c r="AB189" s="64"/>
      <c r="AC189" s="64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18" t="s">
        <v>283</v>
      </c>
      <c r="Q191" s="339"/>
      <c r="R191" s="339"/>
      <c r="S191" s="339"/>
      <c r="T191" s="340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52"/>
      <c r="AB194" s="52"/>
      <c r="AC194" s="52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62"/>
      <c r="AB195" s="62"/>
      <c r="AC195" s="62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63"/>
      <c r="AB196" s="63"/>
      <c r="AC196" s="63"/>
    </row>
    <row r="197" spans="1:68" ht="27" hidden="1" customHeight="1" x14ac:dyDescent="0.25">
      <c r="A197" s="60" t="s">
        <v>288</v>
      </c>
      <c r="B197" s="60" t="s">
        <v>289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62"/>
      <c r="AB203" s="62"/>
      <c r="AC203" s="62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63"/>
      <c r="AB204" s="63"/>
      <c r="AC204" s="63"/>
    </row>
    <row r="205" spans="1:68" ht="16.5" hidden="1" customHeight="1" x14ac:dyDescent="0.25">
      <c r="A205" s="60" t="s">
        <v>300</v>
      </c>
      <c r="B205" s="60" t="s">
        <v>301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62"/>
      <c r="AB210" s="62"/>
      <c r="AC210" s="62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62"/>
      <c r="AB220" s="62"/>
      <c r="AC220" s="62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328</v>
      </c>
      <c r="B223" s="60" t="s">
        <v>329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7"/>
      <c r="V225" s="37"/>
      <c r="W225" s="38" t="s">
        <v>69</v>
      </c>
      <c r="X225" s="56">
        <v>12</v>
      </c>
      <c r="Y225" s="53">
        <f>IFERROR(IF(X225="","",X225),"")</f>
        <v>12</v>
      </c>
      <c r="Z225" s="39">
        <f>IFERROR(IF(X225="","",X225*0.0155),"")</f>
        <v>0.186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89.64</v>
      </c>
      <c r="BN225" s="78">
        <f>IFERROR(Y225*I225,"0")</f>
        <v>89.64</v>
      </c>
      <c r="BO225" s="78">
        <f>IFERROR(X225/J225,"0")</f>
        <v>0.14285714285714285</v>
      </c>
      <c r="BP225" s="78">
        <f>IFERROR(Y225/J225,"0")</f>
        <v>0.14285714285714285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40" t="s">
        <v>69</v>
      </c>
      <c r="X226" s="41">
        <f>IFERROR(SUM(X222:X225),"0")</f>
        <v>12</v>
      </c>
      <c r="Y226" s="41">
        <f>IFERROR(SUM(Y222:Y225),"0")</f>
        <v>12</v>
      </c>
      <c r="Z226" s="41">
        <f>IFERROR(IF(Z222="",0,Z222),"0")+IFERROR(IF(Z223="",0,Z223),"0")+IFERROR(IF(Z224="",0,Z224),"0")+IFERROR(IF(Z225="",0,Z225),"0")</f>
        <v>0.186</v>
      </c>
      <c r="AA226" s="64"/>
      <c r="AB226" s="64"/>
      <c r="AC226" s="64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40" t="s">
        <v>73</v>
      </c>
      <c r="X227" s="41">
        <f>IFERROR(SUMPRODUCT(X222:X225*H222:H225),"0")</f>
        <v>86.4</v>
      </c>
      <c r="Y227" s="41">
        <f>IFERROR(SUMPRODUCT(Y222:Y225*H222:H225),"0")</f>
        <v>86.4</v>
      </c>
      <c r="Z227" s="40"/>
      <c r="AA227" s="64"/>
      <c r="AB227" s="64"/>
      <c r="AC227" s="64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62"/>
      <c r="AB228" s="62"/>
      <c r="AC228" s="62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62"/>
      <c r="AB239" s="62"/>
      <c r="AC239" s="62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62"/>
      <c r="AB244" s="62"/>
      <c r="AC244" s="62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52"/>
      <c r="AB250" s="52"/>
      <c r="AC250" s="52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62"/>
      <c r="AB251" s="62"/>
      <c r="AC251" s="62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52"/>
      <c r="AB256" s="52"/>
      <c r="AC256" s="52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62"/>
      <c r="AB257" s="62"/>
      <c r="AC257" s="62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63"/>
      <c r="AB258" s="63"/>
      <c r="AC258" s="63"/>
    </row>
    <row r="259" spans="1:68" ht="27" hidden="1" customHeight="1" x14ac:dyDescent="0.25">
      <c r="A259" s="60" t="s">
        <v>363</v>
      </c>
      <c r="B259" s="60" t="s">
        <v>364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52"/>
      <c r="AB263" s="52"/>
      <c r="AC263" s="52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62"/>
      <c r="AB264" s="62"/>
      <c r="AC264" s="62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52"/>
      <c r="AB273" s="52"/>
      <c r="AC273" s="52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62"/>
      <c r="AB274" s="62"/>
      <c r="AC274" s="62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76" t="s">
        <v>378</v>
      </c>
      <c r="Q276" s="339"/>
      <c r="R276" s="339"/>
      <c r="S276" s="339"/>
      <c r="T276" s="340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380</v>
      </c>
      <c r="B277" s="60" t="s">
        <v>381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7" t="s">
        <v>382</v>
      </c>
      <c r="Q277" s="339"/>
      <c r="R277" s="339"/>
      <c r="S277" s="339"/>
      <c r="T277" s="340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20" t="s">
        <v>385</v>
      </c>
      <c r="Q278" s="339"/>
      <c r="R278" s="339"/>
      <c r="S278" s="339"/>
      <c r="T278" s="340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63"/>
      <c r="AB281" s="63"/>
      <c r="AC281" s="63"/>
    </row>
    <row r="282" spans="1:68" ht="27" hidden="1" customHeight="1" x14ac:dyDescent="0.25">
      <c r="A282" s="60" t="s">
        <v>387</v>
      </c>
      <c r="B282" s="60" t="s">
        <v>388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7"/>
      <c r="V286" s="37"/>
      <c r="W286" s="38" t="s">
        <v>69</v>
      </c>
      <c r="X286" s="56">
        <v>36</v>
      </c>
      <c r="Y286" s="53">
        <f>IFERROR(IF(X286="","",X286),"")</f>
        <v>36</v>
      </c>
      <c r="Z286" s="39">
        <f>IFERROR(IF(X286="","",X286*0.0155),"")</f>
        <v>0.55800000000000005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225.35999999999999</v>
      </c>
      <c r="BN286" s="78">
        <f>IFERROR(Y286*I286,"0")</f>
        <v>225.35999999999999</v>
      </c>
      <c r="BO286" s="78">
        <f>IFERROR(X286/J286,"0")</f>
        <v>0.42857142857142855</v>
      </c>
      <c r="BP286" s="78">
        <f>IFERROR(Y286/J286,"0")</f>
        <v>0.42857142857142855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8" t="s">
        <v>395</v>
      </c>
      <c r="Q287" s="339"/>
      <c r="R287" s="339"/>
      <c r="S287" s="339"/>
      <c r="T287" s="340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40" t="s">
        <v>69</v>
      </c>
      <c r="X288" s="41">
        <f>IFERROR(SUM(X286:X287),"0")</f>
        <v>36</v>
      </c>
      <c r="Y288" s="41">
        <f>IFERROR(SUM(Y286:Y287),"0")</f>
        <v>36</v>
      </c>
      <c r="Z288" s="41">
        <f>IFERROR(IF(Z286="",0,Z286),"0")+IFERROR(IF(Z287="",0,Z287),"0")</f>
        <v>0.55800000000000005</v>
      </c>
      <c r="AA288" s="64"/>
      <c r="AB288" s="64"/>
      <c r="AC288" s="64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40" t="s">
        <v>73</v>
      </c>
      <c r="X289" s="41">
        <f>IFERROR(SUMPRODUCT(X286:X287*H286:H287),"0")</f>
        <v>216</v>
      </c>
      <c r="Y289" s="41">
        <f>IFERROR(SUMPRODUCT(Y286:Y287*H286:H287),"0")</f>
        <v>216</v>
      </c>
      <c r="Z289" s="40"/>
      <c r="AA289" s="64"/>
      <c r="AB289" s="64"/>
      <c r="AC289" s="64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63"/>
      <c r="AB290" s="63"/>
      <c r="AC290" s="63"/>
    </row>
    <row r="291" spans="1:68" ht="27" hidden="1" customHeight="1" x14ac:dyDescent="0.25">
      <c r="A291" s="60" t="s">
        <v>396</v>
      </c>
      <c r="B291" s="60" t="s">
        <v>397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7" t="s">
        <v>398</v>
      </c>
      <c r="Q291" s="339"/>
      <c r="R291" s="339"/>
      <c r="S291" s="339"/>
      <c r="T291" s="340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7"/>
      <c r="V292" s="37"/>
      <c r="W292" s="38" t="s">
        <v>69</v>
      </c>
      <c r="X292" s="56">
        <v>12</v>
      </c>
      <c r="Y292" s="53">
        <f>IFERROR(IF(X292="","",X292),"")</f>
        <v>12</v>
      </c>
      <c r="Z292" s="39">
        <f>IFERROR(IF(X292="","",X292*0.0155),"")</f>
        <v>0.186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62.820000000000007</v>
      </c>
      <c r="BN292" s="78">
        <f>IFERROR(Y292*I292,"0")</f>
        <v>62.820000000000007</v>
      </c>
      <c r="BO292" s="78">
        <f>IFERROR(X292/J292,"0")</f>
        <v>0.14285714285714285</v>
      </c>
      <c r="BP292" s="78">
        <f>IFERROR(Y292/J292,"0")</f>
        <v>0.14285714285714285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40" t="s">
        <v>69</v>
      </c>
      <c r="X294" s="41">
        <f>IFERROR(SUM(X291:X293),"0")</f>
        <v>12</v>
      </c>
      <c r="Y294" s="41">
        <f>IFERROR(SUM(Y291:Y293),"0")</f>
        <v>12</v>
      </c>
      <c r="Z294" s="41">
        <f>IFERROR(IF(Z291="",0,Z291),"0")+IFERROR(IF(Z292="",0,Z292),"0")+IFERROR(IF(Z293="",0,Z293),"0")</f>
        <v>0.186</v>
      </c>
      <c r="AA294" s="64"/>
      <c r="AB294" s="64"/>
      <c r="AC294" s="64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40" t="s">
        <v>73</v>
      </c>
      <c r="X295" s="41">
        <f>IFERROR(SUMPRODUCT(X291:X293*H291:H293),"0")</f>
        <v>60</v>
      </c>
      <c r="Y295" s="41">
        <f>IFERROR(SUMPRODUCT(Y291:Y293*H291:H293),"0")</f>
        <v>60</v>
      </c>
      <c r="Z295" s="40"/>
      <c r="AA295" s="64"/>
      <c r="AB295" s="64"/>
      <c r="AC295" s="64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6" t="s">
        <v>406</v>
      </c>
      <c r="Q297" s="339"/>
      <c r="R297" s="339"/>
      <c r="S297" s="339"/>
      <c r="T297" s="340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4" t="s">
        <v>410</v>
      </c>
      <c r="Q298" s="339"/>
      <c r="R298" s="339"/>
      <c r="S298" s="339"/>
      <c r="T298" s="340"/>
      <c r="U298" s="37"/>
      <c r="V298" s="37"/>
      <c r="W298" s="38" t="s">
        <v>69</v>
      </c>
      <c r="X298" s="56">
        <v>42</v>
      </c>
      <c r="Y298" s="53">
        <f t="shared" si="24"/>
        <v>42</v>
      </c>
      <c r="Z298" s="39">
        <f>IFERROR(IF(X298="","",X298*0.00936),"")</f>
        <v>0.39312000000000002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163.464</v>
      </c>
      <c r="BN298" s="78">
        <f t="shared" si="26"/>
        <v>163.464</v>
      </c>
      <c r="BO298" s="78">
        <f t="shared" si="27"/>
        <v>0.33333333333333331</v>
      </c>
      <c r="BP298" s="78">
        <f t="shared" si="28"/>
        <v>0.33333333333333331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351" t="s">
        <v>416</v>
      </c>
      <c r="Q300" s="339"/>
      <c r="R300" s="339"/>
      <c r="S300" s="339"/>
      <c r="T300" s="340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75" t="s">
        <v>420</v>
      </c>
      <c r="Q301" s="339"/>
      <c r="R301" s="339"/>
      <c r="S301" s="339"/>
      <c r="T301" s="340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422</v>
      </c>
      <c r="B302" s="60" t="s">
        <v>423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9" t="s">
        <v>426</v>
      </c>
      <c r="Q303" s="339"/>
      <c r="R303" s="339"/>
      <c r="S303" s="339"/>
      <c r="T303" s="340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427</v>
      </c>
      <c r="B304" s="60" t="s">
        <v>428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1" t="s">
        <v>431</v>
      </c>
      <c r="Q305" s="339"/>
      <c r="R305" s="339"/>
      <c r="S305" s="339"/>
      <c r="T305" s="340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0" t="s">
        <v>436</v>
      </c>
      <c r="Q307" s="339"/>
      <c r="R307" s="339"/>
      <c r="S307" s="339"/>
      <c r="T307" s="340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5" t="s">
        <v>439</v>
      </c>
      <c r="Q308" s="339"/>
      <c r="R308" s="339"/>
      <c r="S308" s="339"/>
      <c r="T308" s="340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8" t="s">
        <v>442</v>
      </c>
      <c r="Q309" s="339"/>
      <c r="R309" s="339"/>
      <c r="S309" s="339"/>
      <c r="T309" s="340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2" t="s">
        <v>445</v>
      </c>
      <c r="Q310" s="339"/>
      <c r="R310" s="339"/>
      <c r="S310" s="339"/>
      <c r="T310" s="340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52" t="s">
        <v>448</v>
      </c>
      <c r="Q311" s="339"/>
      <c r="R311" s="339"/>
      <c r="S311" s="339"/>
      <c r="T311" s="340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9" t="s">
        <v>451</v>
      </c>
      <c r="Q312" s="339"/>
      <c r="R312" s="339"/>
      <c r="S312" s="339"/>
      <c r="T312" s="340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9" t="s">
        <v>454</v>
      </c>
      <c r="Q313" s="339"/>
      <c r="R313" s="339"/>
      <c r="S313" s="339"/>
      <c r="T313" s="340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6" t="s">
        <v>458</v>
      </c>
      <c r="Q314" s="339"/>
      <c r="R314" s="339"/>
      <c r="S314" s="339"/>
      <c r="T314" s="340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38" t="s">
        <v>462</v>
      </c>
      <c r="Q315" s="339"/>
      <c r="R315" s="339"/>
      <c r="S315" s="339"/>
      <c r="T315" s="340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84" t="s">
        <v>466</v>
      </c>
      <c r="Q316" s="339"/>
      <c r="R316" s="339"/>
      <c r="S316" s="339"/>
      <c r="T316" s="340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9"/>
      <c r="R317" s="339"/>
      <c r="S317" s="339"/>
      <c r="T317" s="340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40" t="s">
        <v>69</v>
      </c>
      <c r="X318" s="41">
        <f>IFERROR(SUM(X297:X317),"0")</f>
        <v>54</v>
      </c>
      <c r="Y318" s="41">
        <f>IFERROR(SUM(Y297:Y317),"0")</f>
        <v>54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0.57912000000000008</v>
      </c>
      <c r="AA318" s="64"/>
      <c r="AB318" s="64"/>
      <c r="AC318" s="64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40" t="s">
        <v>73</v>
      </c>
      <c r="X319" s="41">
        <f>IFERROR(SUMPRODUCT(X297:X317*H297:H317),"0")</f>
        <v>221.4</v>
      </c>
      <c r="Y319" s="41">
        <f>IFERROR(SUMPRODUCT(Y297:Y317*H297:H317),"0")</f>
        <v>221.4</v>
      </c>
      <c r="Z319" s="40"/>
      <c r="AA319" s="64"/>
      <c r="AB319" s="64"/>
      <c r="AC319" s="64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62"/>
      <c r="AB320" s="62"/>
      <c r="AC320" s="62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32" t="s">
        <v>475</v>
      </c>
      <c r="Q322" s="339"/>
      <c r="R322" s="339"/>
      <c r="S322" s="339"/>
      <c r="T322" s="340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3537.48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3537.48</v>
      </c>
      <c r="Z325" s="40"/>
      <c r="AA325" s="64"/>
      <c r="AB325" s="64"/>
      <c r="AC325" s="64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40" t="s">
        <v>73</v>
      </c>
      <c r="X326" s="41">
        <f>IFERROR(SUM(BM22:BM322),"0")</f>
        <v>3873.6779999999999</v>
      </c>
      <c r="Y326" s="41">
        <f>IFERROR(SUM(BN22:BN322),"0")</f>
        <v>3873.6779999999999</v>
      </c>
      <c r="Z326" s="40"/>
      <c r="AA326" s="64"/>
      <c r="AB326" s="64"/>
      <c r="AC326" s="64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40" t="s">
        <v>480</v>
      </c>
      <c r="X327" s="42">
        <f>ROUNDUP(SUM(BO22:BO322),0)</f>
        <v>10</v>
      </c>
      <c r="Y327" s="42">
        <f>ROUNDUP(SUM(BP22:BP322),0)</f>
        <v>10</v>
      </c>
      <c r="Z327" s="40"/>
      <c r="AA327" s="64"/>
      <c r="AB327" s="64"/>
      <c r="AC327" s="64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40" t="s">
        <v>73</v>
      </c>
      <c r="X328" s="41">
        <f>GrossWeightTotal+PalletQtyTotal*25</f>
        <v>4123.6779999999999</v>
      </c>
      <c r="Y328" s="41">
        <f>GrossWeightTotalR+PalletQtyTotalR*25</f>
        <v>4123.6779999999999</v>
      </c>
      <c r="Z328" s="40"/>
      <c r="AA328" s="64"/>
      <c r="AB328" s="64"/>
      <c r="AC328" s="64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858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858</v>
      </c>
      <c r="Z329" s="40"/>
      <c r="AA329" s="64"/>
      <c r="AB329" s="64"/>
      <c r="AC329" s="64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11.824379999999998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83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83" t="s">
        <v>356</v>
      </c>
      <c r="AF332" s="83" t="s">
        <v>361</v>
      </c>
      <c r="AG332" s="83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1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1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168</v>
      </c>
      <c r="D335" s="50">
        <f>IFERROR(X35*H35,"0")+IFERROR(X36*H36,"0")+IFERROR(X37*H37,"0")</f>
        <v>134.39999999999998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480</v>
      </c>
      <c r="H335" s="50">
        <f>IFERROR(X84*H84,"0")</f>
        <v>100.8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100.8</v>
      </c>
      <c r="K335" s="50">
        <f>IFERROR(X105*H105,"0")+IFERROR(X106*H106,"0")+IFERROR(X107*H107,"0")</f>
        <v>36.96</v>
      </c>
      <c r="L335" s="50">
        <f>IFERROR(X112*H112,"0")+IFERROR(X113*H113,"0")+IFERROR(X114*H114,"0")+IFERROR(X115*H115,"0")+IFERROR(X116*H116,"0")+IFERROR(X117*H117,"0")+IFERROR(X121*H121,"0")</f>
        <v>818.40000000000009</v>
      </c>
      <c r="M335" s="50">
        <f>IFERROR(X126*H126,"0")+IFERROR(X127*H127,"0")</f>
        <v>126</v>
      </c>
      <c r="N335" s="1"/>
      <c r="O335" s="50">
        <f>IFERROR(X132*H132,"0")+IFERROR(X133*H133,"0")</f>
        <v>84</v>
      </c>
      <c r="P335" s="50">
        <f>IFERROR(X138*H138,"0")+IFERROR(X139*H139,"0")</f>
        <v>126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23.52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360</v>
      </c>
      <c r="W335" s="50">
        <f>IFERROR(X185*H185,"0")+IFERROR(X186*H186,"0")+IFERROR(X187*H187,"0")+IFERROR(X191*H191,"0")</f>
        <v>294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86.4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497.4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1879.2</v>
      </c>
      <c r="B338" s="69">
        <f>SUMPRODUCT(--(BB:BB="ПГП"),--(W:W="кор"),H:H,Y:Y)+SUMPRODUCT(--(BB:BB="ПГП"),--(W:W="кг"),Y:Y)</f>
        <v>1658.28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12,00"/>
        <filter val="12,00"/>
        <filter val="120,00"/>
        <filter val="126,00"/>
        <filter val="134,40"/>
        <filter val="14,00"/>
        <filter val="168,00"/>
        <filter val="216,00"/>
        <filter val="221,40"/>
        <filter val="23,52"/>
        <filter val="24,00"/>
        <filter val="28,00"/>
        <filter val="294,00"/>
        <filter val="3 537,48"/>
        <filter val="3 873,68"/>
        <filter val="36,00"/>
        <filter val="36,96"/>
        <filter val="360,00"/>
        <filter val="4 123,68"/>
        <filter val="42,00"/>
        <filter val="48,00"/>
        <filter val="480,00"/>
        <filter val="54,00"/>
        <filter val="56,00"/>
        <filter val="60,00"/>
        <filter val="72,00"/>
        <filter val="818,40"/>
        <filter val="84,00"/>
        <filter val="858,00"/>
        <filter val="86,4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