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D6B7F12-4B72-454C-A831-DCC9DD457CA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P303" i="1" s="1"/>
  <c r="BO302" i="1"/>
  <c r="BM302" i="1"/>
  <c r="Z302" i="1"/>
  <c r="Y302" i="1"/>
  <c r="P302" i="1"/>
  <c r="BO301" i="1"/>
  <c r="BN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Y287" i="1"/>
  <c r="BP287" i="1" s="1"/>
  <c r="BO286" i="1"/>
  <c r="BM286" i="1"/>
  <c r="Z286" i="1"/>
  <c r="Z288" i="1" s="1"/>
  <c r="Y286" i="1"/>
  <c r="BP286" i="1" s="1"/>
  <c r="P286" i="1"/>
  <c r="X284" i="1"/>
  <c r="Z283" i="1"/>
  <c r="X283" i="1"/>
  <c r="BO282" i="1"/>
  <c r="BM282" i="1"/>
  <c r="Z282" i="1"/>
  <c r="Y282" i="1"/>
  <c r="BN282" i="1" s="1"/>
  <c r="P282" i="1"/>
  <c r="X280" i="1"/>
  <c r="X279" i="1"/>
  <c r="BO278" i="1"/>
  <c r="BM278" i="1"/>
  <c r="Z278" i="1"/>
  <c r="Y278" i="1"/>
  <c r="BO277" i="1"/>
  <c r="BM277" i="1"/>
  <c r="Z277" i="1"/>
  <c r="Y277" i="1"/>
  <c r="BP277" i="1" s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BP270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P260" i="1"/>
  <c r="BO260" i="1"/>
  <c r="BM260" i="1"/>
  <c r="Z260" i="1"/>
  <c r="Z261" i="1" s="1"/>
  <c r="Y260" i="1"/>
  <c r="BN260" i="1" s="1"/>
  <c r="P260" i="1"/>
  <c r="BO259" i="1"/>
  <c r="BM259" i="1"/>
  <c r="Z259" i="1"/>
  <c r="Y259" i="1"/>
  <c r="BP259" i="1" s="1"/>
  <c r="P259" i="1"/>
  <c r="X255" i="1"/>
  <c r="X254" i="1"/>
  <c r="BO253" i="1"/>
  <c r="BM253" i="1"/>
  <c r="Z253" i="1"/>
  <c r="Z254" i="1" s="1"/>
  <c r="Y253" i="1"/>
  <c r="BP253" i="1" s="1"/>
  <c r="P253" i="1"/>
  <c r="X249" i="1"/>
  <c r="X248" i="1"/>
  <c r="BO247" i="1"/>
  <c r="BM247" i="1"/>
  <c r="Z247" i="1"/>
  <c r="Y247" i="1"/>
  <c r="P247" i="1"/>
  <c r="BO246" i="1"/>
  <c r="BM246" i="1"/>
  <c r="Z246" i="1"/>
  <c r="Z248" i="1" s="1"/>
  <c r="Y246" i="1"/>
  <c r="BN246" i="1" s="1"/>
  <c r="P246" i="1"/>
  <c r="X243" i="1"/>
  <c r="X242" i="1"/>
  <c r="BO241" i="1"/>
  <c r="BM241" i="1"/>
  <c r="Z241" i="1"/>
  <c r="Z242" i="1" s="1"/>
  <c r="Y241" i="1"/>
  <c r="BP241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BN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N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O207" i="1"/>
  <c r="BM207" i="1"/>
  <c r="Z207" i="1"/>
  <c r="Y207" i="1"/>
  <c r="BN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N198" i="1" s="1"/>
  <c r="P198" i="1"/>
  <c r="BO197" i="1"/>
  <c r="BM197" i="1"/>
  <c r="Z197" i="1"/>
  <c r="Z201" i="1" s="1"/>
  <c r="Y197" i="1"/>
  <c r="P197" i="1"/>
  <c r="X193" i="1"/>
  <c r="X192" i="1"/>
  <c r="BO191" i="1"/>
  <c r="BM191" i="1"/>
  <c r="Z191" i="1"/>
  <c r="Z192" i="1" s="1"/>
  <c r="Y191" i="1"/>
  <c r="BN191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1" i="1"/>
  <c r="X180" i="1"/>
  <c r="BO179" i="1"/>
  <c r="BM179" i="1"/>
  <c r="Z179" i="1"/>
  <c r="Y179" i="1"/>
  <c r="BN179" i="1" s="1"/>
  <c r="P179" i="1"/>
  <c r="BO178" i="1"/>
  <c r="BM178" i="1"/>
  <c r="Z178" i="1"/>
  <c r="Z180" i="1" s="1"/>
  <c r="Y178" i="1"/>
  <c r="BP178" i="1" s="1"/>
  <c r="P178" i="1"/>
  <c r="X176" i="1"/>
  <c r="X175" i="1"/>
  <c r="BO174" i="1"/>
  <c r="BM174" i="1"/>
  <c r="Z174" i="1"/>
  <c r="Y174" i="1"/>
  <c r="BN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M171" i="1"/>
  <c r="Z171" i="1"/>
  <c r="Y171" i="1"/>
  <c r="BN171" i="1" s="1"/>
  <c r="Y168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BP160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Z140" i="1" s="1"/>
  <c r="Y139" i="1"/>
  <c r="Y141" i="1" s="1"/>
  <c r="P139" i="1"/>
  <c r="BO138" i="1"/>
  <c r="BM138" i="1"/>
  <c r="Z138" i="1"/>
  <c r="Y138" i="1"/>
  <c r="BP138" i="1" s="1"/>
  <c r="P138" i="1"/>
  <c r="X135" i="1"/>
  <c r="X134" i="1"/>
  <c r="BO133" i="1"/>
  <c r="BM133" i="1"/>
  <c r="Z133" i="1"/>
  <c r="Y133" i="1"/>
  <c r="P133" i="1"/>
  <c r="BO132" i="1"/>
  <c r="BM132" i="1"/>
  <c r="Z132" i="1"/>
  <c r="Y132" i="1"/>
  <c r="BN132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Z122" i="1"/>
  <c r="X122" i="1"/>
  <c r="BO121" i="1"/>
  <c r="BM121" i="1"/>
  <c r="Z121" i="1"/>
  <c r="Y121" i="1"/>
  <c r="Y122" i="1" s="1"/>
  <c r="X119" i="1"/>
  <c r="X118" i="1"/>
  <c r="BO117" i="1"/>
  <c r="BN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P114" i="1"/>
  <c r="BO114" i="1"/>
  <c r="BM114" i="1"/>
  <c r="Z114" i="1"/>
  <c r="Y114" i="1"/>
  <c r="BN114" i="1" s="1"/>
  <c r="P114" i="1"/>
  <c r="BO113" i="1"/>
  <c r="BM113" i="1"/>
  <c r="Z113" i="1"/>
  <c r="Y113" i="1"/>
  <c r="BN113" i="1" s="1"/>
  <c r="P113" i="1"/>
  <c r="BO112" i="1"/>
  <c r="BM112" i="1"/>
  <c r="Z112" i="1"/>
  <c r="Y112" i="1"/>
  <c r="BN112" i="1" s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Z108" i="1" s="1"/>
  <c r="Y105" i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BP98" i="1"/>
  <c r="BO98" i="1"/>
  <c r="BM98" i="1"/>
  <c r="Z98" i="1"/>
  <c r="Y98" i="1"/>
  <c r="BN98" i="1" s="1"/>
  <c r="P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X92" i="1"/>
  <c r="X91" i="1"/>
  <c r="BP90" i="1"/>
  <c r="BO90" i="1"/>
  <c r="BN90" i="1"/>
  <c r="BM90" i="1"/>
  <c r="Z90" i="1"/>
  <c r="Y90" i="1"/>
  <c r="P90" i="1"/>
  <c r="BO89" i="1"/>
  <c r="BN89" i="1"/>
  <c r="BM89" i="1"/>
  <c r="Z89" i="1"/>
  <c r="Y89" i="1"/>
  <c r="Y92" i="1" s="1"/>
  <c r="P89" i="1"/>
  <c r="X86" i="1"/>
  <c r="X85" i="1"/>
  <c r="BO84" i="1"/>
  <c r="BM84" i="1"/>
  <c r="Z84" i="1"/>
  <c r="Z85" i="1" s="1"/>
  <c r="Y84" i="1"/>
  <c r="BP84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P78" i="1"/>
  <c r="X75" i="1"/>
  <c r="X74" i="1"/>
  <c r="BO73" i="1"/>
  <c r="BM73" i="1"/>
  <c r="Z73" i="1"/>
  <c r="Y73" i="1"/>
  <c r="BN73" i="1" s="1"/>
  <c r="P73" i="1"/>
  <c r="BO72" i="1"/>
  <c r="BM72" i="1"/>
  <c r="Z72" i="1"/>
  <c r="Y72" i="1"/>
  <c r="BN72" i="1" s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X60" i="1"/>
  <c r="Z59" i="1"/>
  <c r="X59" i="1"/>
  <c r="BO58" i="1"/>
  <c r="BM58" i="1"/>
  <c r="Z58" i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P46" i="1"/>
  <c r="BO46" i="1"/>
  <c r="BM46" i="1"/>
  <c r="Z46" i="1"/>
  <c r="Y46" i="1"/>
  <c r="BN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BP42" i="1"/>
  <c r="BO42" i="1"/>
  <c r="BM42" i="1"/>
  <c r="Z42" i="1"/>
  <c r="Y42" i="1"/>
  <c r="BN42" i="1" s="1"/>
  <c r="P42" i="1"/>
  <c r="X39" i="1"/>
  <c r="X38" i="1"/>
  <c r="BP37" i="1"/>
  <c r="BO37" i="1"/>
  <c r="BM37" i="1"/>
  <c r="Z37" i="1"/>
  <c r="Y37" i="1"/>
  <c r="BN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BN30" i="1" s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1" i="1" s="1"/>
  <c r="Y28" i="1"/>
  <c r="P28" i="1"/>
  <c r="X24" i="1"/>
  <c r="X23" i="1"/>
  <c r="BP22" i="1"/>
  <c r="BO22" i="1"/>
  <c r="BM22" i="1"/>
  <c r="Z22" i="1"/>
  <c r="Z23" i="1" s="1"/>
  <c r="Y22" i="1"/>
  <c r="BN22" i="1" s="1"/>
  <c r="P22" i="1"/>
  <c r="H10" i="1"/>
  <c r="A9" i="1"/>
  <c r="J9" i="1" s="1"/>
  <c r="D7" i="1"/>
  <c r="Q6" i="1"/>
  <c r="P2" i="1"/>
  <c r="BN216" i="1" l="1"/>
  <c r="BP212" i="1"/>
  <c r="Y68" i="1"/>
  <c r="BN253" i="1"/>
  <c r="BN304" i="1"/>
  <c r="BP73" i="1"/>
  <c r="BP198" i="1"/>
  <c r="BP213" i="1"/>
  <c r="Y254" i="1"/>
  <c r="BP314" i="1"/>
  <c r="BN299" i="1"/>
  <c r="BP144" i="1"/>
  <c r="Y255" i="1"/>
  <c r="Y75" i="1"/>
  <c r="BP173" i="1"/>
  <c r="Y23" i="1"/>
  <c r="Z134" i="1"/>
  <c r="Y157" i="1"/>
  <c r="BP191" i="1"/>
  <c r="BP225" i="1"/>
  <c r="BP246" i="1"/>
  <c r="Z294" i="1"/>
  <c r="BP89" i="1"/>
  <c r="BN96" i="1"/>
  <c r="BN166" i="1"/>
  <c r="BP207" i="1"/>
  <c r="Z38" i="1"/>
  <c r="BP132" i="1"/>
  <c r="BP298" i="1"/>
  <c r="BN316" i="1"/>
  <c r="BN144" i="1"/>
  <c r="BP66" i="1"/>
  <c r="Y91" i="1"/>
  <c r="Z74" i="1"/>
  <c r="Z101" i="1"/>
  <c r="Y109" i="1"/>
  <c r="Y135" i="1"/>
  <c r="BN155" i="1"/>
  <c r="Y192" i="1"/>
  <c r="Z208" i="1"/>
  <c r="Y219" i="1"/>
  <c r="Z226" i="1"/>
  <c r="BP230" i="1"/>
  <c r="Y243" i="1"/>
  <c r="Y261" i="1"/>
  <c r="BP266" i="1"/>
  <c r="BP282" i="1"/>
  <c r="BN311" i="1"/>
  <c r="Z188" i="1"/>
  <c r="X325" i="1"/>
  <c r="Y24" i="1"/>
  <c r="BN35" i="1"/>
  <c r="Y50" i="1"/>
  <c r="BN44" i="1"/>
  <c r="Y60" i="1"/>
  <c r="Z68" i="1"/>
  <c r="Z156" i="1"/>
  <c r="BN185" i="1"/>
  <c r="BN200" i="1"/>
  <c r="Y208" i="1"/>
  <c r="Y226" i="1"/>
  <c r="Y249" i="1"/>
  <c r="Y288" i="1"/>
  <c r="BN300" i="1"/>
  <c r="X326" i="1"/>
  <c r="Y80" i="1"/>
  <c r="BN95" i="1"/>
  <c r="BN99" i="1"/>
  <c r="BP113" i="1"/>
  <c r="BN138" i="1"/>
  <c r="BN172" i="1"/>
  <c r="BN205" i="1"/>
  <c r="BN223" i="1"/>
  <c r="BN241" i="1"/>
  <c r="BN277" i="1"/>
  <c r="Y283" i="1"/>
  <c r="BN286" i="1"/>
  <c r="BN293" i="1"/>
  <c r="BN303" i="1"/>
  <c r="Z50" i="1"/>
  <c r="Z330" i="1" s="1"/>
  <c r="BN58" i="1"/>
  <c r="BP71" i="1"/>
  <c r="Z118" i="1"/>
  <c r="Y193" i="1"/>
  <c r="BP236" i="1"/>
  <c r="Z279" i="1"/>
  <c r="Y319" i="1"/>
  <c r="BN306" i="1"/>
  <c r="Y39" i="1"/>
  <c r="BN107" i="1"/>
  <c r="Y128" i="1"/>
  <c r="BN127" i="1"/>
  <c r="Y145" i="1"/>
  <c r="BP149" i="1"/>
  <c r="Z175" i="1"/>
  <c r="Y238" i="1"/>
  <c r="BN235" i="1"/>
  <c r="Y289" i="1"/>
  <c r="Z318" i="1"/>
  <c r="X329" i="1"/>
  <c r="BP58" i="1"/>
  <c r="X327" i="1"/>
  <c r="Z91" i="1"/>
  <c r="Y108" i="1"/>
  <c r="Z128" i="1"/>
  <c r="Y189" i="1"/>
  <c r="BN187" i="1"/>
  <c r="Y201" i="1"/>
  <c r="Y202" i="1"/>
  <c r="Z218" i="1"/>
  <c r="BP222" i="1"/>
  <c r="Z237" i="1"/>
  <c r="Y242" i="1"/>
  <c r="BN276" i="1"/>
  <c r="Y280" i="1"/>
  <c r="Y284" i="1"/>
  <c r="Y318" i="1"/>
  <c r="Y237" i="1"/>
  <c r="BN36" i="1"/>
  <c r="BN45" i="1"/>
  <c r="BN54" i="1"/>
  <c r="BN84" i="1"/>
  <c r="BN126" i="1"/>
  <c r="BN160" i="1"/>
  <c r="BN186" i="1"/>
  <c r="BN308" i="1"/>
  <c r="BN234" i="1"/>
  <c r="BN270" i="1"/>
  <c r="BN305" i="1"/>
  <c r="BP36" i="1"/>
  <c r="BP186" i="1"/>
  <c r="BN302" i="1"/>
  <c r="BN315" i="1"/>
  <c r="BN48" i="1"/>
  <c r="Y55" i="1"/>
  <c r="BN62" i="1"/>
  <c r="BP72" i="1"/>
  <c r="Y85" i="1"/>
  <c r="BN106" i="1"/>
  <c r="BP112" i="1"/>
  <c r="Y119" i="1"/>
  <c r="Y161" i="1"/>
  <c r="BP171" i="1"/>
  <c r="BP174" i="1"/>
  <c r="BN199" i="1"/>
  <c r="Y209" i="1"/>
  <c r="BN217" i="1"/>
  <c r="Y227" i="1"/>
  <c r="Y262" i="1"/>
  <c r="BN278" i="1"/>
  <c r="BP302" i="1"/>
  <c r="BN312" i="1"/>
  <c r="Y118" i="1"/>
  <c r="Y180" i="1"/>
  <c r="BP214" i="1"/>
  <c r="Y271" i="1"/>
  <c r="BN291" i="1"/>
  <c r="BN322" i="1"/>
  <c r="BP54" i="1"/>
  <c r="BN115" i="1"/>
  <c r="Y294" i="1"/>
  <c r="F9" i="1"/>
  <c r="Y31" i="1"/>
  <c r="BP67" i="1"/>
  <c r="BN97" i="1"/>
  <c r="BN100" i="1"/>
  <c r="BN139" i="1"/>
  <c r="H9" i="1"/>
  <c r="BN43" i="1"/>
  <c r="BP62" i="1"/>
  <c r="BN133" i="1"/>
  <c r="Y175" i="1"/>
  <c r="BN247" i="1"/>
  <c r="BP278" i="1"/>
  <c r="Y295" i="1"/>
  <c r="BN309" i="1"/>
  <c r="BP322" i="1"/>
  <c r="BP78" i="1"/>
  <c r="BP179" i="1"/>
  <c r="BP234" i="1"/>
  <c r="BP139" i="1"/>
  <c r="A10" i="1"/>
  <c r="BP43" i="1"/>
  <c r="BP133" i="1"/>
  <c r="Y181" i="1"/>
  <c r="BN67" i="1"/>
  <c r="Y162" i="1"/>
  <c r="Y32" i="1"/>
  <c r="BN49" i="1"/>
  <c r="Y63" i="1"/>
  <c r="BN79" i="1"/>
  <c r="BN121" i="1"/>
  <c r="Y218" i="1"/>
  <c r="BP247" i="1"/>
  <c r="Y272" i="1"/>
  <c r="Y279" i="1"/>
  <c r="F10" i="1"/>
  <c r="Y101" i="1"/>
  <c r="Y140" i="1"/>
  <c r="BN149" i="1"/>
  <c r="Y176" i="1"/>
  <c r="BN230" i="1"/>
  <c r="BN266" i="1"/>
  <c r="Y323" i="1"/>
  <c r="Y69" i="1"/>
  <c r="BN116" i="1"/>
  <c r="BP121" i="1"/>
  <c r="Y134" i="1"/>
  <c r="BN197" i="1"/>
  <c r="BN206" i="1"/>
  <c r="BN215" i="1"/>
  <c r="BN224" i="1"/>
  <c r="Y248" i="1"/>
  <c r="BN259" i="1"/>
  <c r="BN297" i="1"/>
  <c r="BN313" i="1"/>
  <c r="BN292" i="1"/>
  <c r="BN310" i="1"/>
  <c r="Y86" i="1"/>
  <c r="Y102" i="1"/>
  <c r="Y150" i="1"/>
  <c r="BP166" i="1"/>
  <c r="Y231" i="1"/>
  <c r="Y267" i="1"/>
  <c r="BN287" i="1"/>
  <c r="BN307" i="1"/>
  <c r="BN317" i="1"/>
  <c r="BN78" i="1"/>
  <c r="BN154" i="1"/>
  <c r="BP126" i="1"/>
  <c r="BP30" i="1"/>
  <c r="BP154" i="1"/>
  <c r="Y188" i="1"/>
  <c r="Y156" i="1"/>
  <c r="BP197" i="1"/>
  <c r="BN29" i="1"/>
  <c r="Y129" i="1"/>
  <c r="Y51" i="1"/>
  <c r="BN71" i="1"/>
  <c r="Y81" i="1"/>
  <c r="Y123" i="1"/>
  <c r="Y38" i="1"/>
  <c r="Y74" i="1"/>
  <c r="BN47" i="1"/>
  <c r="BN178" i="1"/>
  <c r="X328" i="1" l="1"/>
  <c r="Y325" i="1"/>
  <c r="Y327" i="1"/>
  <c r="Y326" i="1"/>
  <c r="Y328" i="1" s="1"/>
  <c r="Y329" i="1"/>
  <c r="C338" i="1" l="1"/>
  <c r="A338" i="1"/>
  <c r="B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<sst xmlns="http://schemas.openxmlformats.org/spreadsheetml/2006/main" count="1603" uniqueCount="527">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</sst>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6" t="s">
        <v>0</v>
      </c>
      <c r="E1" s="366"/>
      <c r="F1" s="366"/>
      <c r="G1" s="14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526</v>
      </c>
      <c r="I5" s="491"/>
      <c r="J5" s="491"/>
      <c r="K5" s="491"/>
      <c r="L5" s="491"/>
      <c r="M5" s="399"/>
      <c r="N5" s="72"/>
      <c r="P5" s="26" t="s">
        <v>10</v>
      </c>
      <c r="Q5" s="535">
        <v>45789</v>
      </c>
      <c r="R5" s="414"/>
      <c r="T5" s="449" t="s">
        <v>11</v>
      </c>
      <c r="U5" s="450"/>
      <c r="V5" s="451" t="s">
        <v>12</v>
      </c>
      <c r="W5" s="414"/>
      <c r="AB5" s="57"/>
      <c r="AC5" s="57"/>
      <c r="AD5" s="57"/>
      <c r="AE5" s="57"/>
    </row>
    <row r="6" spans="1:32" s="17" customFormat="1" ht="24" customHeight="1" x14ac:dyDescent="0.2">
      <c r="A6" s="415" t="s">
        <v>13</v>
      </c>
      <c r="B6" s="348"/>
      <c r="C6" s="349"/>
      <c r="D6" s="494" t="s">
        <v>507</v>
      </c>
      <c r="E6" s="495"/>
      <c r="F6" s="495"/>
      <c r="G6" s="495"/>
      <c r="H6" s="495"/>
      <c r="I6" s="495"/>
      <c r="J6" s="495"/>
      <c r="K6" s="495"/>
      <c r="L6" s="495"/>
      <c r="M6" s="414"/>
      <c r="N6" s="73"/>
      <c r="P6" s="26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3" t="s">
        <v>16</v>
      </c>
      <c r="U6" s="450"/>
      <c r="V6" s="478" t="s">
        <v>17</v>
      </c>
      <c r="W6" s="3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1" t="str">
        <f>IFERROR(VLOOKUP(DeliveryAddress,Table,3,0),1)</f>
        <v>6</v>
      </c>
      <c r="E7" s="372"/>
      <c r="F7" s="372"/>
      <c r="G7" s="372"/>
      <c r="H7" s="372"/>
      <c r="I7" s="372"/>
      <c r="J7" s="372"/>
      <c r="K7" s="372"/>
      <c r="L7" s="372"/>
      <c r="M7" s="373"/>
      <c r="N7" s="74"/>
      <c r="P7" s="26"/>
      <c r="Q7" s="46"/>
      <c r="R7" s="46"/>
      <c r="T7" s="346"/>
      <c r="U7" s="450"/>
      <c r="V7" s="479"/>
      <c r="W7" s="480"/>
      <c r="AB7" s="57"/>
      <c r="AC7" s="57"/>
      <c r="AD7" s="57"/>
      <c r="AE7" s="57"/>
    </row>
    <row r="8" spans="1:32" s="17" customFormat="1" ht="25.5" customHeight="1" x14ac:dyDescent="0.2">
      <c r="A8" s="552" t="s">
        <v>18</v>
      </c>
      <c r="B8" s="357"/>
      <c r="C8" s="358"/>
      <c r="D8" s="386"/>
      <c r="E8" s="387"/>
      <c r="F8" s="387"/>
      <c r="G8" s="387"/>
      <c r="H8" s="387"/>
      <c r="I8" s="387"/>
      <c r="J8" s="387"/>
      <c r="K8" s="387"/>
      <c r="L8" s="387"/>
      <c r="M8" s="388"/>
      <c r="N8" s="75"/>
      <c r="P8" s="26" t="s">
        <v>19</v>
      </c>
      <c r="Q8" s="422">
        <v>0.41666666666666669</v>
      </c>
      <c r="R8" s="373"/>
      <c r="T8" s="346"/>
      <c r="U8" s="450"/>
      <c r="V8" s="479"/>
      <c r="W8" s="480"/>
      <c r="AB8" s="57"/>
      <c r="AC8" s="57"/>
      <c r="AD8" s="57"/>
      <c r="AE8" s="57"/>
    </row>
    <row r="9" spans="1:32" s="17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0"/>
      <c r="P9" s="29" t="s">
        <v>20</v>
      </c>
      <c r="Q9" s="411"/>
      <c r="R9" s="412"/>
      <c r="T9" s="346"/>
      <c r="U9" s="450"/>
      <c r="V9" s="481"/>
      <c r="W9" s="48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71"/>
      <c r="P10" s="29" t="s">
        <v>21</v>
      </c>
      <c r="Q10" s="454"/>
      <c r="R10" s="455"/>
      <c r="U10" s="26" t="s">
        <v>22</v>
      </c>
      <c r="V10" s="381" t="s">
        <v>23</v>
      </c>
      <c r="W10" s="3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3"/>
      <c r="R11" s="414"/>
      <c r="U11" s="26" t="s">
        <v>26</v>
      </c>
      <c r="V11" s="499" t="s">
        <v>27</v>
      </c>
      <c r="W11" s="41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76"/>
      <c r="P12" s="26" t="s">
        <v>29</v>
      </c>
      <c r="Q12" s="422"/>
      <c r="R12" s="373"/>
      <c r="S12" s="27"/>
      <c r="U12" s="26"/>
      <c r="V12" s="366"/>
      <c r="W12" s="346"/>
      <c r="AB12" s="57"/>
      <c r="AC12" s="57"/>
      <c r="AD12" s="57"/>
      <c r="AE12" s="57"/>
    </row>
    <row r="13" spans="1:32" s="17" customFormat="1" ht="23.25" customHeight="1" x14ac:dyDescent="0.2">
      <c r="A13" s="44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76"/>
      <c r="O13" s="29"/>
      <c r="P13" s="29" t="s">
        <v>31</v>
      </c>
      <c r="Q13" s="499"/>
      <c r="R13" s="41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77"/>
      <c r="P15" s="433" t="s">
        <v>34</v>
      </c>
      <c r="Q15" s="366"/>
      <c r="R15" s="366"/>
      <c r="S15" s="366"/>
      <c r="T15" s="36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8" t="s">
        <v>35</v>
      </c>
      <c r="B17" s="378" t="s">
        <v>36</v>
      </c>
      <c r="C17" s="424" t="s">
        <v>37</v>
      </c>
      <c r="D17" s="378" t="s">
        <v>38</v>
      </c>
      <c r="E17" s="40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5"/>
      <c r="R17" s="405"/>
      <c r="S17" s="405"/>
      <c r="T17" s="406"/>
      <c r="U17" s="547" t="s">
        <v>50</v>
      </c>
      <c r="V17" s="349"/>
      <c r="W17" s="378" t="s">
        <v>51</v>
      </c>
      <c r="X17" s="378" t="s">
        <v>52</v>
      </c>
      <c r="Y17" s="545" t="s">
        <v>53</v>
      </c>
      <c r="Z17" s="487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80"/>
      <c r="BD18" s="79"/>
    </row>
    <row r="19" spans="1:68" ht="27.75" hidden="1" customHeight="1" x14ac:dyDescent="0.2">
      <c r="A19" s="354" t="s">
        <v>62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52"/>
      <c r="AB19" s="52"/>
      <c r="AC19" s="52"/>
    </row>
    <row r="20" spans="1:68" ht="16.5" hidden="1" customHeight="1" x14ac:dyDescent="0.25">
      <c r="A20" s="375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2"/>
      <c r="AB20" s="62"/>
      <c r="AC20" s="62"/>
    </row>
    <row r="21" spans="1:68" ht="14.25" hidden="1" customHeight="1" x14ac:dyDescent="0.25">
      <c r="A21" s="34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1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72</v>
      </c>
      <c r="Q23" s="357"/>
      <c r="R23" s="357"/>
      <c r="S23" s="357"/>
      <c r="T23" s="357"/>
      <c r="U23" s="357"/>
      <c r="V23" s="358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72</v>
      </c>
      <c r="Q24" s="357"/>
      <c r="R24" s="357"/>
      <c r="S24" s="357"/>
      <c r="T24" s="357"/>
      <c r="U24" s="357"/>
      <c r="V24" s="358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4" t="s">
        <v>74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52"/>
      <c r="AB25" s="52"/>
      <c r="AC25" s="52"/>
    </row>
    <row r="26" spans="1:68" ht="16.5" hidden="1" customHeight="1" x14ac:dyDescent="0.25">
      <c r="A26" s="375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2"/>
      <c r="AB26" s="62"/>
      <c r="AC26" s="62"/>
    </row>
    <row r="27" spans="1:68" ht="14.25" hidden="1" customHeight="1" x14ac:dyDescent="0.25">
      <c r="A27" s="34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1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7"/>
      <c r="V28" s="37"/>
      <c r="W28" s="38" t="s">
        <v>69</v>
      </c>
      <c r="X28" s="56">
        <v>56</v>
      </c>
      <c r="Y28" s="53">
        <f>IFERROR(IF(X28="","",X28),"")</f>
        <v>56</v>
      </c>
      <c r="Z28" s="39">
        <f>IFERROR(IF(X28="","",X28*0.00941),"")</f>
        <v>0.52695999999999998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107.6208</v>
      </c>
      <c r="BN28" s="78">
        <f>IFERROR(Y28*I28,"0")</f>
        <v>107.6208</v>
      </c>
      <c r="BO28" s="78">
        <f>IFERROR(X28/J28,"0")</f>
        <v>0.4</v>
      </c>
      <c r="BP28" s="78">
        <f>IFERROR(Y28/J28,"0")</f>
        <v>0.4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1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7"/>
      <c r="V29" s="37"/>
      <c r="W29" s="38" t="s">
        <v>69</v>
      </c>
      <c r="X29" s="56">
        <v>42</v>
      </c>
      <c r="Y29" s="53">
        <f>IFERROR(IF(X29="","",X29),"")</f>
        <v>42</v>
      </c>
      <c r="Z29" s="39">
        <f>IFERROR(IF(X29="","",X29*0.00941),"")</f>
        <v>0.39522000000000002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80.715599999999995</v>
      </c>
      <c r="BN29" s="78">
        <f>IFERROR(Y29*I29,"0")</f>
        <v>80.715599999999995</v>
      </c>
      <c r="BO29" s="78">
        <f>IFERROR(X29/J29,"0")</f>
        <v>0.3</v>
      </c>
      <c r="BP29" s="78">
        <f>IFERROR(Y29/J29,"0")</f>
        <v>0.3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1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7"/>
      <c r="V30" s="37"/>
      <c r="W30" s="38" t="s">
        <v>69</v>
      </c>
      <c r="X30" s="56">
        <v>56</v>
      </c>
      <c r="Y30" s="53">
        <f>IFERROR(IF(X30="","",X30),"")</f>
        <v>56</v>
      </c>
      <c r="Z30" s="39">
        <f>IFERROR(IF(X30="","",X30*0.00941),"")</f>
        <v>0.52695999999999998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107.6208</v>
      </c>
      <c r="BN30" s="78">
        <f>IFERROR(Y30*I30,"0")</f>
        <v>107.6208</v>
      </c>
      <c r="BO30" s="78">
        <f>IFERROR(X30/J30,"0")</f>
        <v>0.4</v>
      </c>
      <c r="BP30" s="78">
        <f>IFERROR(Y30/J30,"0")</f>
        <v>0.4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72</v>
      </c>
      <c r="Q31" s="357"/>
      <c r="R31" s="357"/>
      <c r="S31" s="357"/>
      <c r="T31" s="357"/>
      <c r="U31" s="357"/>
      <c r="V31" s="358"/>
      <c r="W31" s="40" t="s">
        <v>69</v>
      </c>
      <c r="X31" s="41">
        <f>IFERROR(SUM(X28:X30),"0")</f>
        <v>154</v>
      </c>
      <c r="Y31" s="41">
        <f>IFERROR(SUM(Y28:Y30),"0")</f>
        <v>154</v>
      </c>
      <c r="Z31" s="41">
        <f>IFERROR(IF(Z28="",0,Z28),"0")+IFERROR(IF(Z29="",0,Z29),"0")+IFERROR(IF(Z30="",0,Z30),"0")</f>
        <v>1.4491399999999999</v>
      </c>
      <c r="AA31" s="64"/>
      <c r="AB31" s="64"/>
      <c r="AC31" s="64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72</v>
      </c>
      <c r="Q32" s="357"/>
      <c r="R32" s="357"/>
      <c r="S32" s="357"/>
      <c r="T32" s="357"/>
      <c r="U32" s="357"/>
      <c r="V32" s="358"/>
      <c r="W32" s="40" t="s">
        <v>73</v>
      </c>
      <c r="X32" s="41">
        <f>IFERROR(SUMPRODUCT(X28:X30*H28:H30),"0")</f>
        <v>231</v>
      </c>
      <c r="Y32" s="41">
        <f>IFERROR(SUMPRODUCT(Y28:Y30*H28:H30),"0")</f>
        <v>231</v>
      </c>
      <c r="Z32" s="40"/>
      <c r="AA32" s="64"/>
      <c r="AB32" s="64"/>
      <c r="AC32" s="64"/>
    </row>
    <row r="33" spans="1:68" ht="16.5" hidden="1" customHeight="1" x14ac:dyDescent="0.25">
      <c r="A33" s="375" t="s">
        <v>86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62"/>
      <c r="AB33" s="62"/>
      <c r="AC33" s="62"/>
    </row>
    <row r="34" spans="1:68" ht="14.25" hidden="1" customHeight="1" x14ac:dyDescent="0.25">
      <c r="A34" s="345" t="s">
        <v>63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1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hidden="1" customHeight="1" x14ac:dyDescent="0.25">
      <c r="A36" s="60" t="s">
        <v>90</v>
      </c>
      <c r="B36" s="60" t="s">
        <v>91</v>
      </c>
      <c r="C36" s="34">
        <v>4301071092</v>
      </c>
      <c r="D36" s="341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1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7"/>
      <c r="V37" s="37"/>
      <c r="W37" s="38" t="s">
        <v>69</v>
      </c>
      <c r="X37" s="56">
        <v>24</v>
      </c>
      <c r="Y37" s="53">
        <f>IFERROR(IF(X37="","",X37),"")</f>
        <v>24</v>
      </c>
      <c r="Z37" s="39">
        <f>IFERROR(IF(X37="","",X37*0.0155),"")</f>
        <v>0.372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140.88</v>
      </c>
      <c r="BN37" s="78">
        <f>IFERROR(Y37*I37,"0")</f>
        <v>140.88</v>
      </c>
      <c r="BO37" s="78">
        <f>IFERROR(X37/J37,"0")</f>
        <v>0.2857142857142857</v>
      </c>
      <c r="BP37" s="78">
        <f>IFERROR(Y37/J37,"0")</f>
        <v>0.2857142857142857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72</v>
      </c>
      <c r="Q38" s="357"/>
      <c r="R38" s="357"/>
      <c r="S38" s="357"/>
      <c r="T38" s="357"/>
      <c r="U38" s="357"/>
      <c r="V38" s="358"/>
      <c r="W38" s="40" t="s">
        <v>69</v>
      </c>
      <c r="X38" s="41">
        <f>IFERROR(SUM(X35:X37),"0")</f>
        <v>36</v>
      </c>
      <c r="Y38" s="41">
        <f>IFERROR(SUM(Y35:Y37),"0")</f>
        <v>36</v>
      </c>
      <c r="Z38" s="41">
        <f>IFERROR(IF(Z35="",0,Z35),"0")+IFERROR(IF(Z36="",0,Z36),"0")+IFERROR(IF(Z37="",0,Z37),"0")</f>
        <v>0.55800000000000005</v>
      </c>
      <c r="AA38" s="64"/>
      <c r="AB38" s="64"/>
      <c r="AC38" s="64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72</v>
      </c>
      <c r="Q39" s="357"/>
      <c r="R39" s="357"/>
      <c r="S39" s="357"/>
      <c r="T39" s="357"/>
      <c r="U39" s="357"/>
      <c r="V39" s="358"/>
      <c r="W39" s="40" t="s">
        <v>73</v>
      </c>
      <c r="X39" s="41">
        <f>IFERROR(SUMPRODUCT(X35:X37*H35:H37),"0")</f>
        <v>201.59999999999997</v>
      </c>
      <c r="Y39" s="41">
        <f>IFERROR(SUMPRODUCT(Y35:Y37*H35:H37),"0")</f>
        <v>201.59999999999997</v>
      </c>
      <c r="Z39" s="40"/>
      <c r="AA39" s="64"/>
      <c r="AB39" s="64"/>
      <c r="AC39" s="64"/>
    </row>
    <row r="40" spans="1:68" ht="16.5" hidden="1" customHeight="1" x14ac:dyDescent="0.25">
      <c r="A40" s="375" t="s">
        <v>96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62"/>
      <c r="AB40" s="62"/>
      <c r="AC40" s="62"/>
    </row>
    <row r="41" spans="1:68" ht="14.25" hidden="1" customHeight="1" x14ac:dyDescent="0.25">
      <c r="A41" s="345" t="s">
        <v>63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63"/>
      <c r="AB41" s="63"/>
      <c r="AC41" s="63"/>
    </row>
    <row r="42" spans="1:68" ht="27" hidden="1" customHeight="1" x14ac:dyDescent="0.25">
      <c r="A42" s="60" t="s">
        <v>97</v>
      </c>
      <c r="B42" s="60" t="s">
        <v>98</v>
      </c>
      <c r="C42" s="34">
        <v>4301071032</v>
      </c>
      <c r="D42" s="341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1">
        <v>4607111039385</v>
      </c>
      <c r="E43" s="342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7"/>
      <c r="V43" s="37"/>
      <c r="W43" s="38" t="s">
        <v>69</v>
      </c>
      <c r="X43" s="56">
        <v>12</v>
      </c>
      <c r="Y43" s="53">
        <f t="shared" si="0"/>
        <v>12</v>
      </c>
      <c r="Z43" s="39">
        <f t="shared" si="1"/>
        <v>0.186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87.6</v>
      </c>
      <c r="BN43" s="78">
        <f t="shared" si="3"/>
        <v>87.6</v>
      </c>
      <c r="BO43" s="78">
        <f t="shared" si="4"/>
        <v>0.14285714285714285</v>
      </c>
      <c r="BP43" s="78">
        <f t="shared" si="5"/>
        <v>0.14285714285714285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4301070972</v>
      </c>
      <c r="D44" s="341">
        <v>4607111037183</v>
      </c>
      <c r="E44" s="342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104</v>
      </c>
      <c r="B45" s="60" t="s">
        <v>105</v>
      </c>
      <c r="C45" s="34">
        <v>4301071045</v>
      </c>
      <c r="D45" s="341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1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7"/>
      <c r="V46" s="37"/>
      <c r="W46" s="38" t="s">
        <v>69</v>
      </c>
      <c r="X46" s="56">
        <v>36</v>
      </c>
      <c r="Y46" s="53">
        <f t="shared" si="0"/>
        <v>36</v>
      </c>
      <c r="Z46" s="39">
        <f t="shared" si="1"/>
        <v>0.55800000000000005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262.29599999999999</v>
      </c>
      <c r="BN46" s="78">
        <f t="shared" si="3"/>
        <v>262.29599999999999</v>
      </c>
      <c r="BO46" s="78">
        <f t="shared" si="4"/>
        <v>0.42857142857142855</v>
      </c>
      <c r="BP46" s="78">
        <f t="shared" si="5"/>
        <v>0.42857142857142855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41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4301071047</v>
      </c>
      <c r="D48" s="341">
        <v>4607111039330</v>
      </c>
      <c r="E48" s="342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113</v>
      </c>
      <c r="B49" s="60" t="s">
        <v>114</v>
      </c>
      <c r="C49" s="34">
        <v>4301070968</v>
      </c>
      <c r="D49" s="341">
        <v>4607111036889</v>
      </c>
      <c r="E49" s="342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72</v>
      </c>
      <c r="Q50" s="357"/>
      <c r="R50" s="357"/>
      <c r="S50" s="357"/>
      <c r="T50" s="357"/>
      <c r="U50" s="357"/>
      <c r="V50" s="358"/>
      <c r="W50" s="40" t="s">
        <v>69</v>
      </c>
      <c r="X50" s="41">
        <f>IFERROR(SUM(X42:X49),"0")</f>
        <v>48</v>
      </c>
      <c r="Y50" s="41">
        <f>IFERROR(SUM(Y42:Y49),"0")</f>
        <v>48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0.74399999999999999</v>
      </c>
      <c r="AA50" s="64"/>
      <c r="AB50" s="64"/>
      <c r="AC50" s="64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72</v>
      </c>
      <c r="Q51" s="357"/>
      <c r="R51" s="357"/>
      <c r="S51" s="357"/>
      <c r="T51" s="357"/>
      <c r="U51" s="357"/>
      <c r="V51" s="358"/>
      <c r="W51" s="40" t="s">
        <v>73</v>
      </c>
      <c r="X51" s="41">
        <f>IFERROR(SUMPRODUCT(X42:X49*H42:H49),"0")</f>
        <v>336</v>
      </c>
      <c r="Y51" s="41">
        <f>IFERROR(SUMPRODUCT(Y42:Y49*H42:H49),"0")</f>
        <v>336</v>
      </c>
      <c r="Z51" s="40"/>
      <c r="AA51" s="64"/>
      <c r="AB51" s="64"/>
      <c r="AC51" s="64"/>
    </row>
    <row r="52" spans="1:68" ht="16.5" hidden="1" customHeight="1" x14ac:dyDescent="0.25">
      <c r="A52" s="375" t="s">
        <v>115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62"/>
      <c r="AB52" s="62"/>
      <c r="AC52" s="62"/>
    </row>
    <row r="53" spans="1:68" ht="14.25" hidden="1" customHeight="1" x14ac:dyDescent="0.25">
      <c r="A53" s="345" t="s">
        <v>63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41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72</v>
      </c>
      <c r="Q55" s="357"/>
      <c r="R55" s="357"/>
      <c r="S55" s="357"/>
      <c r="T55" s="357"/>
      <c r="U55" s="357"/>
      <c r="V55" s="358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72</v>
      </c>
      <c r="Q56" s="357"/>
      <c r="R56" s="357"/>
      <c r="S56" s="357"/>
      <c r="T56" s="357"/>
      <c r="U56" s="357"/>
      <c r="V56" s="358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5" t="s">
        <v>119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41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72</v>
      </c>
      <c r="Q59" s="357"/>
      <c r="R59" s="357"/>
      <c r="S59" s="357"/>
      <c r="T59" s="357"/>
      <c r="U59" s="357"/>
      <c r="V59" s="358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72</v>
      </c>
      <c r="Q60" s="357"/>
      <c r="R60" s="357"/>
      <c r="S60" s="357"/>
      <c r="T60" s="357"/>
      <c r="U60" s="357"/>
      <c r="V60" s="358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5" t="s">
        <v>76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41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72</v>
      </c>
      <c r="Q63" s="357"/>
      <c r="R63" s="357"/>
      <c r="S63" s="357"/>
      <c r="T63" s="357"/>
      <c r="U63" s="357"/>
      <c r="V63" s="358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72</v>
      </c>
      <c r="Q64" s="357"/>
      <c r="R64" s="357"/>
      <c r="S64" s="357"/>
      <c r="T64" s="357"/>
      <c r="U64" s="357"/>
      <c r="V64" s="358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5" t="s">
        <v>126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41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41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72</v>
      </c>
      <c r="Q68" s="357"/>
      <c r="R68" s="357"/>
      <c r="S68" s="357"/>
      <c r="T68" s="357"/>
      <c r="U68" s="357"/>
      <c r="V68" s="358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72</v>
      </c>
      <c r="Q69" s="357"/>
      <c r="R69" s="357"/>
      <c r="S69" s="357"/>
      <c r="T69" s="357"/>
      <c r="U69" s="357"/>
      <c r="V69" s="358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5" t="s">
        <v>132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41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41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41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72</v>
      </c>
      <c r="Q74" s="357"/>
      <c r="R74" s="357"/>
      <c r="S74" s="357"/>
      <c r="T74" s="357"/>
      <c r="U74" s="357"/>
      <c r="V74" s="358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72</v>
      </c>
      <c r="Q75" s="357"/>
      <c r="R75" s="357"/>
      <c r="S75" s="357"/>
      <c r="T75" s="357"/>
      <c r="U75" s="357"/>
      <c r="V75" s="358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75" t="s">
        <v>140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62"/>
      <c r="AB76" s="62"/>
      <c r="AC76" s="62"/>
    </row>
    <row r="77" spans="1:68" ht="14.25" hidden="1" customHeight="1" x14ac:dyDescent="0.25">
      <c r="A77" s="345" t="s">
        <v>63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41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1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7"/>
      <c r="V79" s="37"/>
      <c r="W79" s="38" t="s">
        <v>69</v>
      </c>
      <c r="X79" s="56">
        <v>144</v>
      </c>
      <c r="Y79" s="53">
        <f>IFERROR(IF(X79="","",X79),"")</f>
        <v>144</v>
      </c>
      <c r="Z79" s="39">
        <f>IFERROR(IF(X79="","",X79*0.00866),"")</f>
        <v>1.2470399999999999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750.70079999999996</v>
      </c>
      <c r="BN79" s="78">
        <f>IFERROR(Y79*I79,"0")</f>
        <v>750.70079999999996</v>
      </c>
      <c r="BO79" s="78">
        <f>IFERROR(X79/J79,"0")</f>
        <v>1</v>
      </c>
      <c r="BP79" s="78">
        <f>IFERROR(Y79/J79,"0")</f>
        <v>1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72</v>
      </c>
      <c r="Q80" s="357"/>
      <c r="R80" s="357"/>
      <c r="S80" s="357"/>
      <c r="T80" s="357"/>
      <c r="U80" s="357"/>
      <c r="V80" s="358"/>
      <c r="W80" s="40" t="s">
        <v>69</v>
      </c>
      <c r="X80" s="41">
        <f>IFERROR(SUM(X78:X79),"0")</f>
        <v>144</v>
      </c>
      <c r="Y80" s="41">
        <f>IFERROR(SUM(Y78:Y79),"0")</f>
        <v>144</v>
      </c>
      <c r="Z80" s="41">
        <f>IFERROR(IF(Z78="",0,Z78),"0")+IFERROR(IF(Z79="",0,Z79),"0")</f>
        <v>1.2470399999999999</v>
      </c>
      <c r="AA80" s="64"/>
      <c r="AB80" s="64"/>
      <c r="AC80" s="64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72</v>
      </c>
      <c r="Q81" s="357"/>
      <c r="R81" s="357"/>
      <c r="S81" s="357"/>
      <c r="T81" s="357"/>
      <c r="U81" s="357"/>
      <c r="V81" s="358"/>
      <c r="W81" s="40" t="s">
        <v>73</v>
      </c>
      <c r="X81" s="41">
        <f>IFERROR(SUMPRODUCT(X78:X79*H78:H79),"0")</f>
        <v>720</v>
      </c>
      <c r="Y81" s="41">
        <f>IFERROR(SUMPRODUCT(Y78:Y79*H78:H79),"0")</f>
        <v>720</v>
      </c>
      <c r="Z81" s="40"/>
      <c r="AA81" s="64"/>
      <c r="AB81" s="64"/>
      <c r="AC81" s="64"/>
    </row>
    <row r="82" spans="1:68" ht="16.5" hidden="1" customHeight="1" x14ac:dyDescent="0.25">
      <c r="A82" s="375" t="s">
        <v>147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2"/>
      <c r="AB82" s="62"/>
      <c r="AC82" s="62"/>
    </row>
    <row r="83" spans="1:68" ht="14.25" hidden="1" customHeight="1" x14ac:dyDescent="0.25">
      <c r="A83" s="345" t="s">
        <v>132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1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7"/>
      <c r="V84" s="37"/>
      <c r="W84" s="38" t="s">
        <v>69</v>
      </c>
      <c r="X84" s="56">
        <v>14</v>
      </c>
      <c r="Y84" s="53">
        <f>IFERROR(IF(X84="","",X84),"")</f>
        <v>14</v>
      </c>
      <c r="Z84" s="39">
        <f>IFERROR(IF(X84="","",X84*0.01788),"")</f>
        <v>0.25031999999999999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60.250400000000006</v>
      </c>
      <c r="BN84" s="78">
        <f>IFERROR(Y84*I84,"0")</f>
        <v>60.250400000000006</v>
      </c>
      <c r="BO84" s="78">
        <f>IFERROR(X84/J84,"0")</f>
        <v>0.2</v>
      </c>
      <c r="BP84" s="78">
        <f>IFERROR(Y84/J84,"0")</f>
        <v>0.2</v>
      </c>
    </row>
    <row r="85" spans="1:68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72</v>
      </c>
      <c r="Q85" s="357"/>
      <c r="R85" s="357"/>
      <c r="S85" s="357"/>
      <c r="T85" s="357"/>
      <c r="U85" s="357"/>
      <c r="V85" s="358"/>
      <c r="W85" s="40" t="s">
        <v>69</v>
      </c>
      <c r="X85" s="41">
        <f>IFERROR(SUM(X84:X84),"0")</f>
        <v>14</v>
      </c>
      <c r="Y85" s="41">
        <f>IFERROR(SUM(Y84:Y84),"0")</f>
        <v>14</v>
      </c>
      <c r="Z85" s="41">
        <f>IFERROR(IF(Z84="",0,Z84),"0")</f>
        <v>0.25031999999999999</v>
      </c>
      <c r="AA85" s="64"/>
      <c r="AB85" s="64"/>
      <c r="AC85" s="64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72</v>
      </c>
      <c r="Q86" s="357"/>
      <c r="R86" s="357"/>
      <c r="S86" s="357"/>
      <c r="T86" s="357"/>
      <c r="U86" s="357"/>
      <c r="V86" s="358"/>
      <c r="W86" s="40" t="s">
        <v>73</v>
      </c>
      <c r="X86" s="41">
        <f>IFERROR(SUMPRODUCT(X84:X84*H84:H84),"0")</f>
        <v>50.4</v>
      </c>
      <c r="Y86" s="41">
        <f>IFERROR(SUMPRODUCT(Y84:Y84*H84:H84),"0")</f>
        <v>50.4</v>
      </c>
      <c r="Z86" s="40"/>
      <c r="AA86" s="64"/>
      <c r="AB86" s="64"/>
      <c r="AC86" s="64"/>
    </row>
    <row r="87" spans="1:68" ht="16.5" hidden="1" customHeight="1" x14ac:dyDescent="0.25">
      <c r="A87" s="375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62"/>
      <c r="AB87" s="62"/>
      <c r="AC87" s="62"/>
    </row>
    <row r="88" spans="1:68" ht="14.25" hidden="1" customHeight="1" x14ac:dyDescent="0.25">
      <c r="A88" s="34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1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1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7"/>
      <c r="V90" s="37"/>
      <c r="W90" s="38" t="s">
        <v>69</v>
      </c>
      <c r="X90" s="56">
        <v>42</v>
      </c>
      <c r="Y90" s="53">
        <f>IFERROR(IF(X90="","",X90),"")</f>
        <v>42</v>
      </c>
      <c r="Z90" s="39">
        <f>IFERROR(IF(X90="","",X90*0.01788),"")</f>
        <v>0.75095999999999996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180.75120000000001</v>
      </c>
      <c r="BN90" s="78">
        <f>IFERROR(Y90*I90,"0")</f>
        <v>180.75120000000001</v>
      </c>
      <c r="BO90" s="78">
        <f>IFERROR(X90/J90,"0")</f>
        <v>0.6</v>
      </c>
      <c r="BP90" s="78">
        <f>IFERROR(Y90/J90,"0")</f>
        <v>0.6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72</v>
      </c>
      <c r="Q91" s="357"/>
      <c r="R91" s="357"/>
      <c r="S91" s="357"/>
      <c r="T91" s="357"/>
      <c r="U91" s="357"/>
      <c r="V91" s="358"/>
      <c r="W91" s="40" t="s">
        <v>69</v>
      </c>
      <c r="X91" s="41">
        <f>IFERROR(SUM(X89:X90),"0")</f>
        <v>70</v>
      </c>
      <c r="Y91" s="41">
        <f>IFERROR(SUM(Y89:Y90),"0")</f>
        <v>70</v>
      </c>
      <c r="Z91" s="41">
        <f>IFERROR(IF(Z89="",0,Z89),"0")+IFERROR(IF(Z90="",0,Z90),"0")</f>
        <v>1.2515999999999998</v>
      </c>
      <c r="AA91" s="64"/>
      <c r="AB91" s="64"/>
      <c r="AC91" s="64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72</v>
      </c>
      <c r="Q92" s="357"/>
      <c r="R92" s="357"/>
      <c r="S92" s="357"/>
      <c r="T92" s="357"/>
      <c r="U92" s="357"/>
      <c r="V92" s="358"/>
      <c r="W92" s="40" t="s">
        <v>73</v>
      </c>
      <c r="X92" s="41">
        <f>IFERROR(SUMPRODUCT(X89:X90*H89:H90),"0")</f>
        <v>252</v>
      </c>
      <c r="Y92" s="41">
        <f>IFERROR(SUMPRODUCT(Y89:Y90*H89:H90),"0")</f>
        <v>252</v>
      </c>
      <c r="Z92" s="40"/>
      <c r="AA92" s="64"/>
      <c r="AB92" s="64"/>
      <c r="AC92" s="64"/>
    </row>
    <row r="93" spans="1:68" ht="16.5" hidden="1" customHeight="1" x14ac:dyDescent="0.25">
      <c r="A93" s="375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62"/>
      <c r="AB93" s="62"/>
      <c r="AC93" s="62"/>
    </row>
    <row r="94" spans="1:68" ht="14.25" hidden="1" customHeight="1" x14ac:dyDescent="0.25">
      <c r="A94" s="345" t="s">
        <v>132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4301135569</v>
      </c>
      <c r="D95" s="341">
        <v>4607111033628</v>
      </c>
      <c r="E95" s="342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7"/>
      <c r="V95" s="37"/>
      <c r="W95" s="38" t="s">
        <v>69</v>
      </c>
      <c r="X95" s="56">
        <v>42</v>
      </c>
      <c r="Y95" s="53">
        <f t="shared" ref="Y95:Y100" si="6">IFERROR(IF(X95="","",X95),"")</f>
        <v>42</v>
      </c>
      <c r="Z95" s="39">
        <f t="shared" ref="Z95:Z100" si="7">IFERROR(IF(X95="","",X95*0.01788),"")</f>
        <v>0.75095999999999996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180.75120000000001</v>
      </c>
      <c r="BN95" s="78">
        <f t="shared" ref="BN95:BN100" si="9">IFERROR(Y95*I95,"0")</f>
        <v>180.75120000000001</v>
      </c>
      <c r="BO95" s="78">
        <f t="shared" ref="BO95:BO100" si="10">IFERROR(X95/J95,"0")</f>
        <v>0.6</v>
      </c>
      <c r="BP95" s="78">
        <f t="shared" ref="BP95:BP100" si="11">IFERROR(Y95/J95,"0")</f>
        <v>0.6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1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7"/>
      <c r="V96" s="37"/>
      <c r="W96" s="38" t="s">
        <v>69</v>
      </c>
      <c r="X96" s="56">
        <v>42</v>
      </c>
      <c r="Y96" s="53">
        <f t="shared" si="6"/>
        <v>42</v>
      </c>
      <c r="Z96" s="39">
        <f t="shared" si="7"/>
        <v>0.75095999999999996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180.75120000000001</v>
      </c>
      <c r="BN96" s="78">
        <f t="shared" si="9"/>
        <v>180.75120000000001</v>
      </c>
      <c r="BO96" s="78">
        <f t="shared" si="10"/>
        <v>0.6</v>
      </c>
      <c r="BP96" s="78">
        <f t="shared" si="11"/>
        <v>0.6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1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7"/>
      <c r="V97" s="37"/>
      <c r="W97" s="38" t="s">
        <v>69</v>
      </c>
      <c r="X97" s="56">
        <v>42</v>
      </c>
      <c r="Y97" s="53">
        <f t="shared" si="6"/>
        <v>42</v>
      </c>
      <c r="Z97" s="39">
        <f t="shared" si="7"/>
        <v>0.75095999999999996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180.75120000000001</v>
      </c>
      <c r="BN97" s="78">
        <f t="shared" si="9"/>
        <v>180.75120000000001</v>
      </c>
      <c r="BO97" s="78">
        <f t="shared" si="10"/>
        <v>0.6</v>
      </c>
      <c r="BP97" s="78">
        <f t="shared" si="11"/>
        <v>0.6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1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7"/>
      <c r="V98" s="37"/>
      <c r="W98" s="38" t="s">
        <v>69</v>
      </c>
      <c r="X98" s="56">
        <v>56</v>
      </c>
      <c r="Y98" s="53">
        <f t="shared" si="6"/>
        <v>56</v>
      </c>
      <c r="Z98" s="39">
        <f t="shared" si="7"/>
        <v>1.0012799999999999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241.00160000000002</v>
      </c>
      <c r="BN98" s="78">
        <f t="shared" si="9"/>
        <v>241.00160000000002</v>
      </c>
      <c r="BO98" s="78">
        <f t="shared" si="10"/>
        <v>0.8</v>
      </c>
      <c r="BP98" s="78">
        <f t="shared" si="11"/>
        <v>0.8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1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83" t="s">
        <v>171</v>
      </c>
      <c r="Q99" s="339"/>
      <c r="R99" s="339"/>
      <c r="S99" s="339"/>
      <c r="T99" s="340"/>
      <c r="U99" s="37"/>
      <c r="V99" s="37"/>
      <c r="W99" s="38" t="s">
        <v>69</v>
      </c>
      <c r="X99" s="56">
        <v>14</v>
      </c>
      <c r="Y99" s="53">
        <f t="shared" si="6"/>
        <v>14</v>
      </c>
      <c r="Z99" s="39">
        <f t="shared" si="7"/>
        <v>0.25031999999999999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62.283200000000008</v>
      </c>
      <c r="BN99" s="78">
        <f t="shared" si="9"/>
        <v>62.283200000000008</v>
      </c>
      <c r="BO99" s="78">
        <f t="shared" si="10"/>
        <v>0.2</v>
      </c>
      <c r="BP99" s="78">
        <f t="shared" si="11"/>
        <v>0.2</v>
      </c>
    </row>
    <row r="100" spans="1:68" ht="27" customHeight="1" x14ac:dyDescent="0.25">
      <c r="A100" s="60" t="s">
        <v>172</v>
      </c>
      <c r="B100" s="60" t="s">
        <v>173</v>
      </c>
      <c r="C100" s="34">
        <v>4301135285</v>
      </c>
      <c r="D100" s="341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7"/>
      <c r="V100" s="37"/>
      <c r="W100" s="38" t="s">
        <v>69</v>
      </c>
      <c r="X100" s="56">
        <v>14</v>
      </c>
      <c r="Y100" s="53">
        <f t="shared" si="6"/>
        <v>14</v>
      </c>
      <c r="Z100" s="39">
        <f t="shared" si="7"/>
        <v>0.25031999999999999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63.408800000000006</v>
      </c>
      <c r="BN100" s="78">
        <f t="shared" si="9"/>
        <v>63.408800000000006</v>
      </c>
      <c r="BO100" s="78">
        <f t="shared" si="10"/>
        <v>0.2</v>
      </c>
      <c r="BP100" s="78">
        <f t="shared" si="11"/>
        <v>0.2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72</v>
      </c>
      <c r="Q101" s="357"/>
      <c r="R101" s="357"/>
      <c r="S101" s="357"/>
      <c r="T101" s="357"/>
      <c r="U101" s="357"/>
      <c r="V101" s="358"/>
      <c r="W101" s="40" t="s">
        <v>69</v>
      </c>
      <c r="X101" s="41">
        <f>IFERROR(SUM(X95:X100),"0")</f>
        <v>210</v>
      </c>
      <c r="Y101" s="41">
        <f>IFERROR(SUM(Y95:Y100),"0")</f>
        <v>210</v>
      </c>
      <c r="Z101" s="41">
        <f>IFERROR(IF(Z95="",0,Z95),"0")+IFERROR(IF(Z96="",0,Z96),"0")+IFERROR(IF(Z97="",0,Z97),"0")+IFERROR(IF(Z98="",0,Z98),"0")+IFERROR(IF(Z99="",0,Z99),"0")+IFERROR(IF(Z100="",0,Z100),"0")</f>
        <v>3.7547999999999995</v>
      </c>
      <c r="AA101" s="64"/>
      <c r="AB101" s="64"/>
      <c r="AC101" s="64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72</v>
      </c>
      <c r="Q102" s="357"/>
      <c r="R102" s="357"/>
      <c r="S102" s="357"/>
      <c r="T102" s="357"/>
      <c r="U102" s="357"/>
      <c r="V102" s="358"/>
      <c r="W102" s="40" t="s">
        <v>73</v>
      </c>
      <c r="X102" s="41">
        <f>IFERROR(SUMPRODUCT(X95:X100*H95:H100),"0")</f>
        <v>767.76</v>
      </c>
      <c r="Y102" s="41">
        <f>IFERROR(SUMPRODUCT(Y95:Y100*H95:H100),"0")</f>
        <v>767.76</v>
      </c>
      <c r="Z102" s="40"/>
      <c r="AA102" s="64"/>
      <c r="AB102" s="64"/>
      <c r="AC102" s="64"/>
    </row>
    <row r="103" spans="1:68" ht="16.5" hidden="1" customHeight="1" x14ac:dyDescent="0.25">
      <c r="A103" s="375" t="s">
        <v>175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62"/>
      <c r="AB103" s="62"/>
      <c r="AC103" s="62"/>
    </row>
    <row r="104" spans="1:68" ht="14.25" hidden="1" customHeight="1" x14ac:dyDescent="0.25">
      <c r="A104" s="345" t="s">
        <v>126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3"/>
      <c r="AB104" s="63"/>
      <c r="AC104" s="63"/>
    </row>
    <row r="105" spans="1:68" ht="27" hidden="1" customHeight="1" x14ac:dyDescent="0.25">
      <c r="A105" s="60" t="s">
        <v>176</v>
      </c>
      <c r="B105" s="60" t="s">
        <v>177</v>
      </c>
      <c r="C105" s="34">
        <v>4301136042</v>
      </c>
      <c r="D105" s="341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179</v>
      </c>
      <c r="B106" s="60" t="s">
        <v>180</v>
      </c>
      <c r="C106" s="34">
        <v>4301136077</v>
      </c>
      <c r="D106" s="341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1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7"/>
      <c r="V107" s="37"/>
      <c r="W107" s="38" t="s">
        <v>69</v>
      </c>
      <c r="X107" s="56">
        <v>36</v>
      </c>
      <c r="Y107" s="53">
        <f>IFERROR(IF(X107="","",X107),"")</f>
        <v>36</v>
      </c>
      <c r="Z107" s="39">
        <f>IFERROR(IF(X107="","",X107*0.0155),"")</f>
        <v>0.55800000000000005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124.70399999999999</v>
      </c>
      <c r="BN107" s="78">
        <f>IFERROR(Y107*I107,"0")</f>
        <v>124.70399999999999</v>
      </c>
      <c r="BO107" s="78">
        <f>IFERROR(X107/J107,"0")</f>
        <v>0.42857142857142855</v>
      </c>
      <c r="BP107" s="78">
        <f>IFERROR(Y107/J107,"0")</f>
        <v>0.42857142857142855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72</v>
      </c>
      <c r="Q108" s="357"/>
      <c r="R108" s="357"/>
      <c r="S108" s="357"/>
      <c r="T108" s="357"/>
      <c r="U108" s="357"/>
      <c r="V108" s="358"/>
      <c r="W108" s="40" t="s">
        <v>69</v>
      </c>
      <c r="X108" s="41">
        <f>IFERROR(SUM(X105:X107),"0")</f>
        <v>36</v>
      </c>
      <c r="Y108" s="41">
        <f>IFERROR(SUM(Y105:Y107),"0")</f>
        <v>36</v>
      </c>
      <c r="Z108" s="41">
        <f>IFERROR(IF(Z105="",0,Z105),"0")+IFERROR(IF(Z106="",0,Z106),"0")+IFERROR(IF(Z107="",0,Z107),"0")</f>
        <v>0.55800000000000005</v>
      </c>
      <c r="AA108" s="64"/>
      <c r="AB108" s="64"/>
      <c r="AC108" s="64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72</v>
      </c>
      <c r="Q109" s="357"/>
      <c r="R109" s="357"/>
      <c r="S109" s="357"/>
      <c r="T109" s="357"/>
      <c r="U109" s="357"/>
      <c r="V109" s="358"/>
      <c r="W109" s="40" t="s">
        <v>73</v>
      </c>
      <c r="X109" s="41">
        <f>IFERROR(SUMPRODUCT(X105:X107*H105:H107),"0")</f>
        <v>110.88</v>
      </c>
      <c r="Y109" s="41">
        <f>IFERROR(SUMPRODUCT(Y105:Y107*H105:H107),"0")</f>
        <v>110.88</v>
      </c>
      <c r="Z109" s="40"/>
      <c r="AA109" s="64"/>
      <c r="AB109" s="64"/>
      <c r="AC109" s="64"/>
    </row>
    <row r="110" spans="1:68" ht="16.5" hidden="1" customHeight="1" x14ac:dyDescent="0.25">
      <c r="A110" s="375" t="s">
        <v>184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62"/>
      <c r="AB110" s="62"/>
      <c r="AC110" s="62"/>
    </row>
    <row r="111" spans="1:68" ht="14.25" hidden="1" customHeight="1" x14ac:dyDescent="0.25">
      <c r="A111" s="345" t="s">
        <v>63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1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8" t="s">
        <v>187</v>
      </c>
      <c r="Q112" s="339"/>
      <c r="R112" s="339"/>
      <c r="S112" s="339"/>
      <c r="T112" s="340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hidden="1" customHeight="1" x14ac:dyDescent="0.25">
      <c r="A113" s="60" t="s">
        <v>189</v>
      </c>
      <c r="B113" s="60" t="s">
        <v>190</v>
      </c>
      <c r="C113" s="34">
        <v>4301071051</v>
      </c>
      <c r="D113" s="341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1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7"/>
      <c r="V114" s="37"/>
      <c r="W114" s="38" t="s">
        <v>69</v>
      </c>
      <c r="X114" s="56">
        <v>24</v>
      </c>
      <c r="Y114" s="53">
        <f t="shared" si="12"/>
        <v>24</v>
      </c>
      <c r="Z114" s="39">
        <f t="shared" si="13"/>
        <v>0.372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175.2</v>
      </c>
      <c r="BN114" s="78">
        <f t="shared" si="15"/>
        <v>175.2</v>
      </c>
      <c r="BO114" s="78">
        <f t="shared" si="16"/>
        <v>0.2857142857142857</v>
      </c>
      <c r="BP114" s="78">
        <f t="shared" si="17"/>
        <v>0.2857142857142857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1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hidden="1" customHeight="1" x14ac:dyDescent="0.25">
      <c r="A116" s="60" t="s">
        <v>195</v>
      </c>
      <c r="B116" s="60" t="s">
        <v>196</v>
      </c>
      <c r="C116" s="34">
        <v>4301071049</v>
      </c>
      <c r="D116" s="341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1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7"/>
      <c r="V117" s="37"/>
      <c r="W117" s="38" t="s">
        <v>69</v>
      </c>
      <c r="X117" s="56">
        <v>36</v>
      </c>
      <c r="Y117" s="53">
        <f t="shared" si="12"/>
        <v>36</v>
      </c>
      <c r="Z117" s="39">
        <f t="shared" si="13"/>
        <v>0.55800000000000005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262.8</v>
      </c>
      <c r="BN117" s="78">
        <f t="shared" si="15"/>
        <v>262.8</v>
      </c>
      <c r="BO117" s="78">
        <f t="shared" si="16"/>
        <v>0.42857142857142855</v>
      </c>
      <c r="BP117" s="78">
        <f t="shared" si="17"/>
        <v>0.42857142857142855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72</v>
      </c>
      <c r="Q118" s="357"/>
      <c r="R118" s="357"/>
      <c r="S118" s="357"/>
      <c r="T118" s="357"/>
      <c r="U118" s="357"/>
      <c r="V118" s="358"/>
      <c r="W118" s="40" t="s">
        <v>69</v>
      </c>
      <c r="X118" s="41">
        <f>IFERROR(SUM(X112:X117),"0")</f>
        <v>72</v>
      </c>
      <c r="Y118" s="41">
        <f>IFERROR(SUM(Y112:Y117),"0")</f>
        <v>72</v>
      </c>
      <c r="Z118" s="41">
        <f>IFERROR(IF(Z112="",0,Z112),"0")+IFERROR(IF(Z113="",0,Z113),"0")+IFERROR(IF(Z114="",0,Z114),"0")+IFERROR(IF(Z115="",0,Z115),"0")+IFERROR(IF(Z116="",0,Z116),"0")+IFERROR(IF(Z117="",0,Z117),"0")</f>
        <v>1.1160000000000001</v>
      </c>
      <c r="AA118" s="64"/>
      <c r="AB118" s="64"/>
      <c r="AC118" s="64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72</v>
      </c>
      <c r="Q119" s="357"/>
      <c r="R119" s="357"/>
      <c r="S119" s="357"/>
      <c r="T119" s="357"/>
      <c r="U119" s="357"/>
      <c r="V119" s="358"/>
      <c r="W119" s="40" t="s">
        <v>73</v>
      </c>
      <c r="X119" s="41">
        <f>IFERROR(SUMPRODUCT(X112:X117*H112:H117),"0")</f>
        <v>504</v>
      </c>
      <c r="Y119" s="41">
        <f>IFERROR(SUMPRODUCT(Y112:Y117*H112:H117),"0")</f>
        <v>504</v>
      </c>
      <c r="Z119" s="40"/>
      <c r="AA119" s="64"/>
      <c r="AB119" s="64"/>
      <c r="AC119" s="64"/>
    </row>
    <row r="120" spans="1:68" ht="14.25" hidden="1" customHeight="1" x14ac:dyDescent="0.25">
      <c r="A120" s="345" t="s">
        <v>132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1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">
        <v>201</v>
      </c>
      <c r="Q121" s="339"/>
      <c r="R121" s="339"/>
      <c r="S121" s="339"/>
      <c r="T121" s="340"/>
      <c r="U121" s="37"/>
      <c r="V121" s="37"/>
      <c r="W121" s="38" t="s">
        <v>69</v>
      </c>
      <c r="X121" s="56">
        <v>28</v>
      </c>
      <c r="Y121" s="53">
        <f>IFERROR(IF(X121="","",X121),"")</f>
        <v>28</v>
      </c>
      <c r="Z121" s="39">
        <f>IFERROR(IF(X121="","",X121*0.01788),"")</f>
        <v>0.50063999999999997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93.620800000000003</v>
      </c>
      <c r="BN121" s="78">
        <f>IFERROR(Y121*I121,"0")</f>
        <v>93.620800000000003</v>
      </c>
      <c r="BO121" s="78">
        <f>IFERROR(X121/J121,"0")</f>
        <v>0.4</v>
      </c>
      <c r="BP121" s="78">
        <f>IFERROR(Y121/J121,"0")</f>
        <v>0.4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72</v>
      </c>
      <c r="Q122" s="357"/>
      <c r="R122" s="357"/>
      <c r="S122" s="357"/>
      <c r="T122" s="357"/>
      <c r="U122" s="357"/>
      <c r="V122" s="358"/>
      <c r="W122" s="40" t="s">
        <v>69</v>
      </c>
      <c r="X122" s="41">
        <f>IFERROR(SUM(X121:X121),"0")</f>
        <v>28</v>
      </c>
      <c r="Y122" s="41">
        <f>IFERROR(SUM(Y121:Y121),"0")</f>
        <v>28</v>
      </c>
      <c r="Z122" s="41">
        <f>IFERROR(IF(Z121="",0,Z121),"0")</f>
        <v>0.50063999999999997</v>
      </c>
      <c r="AA122" s="64"/>
      <c r="AB122" s="64"/>
      <c r="AC122" s="64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72</v>
      </c>
      <c r="Q123" s="357"/>
      <c r="R123" s="357"/>
      <c r="S123" s="357"/>
      <c r="T123" s="357"/>
      <c r="U123" s="357"/>
      <c r="V123" s="358"/>
      <c r="W123" s="40" t="s">
        <v>73</v>
      </c>
      <c r="X123" s="41">
        <f>IFERROR(SUMPRODUCT(X121:X121*H121:H121),"0")</f>
        <v>73.92</v>
      </c>
      <c r="Y123" s="41">
        <f>IFERROR(SUMPRODUCT(Y121:Y121*H121:H121),"0")</f>
        <v>73.92</v>
      </c>
      <c r="Z123" s="40"/>
      <c r="AA123" s="64"/>
      <c r="AB123" s="64"/>
      <c r="AC123" s="64"/>
    </row>
    <row r="124" spans="1:68" ht="16.5" hidden="1" customHeight="1" x14ac:dyDescent="0.25">
      <c r="A124" s="375" t="s">
        <v>203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62"/>
      <c r="AB124" s="62"/>
      <c r="AC124" s="62"/>
    </row>
    <row r="125" spans="1:68" ht="14.25" hidden="1" customHeight="1" x14ac:dyDescent="0.25">
      <c r="A125" s="345" t="s">
        <v>132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1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7"/>
      <c r="V126" s="37"/>
      <c r="W126" s="38" t="s">
        <v>69</v>
      </c>
      <c r="X126" s="56">
        <v>84</v>
      </c>
      <c r="Y126" s="53">
        <f>IFERROR(IF(X126="","",X126),"")</f>
        <v>84</v>
      </c>
      <c r="Z126" s="39">
        <f>IFERROR(IF(X126="","",X126*0.01788),"")</f>
        <v>1.5019199999999999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311.10239999999999</v>
      </c>
      <c r="BN126" s="78">
        <f>IFERROR(Y126*I126,"0")</f>
        <v>311.10239999999999</v>
      </c>
      <c r="BO126" s="78">
        <f>IFERROR(X126/J126,"0")</f>
        <v>1.2</v>
      </c>
      <c r="BP126" s="78">
        <f>IFERROR(Y126/J126,"0")</f>
        <v>1.2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1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7"/>
      <c r="V127" s="37"/>
      <c r="W127" s="38" t="s">
        <v>69</v>
      </c>
      <c r="X127" s="56">
        <v>168</v>
      </c>
      <c r="Y127" s="53">
        <f>IFERROR(IF(X127="","",X127),"")</f>
        <v>168</v>
      </c>
      <c r="Z127" s="39">
        <f>IFERROR(IF(X127="","",X127*0.01788),"")</f>
        <v>3.0038399999999998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622.20479999999998</v>
      </c>
      <c r="BN127" s="78">
        <f>IFERROR(Y127*I127,"0")</f>
        <v>622.20479999999998</v>
      </c>
      <c r="BO127" s="78">
        <f>IFERROR(X127/J127,"0")</f>
        <v>2.4</v>
      </c>
      <c r="BP127" s="78">
        <f>IFERROR(Y127/J127,"0")</f>
        <v>2.4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72</v>
      </c>
      <c r="Q128" s="357"/>
      <c r="R128" s="357"/>
      <c r="S128" s="357"/>
      <c r="T128" s="357"/>
      <c r="U128" s="357"/>
      <c r="V128" s="358"/>
      <c r="W128" s="40" t="s">
        <v>69</v>
      </c>
      <c r="X128" s="41">
        <f>IFERROR(SUM(X126:X127),"0")</f>
        <v>252</v>
      </c>
      <c r="Y128" s="41">
        <f>IFERROR(SUM(Y126:Y127),"0")</f>
        <v>252</v>
      </c>
      <c r="Z128" s="41">
        <f>IFERROR(IF(Z126="",0,Z126),"0")+IFERROR(IF(Z127="",0,Z127),"0")</f>
        <v>4.5057599999999995</v>
      </c>
      <c r="AA128" s="64"/>
      <c r="AB128" s="64"/>
      <c r="AC128" s="64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72</v>
      </c>
      <c r="Q129" s="357"/>
      <c r="R129" s="357"/>
      <c r="S129" s="357"/>
      <c r="T129" s="357"/>
      <c r="U129" s="357"/>
      <c r="V129" s="358"/>
      <c r="W129" s="40" t="s">
        <v>73</v>
      </c>
      <c r="X129" s="41">
        <f>IFERROR(SUMPRODUCT(X126:X127*H126:H127),"0")</f>
        <v>756</v>
      </c>
      <c r="Y129" s="41">
        <f>IFERROR(SUMPRODUCT(Y126:Y127*H126:H127),"0")</f>
        <v>756</v>
      </c>
      <c r="Z129" s="40"/>
      <c r="AA129" s="64"/>
      <c r="AB129" s="64"/>
      <c r="AC129" s="64"/>
    </row>
    <row r="130" spans="1:68" ht="16.5" hidden="1" customHeight="1" x14ac:dyDescent="0.25">
      <c r="A130" s="375" t="s">
        <v>209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62"/>
      <c r="AB130" s="62"/>
      <c r="AC130" s="62"/>
    </row>
    <row r="131" spans="1:68" ht="14.25" hidden="1" customHeight="1" x14ac:dyDescent="0.25">
      <c r="A131" s="345" t="s">
        <v>132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1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1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7"/>
      <c r="V133" s="37"/>
      <c r="W133" s="38" t="s">
        <v>69</v>
      </c>
      <c r="X133" s="56">
        <v>84</v>
      </c>
      <c r="Y133" s="53">
        <f>IFERROR(IF(X133="","",X133),"")</f>
        <v>84</v>
      </c>
      <c r="Z133" s="39">
        <f>IFERROR(IF(X133="","",X133*0.01788),"")</f>
        <v>1.5019199999999999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311.10239999999999</v>
      </c>
      <c r="BN133" s="78">
        <f>IFERROR(Y133*I133,"0")</f>
        <v>311.10239999999999</v>
      </c>
      <c r="BO133" s="78">
        <f>IFERROR(X133/J133,"0")</f>
        <v>1.2</v>
      </c>
      <c r="BP133" s="78">
        <f>IFERROR(Y133/J133,"0")</f>
        <v>1.2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72</v>
      </c>
      <c r="Q134" s="357"/>
      <c r="R134" s="357"/>
      <c r="S134" s="357"/>
      <c r="T134" s="357"/>
      <c r="U134" s="357"/>
      <c r="V134" s="358"/>
      <c r="W134" s="40" t="s">
        <v>69</v>
      </c>
      <c r="X134" s="41">
        <f>IFERROR(SUM(X132:X133),"0")</f>
        <v>98</v>
      </c>
      <c r="Y134" s="41">
        <f>IFERROR(SUM(Y132:Y133),"0")</f>
        <v>98</v>
      </c>
      <c r="Z134" s="41">
        <f>IFERROR(IF(Z132="",0,Z132),"0")+IFERROR(IF(Z133="",0,Z133),"0")</f>
        <v>1.75224</v>
      </c>
      <c r="AA134" s="64"/>
      <c r="AB134" s="64"/>
      <c r="AC134" s="64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72</v>
      </c>
      <c r="Q135" s="357"/>
      <c r="R135" s="357"/>
      <c r="S135" s="357"/>
      <c r="T135" s="357"/>
      <c r="U135" s="357"/>
      <c r="V135" s="358"/>
      <c r="W135" s="40" t="s">
        <v>73</v>
      </c>
      <c r="X135" s="41">
        <f>IFERROR(SUMPRODUCT(X132:X133*H132:H133),"0")</f>
        <v>294</v>
      </c>
      <c r="Y135" s="41">
        <f>IFERROR(SUMPRODUCT(Y132:Y133*H132:H133),"0")</f>
        <v>294</v>
      </c>
      <c r="Z135" s="40"/>
      <c r="AA135" s="64"/>
      <c r="AB135" s="64"/>
      <c r="AC135" s="64"/>
    </row>
    <row r="136" spans="1:68" ht="16.5" hidden="1" customHeight="1" x14ac:dyDescent="0.25">
      <c r="A136" s="375" t="s">
        <v>216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62"/>
      <c r="AB136" s="62"/>
      <c r="AC136" s="62"/>
    </row>
    <row r="137" spans="1:68" ht="14.25" hidden="1" customHeight="1" x14ac:dyDescent="0.25">
      <c r="A137" s="345" t="s">
        <v>132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1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41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7"/>
      <c r="V139" s="37"/>
      <c r="W139" s="38" t="s">
        <v>69</v>
      </c>
      <c r="X139" s="56">
        <v>14</v>
      </c>
      <c r="Y139" s="53">
        <f>IFERROR(IF(X139="","",X139),"")</f>
        <v>14</v>
      </c>
      <c r="Z139" s="39">
        <f>IFERROR(IF(X139="","",X139*0.01788),"")</f>
        <v>0.25031999999999999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45.919999999999995</v>
      </c>
      <c r="BN139" s="78">
        <f>IFERROR(Y139*I139,"0")</f>
        <v>45.919999999999995</v>
      </c>
      <c r="BO139" s="78">
        <f>IFERROR(X139/J139,"0")</f>
        <v>0.2</v>
      </c>
      <c r="BP139" s="78">
        <f>IFERROR(Y139/J139,"0")</f>
        <v>0.2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72</v>
      </c>
      <c r="Q140" s="357"/>
      <c r="R140" s="357"/>
      <c r="S140" s="357"/>
      <c r="T140" s="357"/>
      <c r="U140" s="357"/>
      <c r="V140" s="358"/>
      <c r="W140" s="40" t="s">
        <v>69</v>
      </c>
      <c r="X140" s="41">
        <f>IFERROR(SUM(X138:X139),"0")</f>
        <v>42</v>
      </c>
      <c r="Y140" s="41">
        <f>IFERROR(SUM(Y138:Y139),"0")</f>
        <v>42</v>
      </c>
      <c r="Z140" s="41">
        <f>IFERROR(IF(Z138="",0,Z138),"0")+IFERROR(IF(Z139="",0,Z139),"0")</f>
        <v>0.75095999999999996</v>
      </c>
      <c r="AA140" s="64"/>
      <c r="AB140" s="64"/>
      <c r="AC140" s="64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72</v>
      </c>
      <c r="Q141" s="357"/>
      <c r="R141" s="357"/>
      <c r="S141" s="357"/>
      <c r="T141" s="357"/>
      <c r="U141" s="357"/>
      <c r="V141" s="358"/>
      <c r="W141" s="40" t="s">
        <v>73</v>
      </c>
      <c r="X141" s="41">
        <f>IFERROR(SUMPRODUCT(X138:X139*H138:H139),"0")</f>
        <v>126</v>
      </c>
      <c r="Y141" s="41">
        <f>IFERROR(SUMPRODUCT(Y138:Y139*H138:H139),"0")</f>
        <v>126</v>
      </c>
      <c r="Z141" s="40"/>
      <c r="AA141" s="64"/>
      <c r="AB141" s="64"/>
      <c r="AC141" s="64"/>
    </row>
    <row r="142" spans="1:68" ht="16.5" hidden="1" customHeight="1" x14ac:dyDescent="0.25">
      <c r="A142" s="375" t="s">
        <v>222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62"/>
      <c r="AB142" s="62"/>
      <c r="AC142" s="62"/>
    </row>
    <row r="143" spans="1:68" ht="14.25" hidden="1" customHeight="1" x14ac:dyDescent="0.25">
      <c r="A143" s="345" t="s">
        <v>132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63"/>
      <c r="AB143" s="63"/>
      <c r="AC143" s="63"/>
    </row>
    <row r="144" spans="1:68" ht="27" hidden="1" customHeight="1" x14ac:dyDescent="0.25">
      <c r="A144" s="60" t="s">
        <v>223</v>
      </c>
      <c r="B144" s="60" t="s">
        <v>224</v>
      </c>
      <c r="C144" s="34">
        <v>4301135570</v>
      </c>
      <c r="D144" s="341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72</v>
      </c>
      <c r="Q145" s="357"/>
      <c r="R145" s="357"/>
      <c r="S145" s="357"/>
      <c r="T145" s="357"/>
      <c r="U145" s="357"/>
      <c r="V145" s="358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72</v>
      </c>
      <c r="Q146" s="357"/>
      <c r="R146" s="357"/>
      <c r="S146" s="357"/>
      <c r="T146" s="357"/>
      <c r="U146" s="357"/>
      <c r="V146" s="358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75" t="s">
        <v>226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62"/>
      <c r="AB147" s="62"/>
      <c r="AC147" s="62"/>
    </row>
    <row r="148" spans="1:68" ht="14.25" hidden="1" customHeight="1" x14ac:dyDescent="0.25">
      <c r="A148" s="345" t="s">
        <v>132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63"/>
      <c r="AB148" s="63"/>
      <c r="AC148" s="63"/>
    </row>
    <row r="149" spans="1:68" ht="16.5" hidden="1" customHeight="1" x14ac:dyDescent="0.25">
      <c r="A149" s="60" t="s">
        <v>227</v>
      </c>
      <c r="B149" s="60" t="s">
        <v>228</v>
      </c>
      <c r="C149" s="34">
        <v>4301135596</v>
      </c>
      <c r="D149" s="341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72</v>
      </c>
      <c r="Q150" s="357"/>
      <c r="R150" s="357"/>
      <c r="S150" s="357"/>
      <c r="T150" s="357"/>
      <c r="U150" s="357"/>
      <c r="V150" s="358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72</v>
      </c>
      <c r="Q151" s="357"/>
      <c r="R151" s="357"/>
      <c r="S151" s="357"/>
      <c r="T151" s="357"/>
      <c r="U151" s="357"/>
      <c r="V151" s="358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75" t="s">
        <v>229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62"/>
      <c r="AB152" s="62"/>
      <c r="AC152" s="62"/>
    </row>
    <row r="153" spans="1:68" ht="14.25" hidden="1" customHeight="1" x14ac:dyDescent="0.25">
      <c r="A153" s="345" t="s">
        <v>230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63"/>
      <c r="AB153" s="63"/>
      <c r="AC153" s="63"/>
    </row>
    <row r="154" spans="1:68" ht="27" customHeight="1" x14ac:dyDescent="0.25">
      <c r="A154" s="60" t="s">
        <v>231</v>
      </c>
      <c r="B154" s="60" t="s">
        <v>232</v>
      </c>
      <c r="C154" s="34">
        <v>4301071054</v>
      </c>
      <c r="D154" s="341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7"/>
      <c r="V154" s="37"/>
      <c r="W154" s="38" t="s">
        <v>69</v>
      </c>
      <c r="X154" s="56">
        <v>6</v>
      </c>
      <c r="Y154" s="53">
        <f>IFERROR(IF(X154="","",X154),"")</f>
        <v>6</v>
      </c>
      <c r="Z154" s="39">
        <f>IFERROR(IF(X154="","",X154*0.01157),"")</f>
        <v>6.9420000000000009E-2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12.72</v>
      </c>
      <c r="BN154" s="78">
        <f>IFERROR(Y154*I154,"0")</f>
        <v>12.72</v>
      </c>
      <c r="BO154" s="78">
        <f>IFERROR(X154/J154,"0")</f>
        <v>8.3333333333333329E-2</v>
      </c>
      <c r="BP154" s="78">
        <f>IFERROR(Y154/J154,"0")</f>
        <v>8.3333333333333329E-2</v>
      </c>
    </row>
    <row r="155" spans="1:68" ht="27" hidden="1" customHeight="1" x14ac:dyDescent="0.25">
      <c r="A155" s="60" t="s">
        <v>235</v>
      </c>
      <c r="B155" s="60" t="s">
        <v>236</v>
      </c>
      <c r="C155" s="34">
        <v>4301135540</v>
      </c>
      <c r="D155" s="341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72</v>
      </c>
      <c r="Q156" s="357"/>
      <c r="R156" s="357"/>
      <c r="S156" s="357"/>
      <c r="T156" s="357"/>
      <c r="U156" s="357"/>
      <c r="V156" s="358"/>
      <c r="W156" s="40" t="s">
        <v>69</v>
      </c>
      <c r="X156" s="41">
        <f>IFERROR(SUM(X154:X155),"0")</f>
        <v>6</v>
      </c>
      <c r="Y156" s="41">
        <f>IFERROR(SUM(Y154:Y155),"0")</f>
        <v>6</v>
      </c>
      <c r="Z156" s="41">
        <f>IFERROR(IF(Z154="",0,Z154),"0")+IFERROR(IF(Z155="",0,Z155),"0")</f>
        <v>6.9420000000000009E-2</v>
      </c>
      <c r="AA156" s="64"/>
      <c r="AB156" s="64"/>
      <c r="AC156" s="64"/>
    </row>
    <row r="157" spans="1:68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72</v>
      </c>
      <c r="Q157" s="357"/>
      <c r="R157" s="357"/>
      <c r="S157" s="357"/>
      <c r="T157" s="357"/>
      <c r="U157" s="357"/>
      <c r="V157" s="358"/>
      <c r="W157" s="40" t="s">
        <v>73</v>
      </c>
      <c r="X157" s="41">
        <f>IFERROR(SUMPRODUCT(X154:X155*H154:H155),"0")</f>
        <v>9.6000000000000014</v>
      </c>
      <c r="Y157" s="41">
        <f>IFERROR(SUMPRODUCT(Y154:Y155*H154:H155),"0")</f>
        <v>9.6000000000000014</v>
      </c>
      <c r="Z157" s="40"/>
      <c r="AA157" s="64"/>
      <c r="AB157" s="64"/>
      <c r="AC157" s="64"/>
    </row>
    <row r="158" spans="1:68" ht="16.5" hidden="1" customHeight="1" x14ac:dyDescent="0.25">
      <c r="A158" s="375" t="s">
        <v>237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62"/>
      <c r="AB158" s="62"/>
      <c r="AC158" s="62"/>
    </row>
    <row r="159" spans="1:68" ht="14.25" hidden="1" customHeight="1" x14ac:dyDescent="0.25">
      <c r="A159" s="345" t="s">
        <v>132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1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7"/>
      <c r="V160" s="37"/>
      <c r="W160" s="38" t="s">
        <v>69</v>
      </c>
      <c r="X160" s="56">
        <v>70</v>
      </c>
      <c r="Y160" s="53">
        <f>IFERROR(IF(X160="","",X160),"")</f>
        <v>70</v>
      </c>
      <c r="Z160" s="39">
        <f>IFERROR(IF(X160="","",X160*0.00941),"")</f>
        <v>0.65869999999999995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147.126</v>
      </c>
      <c r="BN160" s="78">
        <f>IFERROR(Y160*I160,"0")</f>
        <v>147.126</v>
      </c>
      <c r="BO160" s="78">
        <f>IFERROR(X160/J160,"0")</f>
        <v>0.5</v>
      </c>
      <c r="BP160" s="78">
        <f>IFERROR(Y160/J160,"0")</f>
        <v>0.5</v>
      </c>
    </row>
    <row r="161" spans="1:68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72</v>
      </c>
      <c r="Q161" s="357"/>
      <c r="R161" s="357"/>
      <c r="S161" s="357"/>
      <c r="T161" s="357"/>
      <c r="U161" s="357"/>
      <c r="V161" s="358"/>
      <c r="W161" s="40" t="s">
        <v>69</v>
      </c>
      <c r="X161" s="41">
        <f>IFERROR(SUM(X160:X160),"0")</f>
        <v>70</v>
      </c>
      <c r="Y161" s="41">
        <f>IFERROR(SUM(Y160:Y160),"0")</f>
        <v>70</v>
      </c>
      <c r="Z161" s="41">
        <f>IFERROR(IF(Z160="",0,Z160),"0")</f>
        <v>0.65869999999999995</v>
      </c>
      <c r="AA161" s="64"/>
      <c r="AB161" s="64"/>
      <c r="AC161" s="64"/>
    </row>
    <row r="162" spans="1:68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72</v>
      </c>
      <c r="Q162" s="357"/>
      <c r="R162" s="357"/>
      <c r="S162" s="357"/>
      <c r="T162" s="357"/>
      <c r="U162" s="357"/>
      <c r="V162" s="358"/>
      <c r="W162" s="40" t="s">
        <v>73</v>
      </c>
      <c r="X162" s="41">
        <f>IFERROR(SUMPRODUCT(X160:X160*H160:H160),"0")</f>
        <v>117.6</v>
      </c>
      <c r="Y162" s="41">
        <f>IFERROR(SUMPRODUCT(Y160:Y160*H160:H160),"0")</f>
        <v>117.6</v>
      </c>
      <c r="Z162" s="40"/>
      <c r="AA162" s="64"/>
      <c r="AB162" s="64"/>
      <c r="AC162" s="64"/>
    </row>
    <row r="163" spans="1:68" ht="27.75" hidden="1" customHeight="1" x14ac:dyDescent="0.2">
      <c r="A163" s="354" t="s">
        <v>241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52"/>
      <c r="AB163" s="52"/>
      <c r="AC163" s="52"/>
    </row>
    <row r="164" spans="1:68" ht="16.5" hidden="1" customHeight="1" x14ac:dyDescent="0.25">
      <c r="A164" s="375" t="s">
        <v>242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62"/>
      <c r="AB164" s="62"/>
      <c r="AC164" s="62"/>
    </row>
    <row r="165" spans="1:68" ht="14.25" hidden="1" customHeight="1" x14ac:dyDescent="0.25">
      <c r="A165" s="345" t="s">
        <v>132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63"/>
      <c r="AB165" s="63"/>
      <c r="AC165" s="63"/>
    </row>
    <row r="166" spans="1:68" ht="27" hidden="1" customHeight="1" x14ac:dyDescent="0.25">
      <c r="A166" s="60" t="s">
        <v>243</v>
      </c>
      <c r="B166" s="60" t="s">
        <v>244</v>
      </c>
      <c r="C166" s="34">
        <v>4301135317</v>
      </c>
      <c r="D166" s="341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402" t="s">
        <v>245</v>
      </c>
      <c r="Q166" s="339"/>
      <c r="R166" s="339"/>
      <c r="S166" s="339"/>
      <c r="T166" s="340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72</v>
      </c>
      <c r="Q167" s="357"/>
      <c r="R167" s="357"/>
      <c r="S167" s="357"/>
      <c r="T167" s="357"/>
      <c r="U167" s="357"/>
      <c r="V167" s="358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72</v>
      </c>
      <c r="Q168" s="357"/>
      <c r="R168" s="357"/>
      <c r="S168" s="357"/>
      <c r="T168" s="357"/>
      <c r="U168" s="357"/>
      <c r="V168" s="358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75" t="s">
        <v>246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62"/>
      <c r="AB169" s="62"/>
      <c r="AC169" s="62"/>
    </row>
    <row r="170" spans="1:68" ht="14.25" hidden="1" customHeight="1" x14ac:dyDescent="0.25">
      <c r="A170" s="345" t="s">
        <v>63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63"/>
      <c r="AB170" s="63"/>
      <c r="AC170" s="63"/>
    </row>
    <row r="171" spans="1:68" ht="16.5" hidden="1" customHeight="1" x14ac:dyDescent="0.25">
      <c r="A171" s="60" t="s">
        <v>247</v>
      </c>
      <c r="B171" s="60" t="s">
        <v>248</v>
      </c>
      <c r="C171" s="34">
        <v>4301071062</v>
      </c>
      <c r="D171" s="341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7" t="s">
        <v>249</v>
      </c>
      <c r="Q171" s="339"/>
      <c r="R171" s="339"/>
      <c r="S171" s="339"/>
      <c r="T171" s="340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251</v>
      </c>
      <c r="B172" s="60" t="s">
        <v>252</v>
      </c>
      <c r="C172" s="34">
        <v>4301071056</v>
      </c>
      <c r="D172" s="341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63" t="s">
        <v>253</v>
      </c>
      <c r="Q172" s="339"/>
      <c r="R172" s="339"/>
      <c r="S172" s="339"/>
      <c r="T172" s="340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1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7"/>
      <c r="V173" s="37"/>
      <c r="W173" s="38" t="s">
        <v>69</v>
      </c>
      <c r="X173" s="56">
        <v>60</v>
      </c>
      <c r="Y173" s="53">
        <f>IFERROR(IF(X173="","",X173),"")</f>
        <v>60</v>
      </c>
      <c r="Z173" s="39">
        <f>IFERROR(IF(X173="","",X173*0.00866),"")</f>
        <v>0.51959999999999995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312.79199999999997</v>
      </c>
      <c r="BN173" s="78">
        <f>IFERROR(Y173*I173,"0")</f>
        <v>312.79199999999997</v>
      </c>
      <c r="BO173" s="78">
        <f>IFERROR(X173/J173,"0")</f>
        <v>0.41666666666666669</v>
      </c>
      <c r="BP173" s="78">
        <f>IFERROR(Y173/J173,"0")</f>
        <v>0.41666666666666669</v>
      </c>
    </row>
    <row r="174" spans="1:68" ht="27" hidden="1" customHeight="1" x14ac:dyDescent="0.25">
      <c r="A174" s="60" t="s">
        <v>258</v>
      </c>
      <c r="B174" s="60" t="s">
        <v>259</v>
      </c>
      <c r="C174" s="34">
        <v>4301071061</v>
      </c>
      <c r="D174" s="341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72</v>
      </c>
      <c r="Q175" s="357"/>
      <c r="R175" s="357"/>
      <c r="S175" s="357"/>
      <c r="T175" s="357"/>
      <c r="U175" s="357"/>
      <c r="V175" s="358"/>
      <c r="W175" s="40" t="s">
        <v>69</v>
      </c>
      <c r="X175" s="41">
        <f>IFERROR(SUM(X171:X174),"0")</f>
        <v>60</v>
      </c>
      <c r="Y175" s="41">
        <f>IFERROR(SUM(Y171:Y174),"0")</f>
        <v>60</v>
      </c>
      <c r="Z175" s="41">
        <f>IFERROR(IF(Z171="",0,Z171),"0")+IFERROR(IF(Z172="",0,Z172),"0")+IFERROR(IF(Z173="",0,Z173),"0")+IFERROR(IF(Z174="",0,Z174),"0")</f>
        <v>0.51959999999999995</v>
      </c>
      <c r="AA175" s="64"/>
      <c r="AB175" s="64"/>
      <c r="AC175" s="64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72</v>
      </c>
      <c r="Q176" s="357"/>
      <c r="R176" s="357"/>
      <c r="S176" s="357"/>
      <c r="T176" s="357"/>
      <c r="U176" s="357"/>
      <c r="V176" s="358"/>
      <c r="W176" s="40" t="s">
        <v>73</v>
      </c>
      <c r="X176" s="41">
        <f>IFERROR(SUMPRODUCT(X171:X174*H171:H174),"0")</f>
        <v>300</v>
      </c>
      <c r="Y176" s="41">
        <f>IFERROR(SUMPRODUCT(Y171:Y174*H171:H174),"0")</f>
        <v>300</v>
      </c>
      <c r="Z176" s="40"/>
      <c r="AA176" s="64"/>
      <c r="AB176" s="64"/>
      <c r="AC176" s="64"/>
    </row>
    <row r="177" spans="1:68" ht="14.25" hidden="1" customHeight="1" x14ac:dyDescent="0.25">
      <c r="A177" s="345" t="s">
        <v>261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63"/>
      <c r="AB177" s="63"/>
      <c r="AC177" s="63"/>
    </row>
    <row r="178" spans="1:68" ht="27" hidden="1" customHeight="1" x14ac:dyDescent="0.25">
      <c r="A178" s="60" t="s">
        <v>262</v>
      </c>
      <c r="B178" s="60" t="s">
        <v>263</v>
      </c>
      <c r="C178" s="34">
        <v>4301080153</v>
      </c>
      <c r="D178" s="341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265</v>
      </c>
      <c r="B179" s="60" t="s">
        <v>266</v>
      </c>
      <c r="C179" s="34">
        <v>4301080154</v>
      </c>
      <c r="D179" s="341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7"/>
      <c r="V179" s="37"/>
      <c r="W179" s="38" t="s">
        <v>69</v>
      </c>
      <c r="X179" s="56">
        <v>12</v>
      </c>
      <c r="Y179" s="53">
        <f>IFERROR(IF(X179="","",X179),"")</f>
        <v>12</v>
      </c>
      <c r="Z179" s="39">
        <f>IFERROR(IF(X179="","",X179*0.00866),"")</f>
        <v>0.10391999999999998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63.036000000000001</v>
      </c>
      <c r="BN179" s="78">
        <f>IFERROR(Y179*I179,"0")</f>
        <v>63.036000000000001</v>
      </c>
      <c r="BO179" s="78">
        <f>IFERROR(X179/J179,"0")</f>
        <v>8.3333333333333329E-2</v>
      </c>
      <c r="BP179" s="78">
        <f>IFERROR(Y179/J179,"0")</f>
        <v>8.3333333333333329E-2</v>
      </c>
    </row>
    <row r="180" spans="1:68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72</v>
      </c>
      <c r="Q180" s="357"/>
      <c r="R180" s="357"/>
      <c r="S180" s="357"/>
      <c r="T180" s="357"/>
      <c r="U180" s="357"/>
      <c r="V180" s="358"/>
      <c r="W180" s="40" t="s">
        <v>69</v>
      </c>
      <c r="X180" s="41">
        <f>IFERROR(SUM(X178:X179),"0")</f>
        <v>12</v>
      </c>
      <c r="Y180" s="41">
        <f>IFERROR(SUM(Y178:Y179),"0")</f>
        <v>12</v>
      </c>
      <c r="Z180" s="41">
        <f>IFERROR(IF(Z178="",0,Z178),"0")+IFERROR(IF(Z179="",0,Z179),"0")</f>
        <v>0.10391999999999998</v>
      </c>
      <c r="AA180" s="64"/>
      <c r="AB180" s="64"/>
      <c r="AC180" s="64"/>
    </row>
    <row r="181" spans="1:68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72</v>
      </c>
      <c r="Q181" s="357"/>
      <c r="R181" s="357"/>
      <c r="S181" s="357"/>
      <c r="T181" s="357"/>
      <c r="U181" s="357"/>
      <c r="V181" s="358"/>
      <c r="W181" s="40" t="s">
        <v>73</v>
      </c>
      <c r="X181" s="41">
        <f>IFERROR(SUMPRODUCT(X178:X179*H178:H179),"0")</f>
        <v>60</v>
      </c>
      <c r="Y181" s="41">
        <f>IFERROR(SUMPRODUCT(Y178:Y179*H178:H179),"0")</f>
        <v>60</v>
      </c>
      <c r="Z181" s="40"/>
      <c r="AA181" s="64"/>
      <c r="AB181" s="64"/>
      <c r="AC181" s="64"/>
    </row>
    <row r="182" spans="1:68" ht="27.75" hidden="1" customHeight="1" x14ac:dyDescent="0.2">
      <c r="A182" s="354" t="s">
        <v>267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52"/>
      <c r="AB182" s="52"/>
      <c r="AC182" s="52"/>
    </row>
    <row r="183" spans="1:68" ht="16.5" hidden="1" customHeight="1" x14ac:dyDescent="0.25">
      <c r="A183" s="375" t="s">
        <v>268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62"/>
      <c r="AB183" s="62"/>
      <c r="AC183" s="62"/>
    </row>
    <row r="184" spans="1:68" ht="14.25" hidden="1" customHeight="1" x14ac:dyDescent="0.25">
      <c r="A184" s="345" t="s">
        <v>76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1">
        <v>4607111035721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7"/>
      <c r="V185" s="37"/>
      <c r="W185" s="38" t="s">
        <v>69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customHeight="1" x14ac:dyDescent="0.25">
      <c r="A186" s="60" t="s">
        <v>272</v>
      </c>
      <c r="B186" s="60" t="s">
        <v>273</v>
      </c>
      <c r="C186" s="34">
        <v>4301132179</v>
      </c>
      <c r="D186" s="341">
        <v>4607111035691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7"/>
      <c r="V186" s="37"/>
      <c r="W186" s="38" t="s">
        <v>69</v>
      </c>
      <c r="X186" s="56">
        <v>28</v>
      </c>
      <c r="Y186" s="53">
        <f>IFERROR(IF(X186="","",X186),"")</f>
        <v>28</v>
      </c>
      <c r="Z186" s="39">
        <f>IFERROR(IF(X186="","",X186*0.01788),"")</f>
        <v>0.50063999999999997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94.864000000000004</v>
      </c>
      <c r="BN186" s="78">
        <f>IFERROR(Y186*I186,"0")</f>
        <v>94.864000000000004</v>
      </c>
      <c r="BO186" s="78">
        <f>IFERROR(X186/J186,"0")</f>
        <v>0.4</v>
      </c>
      <c r="BP186" s="78">
        <f>IFERROR(Y186/J186,"0")</f>
        <v>0.4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1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7"/>
      <c r="V187" s="37"/>
      <c r="W187" s="38" t="s">
        <v>69</v>
      </c>
      <c r="X187" s="56">
        <v>42</v>
      </c>
      <c r="Y187" s="53">
        <f>IFERROR(IF(X187="","",X187),"")</f>
        <v>42</v>
      </c>
      <c r="Z187" s="39">
        <f>IFERROR(IF(X187="","",X187*0.01788),"")</f>
        <v>0.75095999999999996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156.91200000000001</v>
      </c>
      <c r="BN187" s="78">
        <f>IFERROR(Y187*I187,"0")</f>
        <v>156.91200000000001</v>
      </c>
      <c r="BO187" s="78">
        <f>IFERROR(X187/J187,"0")</f>
        <v>0.6</v>
      </c>
      <c r="BP187" s="78">
        <f>IFERROR(Y187/J187,"0")</f>
        <v>0.6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72</v>
      </c>
      <c r="Q188" s="357"/>
      <c r="R188" s="357"/>
      <c r="S188" s="357"/>
      <c r="T188" s="357"/>
      <c r="U188" s="357"/>
      <c r="V188" s="358"/>
      <c r="W188" s="40" t="s">
        <v>69</v>
      </c>
      <c r="X188" s="41">
        <f>IFERROR(SUM(X185:X187),"0")</f>
        <v>140</v>
      </c>
      <c r="Y188" s="41">
        <f>IFERROR(SUM(Y185:Y187),"0")</f>
        <v>140</v>
      </c>
      <c r="Z188" s="41">
        <f>IFERROR(IF(Z185="",0,Z185),"0")+IFERROR(IF(Z186="",0,Z186),"0")+IFERROR(IF(Z187="",0,Z187),"0")</f>
        <v>2.5032000000000001</v>
      </c>
      <c r="AA188" s="64"/>
      <c r="AB188" s="64"/>
      <c r="AC188" s="64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72</v>
      </c>
      <c r="Q189" s="357"/>
      <c r="R189" s="357"/>
      <c r="S189" s="357"/>
      <c r="T189" s="357"/>
      <c r="U189" s="357"/>
      <c r="V189" s="358"/>
      <c r="W189" s="40" t="s">
        <v>73</v>
      </c>
      <c r="X189" s="41">
        <f>IFERROR(SUMPRODUCT(X185:X187*H185:H187),"0")</f>
        <v>420</v>
      </c>
      <c r="Y189" s="41">
        <f>IFERROR(SUMPRODUCT(Y185:Y187*H185:H187),"0")</f>
        <v>420</v>
      </c>
      <c r="Z189" s="40"/>
      <c r="AA189" s="64"/>
      <c r="AB189" s="64"/>
      <c r="AC189" s="64"/>
    </row>
    <row r="190" spans="1:68" ht="14.25" hidden="1" customHeight="1" x14ac:dyDescent="0.25">
      <c r="A190" s="345" t="s">
        <v>278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63"/>
      <c r="AB190" s="63"/>
      <c r="AC190" s="63"/>
    </row>
    <row r="191" spans="1:68" ht="27" hidden="1" customHeight="1" x14ac:dyDescent="0.25">
      <c r="A191" s="60" t="s">
        <v>279</v>
      </c>
      <c r="B191" s="60" t="s">
        <v>280</v>
      </c>
      <c r="C191" s="34">
        <v>4301051855</v>
      </c>
      <c r="D191" s="341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18" t="s">
        <v>283</v>
      </c>
      <c r="Q191" s="339"/>
      <c r="R191" s="339"/>
      <c r="S191" s="339"/>
      <c r="T191" s="340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72</v>
      </c>
      <c r="Q192" s="357"/>
      <c r="R192" s="357"/>
      <c r="S192" s="357"/>
      <c r="T192" s="357"/>
      <c r="U192" s="357"/>
      <c r="V192" s="358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72</v>
      </c>
      <c r="Q193" s="357"/>
      <c r="R193" s="357"/>
      <c r="S193" s="357"/>
      <c r="T193" s="357"/>
      <c r="U193" s="357"/>
      <c r="V193" s="358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54" t="s">
        <v>286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52"/>
      <c r="AB194" s="52"/>
      <c r="AC194" s="52"/>
    </row>
    <row r="195" spans="1:68" ht="16.5" hidden="1" customHeight="1" x14ac:dyDescent="0.25">
      <c r="A195" s="375" t="s">
        <v>287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62"/>
      <c r="AB195" s="62"/>
      <c r="AC195" s="62"/>
    </row>
    <row r="196" spans="1:68" ht="14.25" hidden="1" customHeight="1" x14ac:dyDescent="0.25">
      <c r="A196" s="345" t="s">
        <v>132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63"/>
      <c r="AB196" s="63"/>
      <c r="AC196" s="63"/>
    </row>
    <row r="197" spans="1:68" ht="27" customHeight="1" x14ac:dyDescent="0.25">
      <c r="A197" s="60" t="s">
        <v>288</v>
      </c>
      <c r="B197" s="60" t="s">
        <v>289</v>
      </c>
      <c r="C197" s="34">
        <v>4301135707</v>
      </c>
      <c r="D197" s="341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7"/>
      <c r="V197" s="37"/>
      <c r="W197" s="38" t="s">
        <v>69</v>
      </c>
      <c r="X197" s="56">
        <v>14</v>
      </c>
      <c r="Y197" s="53">
        <f>IFERROR(IF(X197="","",X197),"")</f>
        <v>14</v>
      </c>
      <c r="Z197" s="39">
        <f>IFERROR(IF(X197="","",X197*0.01788),"")</f>
        <v>0.25031999999999999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43.450400000000002</v>
      </c>
      <c r="BN197" s="78">
        <f>IFERROR(Y197*I197,"0")</f>
        <v>43.450400000000002</v>
      </c>
      <c r="BO197" s="78">
        <f>IFERROR(X197/J197,"0")</f>
        <v>0.2</v>
      </c>
      <c r="BP197" s="78">
        <f>IFERROR(Y197/J197,"0")</f>
        <v>0.2</v>
      </c>
    </row>
    <row r="198" spans="1:68" ht="27" hidden="1" customHeight="1" x14ac:dyDescent="0.25">
      <c r="A198" s="60" t="s">
        <v>291</v>
      </c>
      <c r="B198" s="60" t="s">
        <v>292</v>
      </c>
      <c r="C198" s="34">
        <v>4301135719</v>
      </c>
      <c r="D198" s="341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294</v>
      </c>
      <c r="B199" s="60" t="s">
        <v>295</v>
      </c>
      <c r="C199" s="34">
        <v>4301135697</v>
      </c>
      <c r="D199" s="341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296</v>
      </c>
      <c r="B200" s="60" t="s">
        <v>297</v>
      </c>
      <c r="C200" s="34">
        <v>4301135681</v>
      </c>
      <c r="D200" s="341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72</v>
      </c>
      <c r="Q201" s="357"/>
      <c r="R201" s="357"/>
      <c r="S201" s="357"/>
      <c r="T201" s="357"/>
      <c r="U201" s="357"/>
      <c r="V201" s="358"/>
      <c r="W201" s="40" t="s">
        <v>69</v>
      </c>
      <c r="X201" s="41">
        <f>IFERROR(SUM(X197:X200),"0")</f>
        <v>14</v>
      </c>
      <c r="Y201" s="41">
        <f>IFERROR(SUM(Y197:Y200),"0")</f>
        <v>14</v>
      </c>
      <c r="Z201" s="41">
        <f>IFERROR(IF(Z197="",0,Z197),"0")+IFERROR(IF(Z198="",0,Z198),"0")+IFERROR(IF(Z199="",0,Z199),"0")+IFERROR(IF(Z200="",0,Z200),"0")</f>
        <v>0.25031999999999999</v>
      </c>
      <c r="AA201" s="64"/>
      <c r="AB201" s="64"/>
      <c r="AC201" s="64"/>
    </row>
    <row r="202" spans="1:68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72</v>
      </c>
      <c r="Q202" s="357"/>
      <c r="R202" s="357"/>
      <c r="S202" s="357"/>
      <c r="T202" s="357"/>
      <c r="U202" s="357"/>
      <c r="V202" s="358"/>
      <c r="W202" s="40" t="s">
        <v>73</v>
      </c>
      <c r="X202" s="41">
        <f>IFERROR(SUMPRODUCT(X197:X200*H197:H200),"0")</f>
        <v>33.6</v>
      </c>
      <c r="Y202" s="41">
        <f>IFERROR(SUMPRODUCT(Y197:Y200*H197:H200),"0")</f>
        <v>33.6</v>
      </c>
      <c r="Z202" s="40"/>
      <c r="AA202" s="64"/>
      <c r="AB202" s="64"/>
      <c r="AC202" s="64"/>
    </row>
    <row r="203" spans="1:68" ht="16.5" hidden="1" customHeight="1" x14ac:dyDescent="0.25">
      <c r="A203" s="375" t="s">
        <v>299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62"/>
      <c r="AB203" s="62"/>
      <c r="AC203" s="62"/>
    </row>
    <row r="204" spans="1:68" ht="14.25" hidden="1" customHeight="1" x14ac:dyDescent="0.25">
      <c r="A204" s="345" t="s">
        <v>63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1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7"/>
      <c r="V205" s="37"/>
      <c r="W205" s="38" t="s">
        <v>69</v>
      </c>
      <c r="X205" s="56">
        <v>12</v>
      </c>
      <c r="Y205" s="53">
        <f>IFERROR(IF(X205="","",X205),"")</f>
        <v>12</v>
      </c>
      <c r="Z205" s="39">
        <f>IFERROR(IF(X205="","",X205*0.0155),"")</f>
        <v>0.186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70.44</v>
      </c>
      <c r="BN205" s="78">
        <f>IFERROR(Y205*I205,"0")</f>
        <v>70.44</v>
      </c>
      <c r="BO205" s="78">
        <f>IFERROR(X205/J205,"0")</f>
        <v>0.14285714285714285</v>
      </c>
      <c r="BP205" s="78">
        <f>IFERROR(Y205/J205,"0")</f>
        <v>0.14285714285714285</v>
      </c>
    </row>
    <row r="206" spans="1:68" ht="27" hidden="1" customHeight="1" x14ac:dyDescent="0.25">
      <c r="A206" s="60" t="s">
        <v>303</v>
      </c>
      <c r="B206" s="60" t="s">
        <v>304</v>
      </c>
      <c r="C206" s="34">
        <v>4301070990</v>
      </c>
      <c r="D206" s="341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306</v>
      </c>
      <c r="B207" s="60" t="s">
        <v>307</v>
      </c>
      <c r="C207" s="34">
        <v>4301070966</v>
      </c>
      <c r="D207" s="341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72</v>
      </c>
      <c r="Q208" s="357"/>
      <c r="R208" s="357"/>
      <c r="S208" s="357"/>
      <c r="T208" s="357"/>
      <c r="U208" s="357"/>
      <c r="V208" s="358"/>
      <c r="W208" s="40" t="s">
        <v>69</v>
      </c>
      <c r="X208" s="41">
        <f>IFERROR(SUM(X205:X207),"0")</f>
        <v>12</v>
      </c>
      <c r="Y208" s="41">
        <f>IFERROR(SUM(Y205:Y207),"0")</f>
        <v>12</v>
      </c>
      <c r="Z208" s="41">
        <f>IFERROR(IF(Z205="",0,Z205),"0")+IFERROR(IF(Z206="",0,Z206),"0")+IFERROR(IF(Z207="",0,Z207),"0")</f>
        <v>0.186</v>
      </c>
      <c r="AA208" s="64"/>
      <c r="AB208" s="64"/>
      <c r="AC208" s="64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72</v>
      </c>
      <c r="Q209" s="357"/>
      <c r="R209" s="357"/>
      <c r="S209" s="357"/>
      <c r="T209" s="357"/>
      <c r="U209" s="357"/>
      <c r="V209" s="358"/>
      <c r="W209" s="40" t="s">
        <v>73</v>
      </c>
      <c r="X209" s="41">
        <f>IFERROR(SUMPRODUCT(X205:X207*H205:H207),"0")</f>
        <v>67.199999999999989</v>
      </c>
      <c r="Y209" s="41">
        <f>IFERROR(SUMPRODUCT(Y205:Y207*H205:H207),"0")</f>
        <v>67.199999999999989</v>
      </c>
      <c r="Z209" s="40"/>
      <c r="AA209" s="64"/>
      <c r="AB209" s="64"/>
      <c r="AC209" s="64"/>
    </row>
    <row r="210" spans="1:68" ht="16.5" hidden="1" customHeight="1" x14ac:dyDescent="0.25">
      <c r="A210" s="375" t="s">
        <v>309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62"/>
      <c r="AB210" s="62"/>
      <c r="AC210" s="62"/>
    </row>
    <row r="211" spans="1:68" ht="14.25" hidden="1" customHeight="1" x14ac:dyDescent="0.25">
      <c r="A211" s="345" t="s">
        <v>63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63"/>
      <c r="AB211" s="63"/>
      <c r="AC211" s="63"/>
    </row>
    <row r="212" spans="1:68" ht="27" hidden="1" customHeight="1" x14ac:dyDescent="0.25">
      <c r="A212" s="60" t="s">
        <v>310</v>
      </c>
      <c r="B212" s="60" t="s">
        <v>311</v>
      </c>
      <c r="C212" s="34">
        <v>4301070996</v>
      </c>
      <c r="D212" s="341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313</v>
      </c>
      <c r="B213" s="60" t="s">
        <v>314</v>
      </c>
      <c r="C213" s="34">
        <v>4301070997</v>
      </c>
      <c r="D213" s="341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315</v>
      </c>
      <c r="B214" s="60" t="s">
        <v>316</v>
      </c>
      <c r="C214" s="34">
        <v>4301070962</v>
      </c>
      <c r="D214" s="341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318</v>
      </c>
      <c r="B215" s="60" t="s">
        <v>319</v>
      </c>
      <c r="C215" s="34">
        <v>4301070963</v>
      </c>
      <c r="D215" s="341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320</v>
      </c>
      <c r="B216" s="60" t="s">
        <v>321</v>
      </c>
      <c r="C216" s="34">
        <v>4301070959</v>
      </c>
      <c r="D216" s="341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322</v>
      </c>
      <c r="B217" s="60" t="s">
        <v>323</v>
      </c>
      <c r="C217" s="34">
        <v>4301070960</v>
      </c>
      <c r="D217" s="341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72</v>
      </c>
      <c r="Q218" s="357"/>
      <c r="R218" s="357"/>
      <c r="S218" s="357"/>
      <c r="T218" s="357"/>
      <c r="U218" s="357"/>
      <c r="V218" s="358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72</v>
      </c>
      <c r="Q219" s="357"/>
      <c r="R219" s="357"/>
      <c r="S219" s="357"/>
      <c r="T219" s="357"/>
      <c r="U219" s="357"/>
      <c r="V219" s="358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75" t="s">
        <v>324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62"/>
      <c r="AB220" s="62"/>
      <c r="AC220" s="62"/>
    </row>
    <row r="221" spans="1:68" ht="14.25" hidden="1" customHeight="1" x14ac:dyDescent="0.25">
      <c r="A221" s="345" t="s">
        <v>63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63"/>
      <c r="AB221" s="63"/>
      <c r="AC221" s="63"/>
    </row>
    <row r="222" spans="1:68" ht="27" hidden="1" customHeight="1" x14ac:dyDescent="0.25">
      <c r="A222" s="60" t="s">
        <v>325</v>
      </c>
      <c r="B222" s="60" t="s">
        <v>326</v>
      </c>
      <c r="C222" s="34">
        <v>4301070917</v>
      </c>
      <c r="D222" s="341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1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7"/>
      <c r="V223" s="37"/>
      <c r="W223" s="38" t="s">
        <v>69</v>
      </c>
      <c r="X223" s="56">
        <v>12</v>
      </c>
      <c r="Y223" s="53">
        <f>IFERROR(IF(X223="","",X223),"")</f>
        <v>12</v>
      </c>
      <c r="Z223" s="39">
        <f>IFERROR(IF(X223="","",X223*0.0155),"")</f>
        <v>0.186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89.64</v>
      </c>
      <c r="BN223" s="78">
        <f>IFERROR(Y223*I223,"0")</f>
        <v>89.64</v>
      </c>
      <c r="BO223" s="78">
        <f>IFERROR(X223/J223,"0")</f>
        <v>0.14285714285714285</v>
      </c>
      <c r="BP223" s="78">
        <f>IFERROR(Y223/J223,"0")</f>
        <v>0.14285714285714285</v>
      </c>
    </row>
    <row r="224" spans="1:68" ht="27" hidden="1" customHeight="1" x14ac:dyDescent="0.25">
      <c r="A224" s="60" t="s">
        <v>330</v>
      </c>
      <c r="B224" s="60" t="s">
        <v>331</v>
      </c>
      <c r="C224" s="34">
        <v>4301070915</v>
      </c>
      <c r="D224" s="341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333</v>
      </c>
      <c r="B225" s="60" t="s">
        <v>334</v>
      </c>
      <c r="C225" s="34">
        <v>4301070921</v>
      </c>
      <c r="D225" s="341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72</v>
      </c>
      <c r="Q226" s="357"/>
      <c r="R226" s="357"/>
      <c r="S226" s="357"/>
      <c r="T226" s="357"/>
      <c r="U226" s="357"/>
      <c r="V226" s="358"/>
      <c r="W226" s="40" t="s">
        <v>69</v>
      </c>
      <c r="X226" s="41">
        <f>IFERROR(SUM(X222:X225),"0")</f>
        <v>12</v>
      </c>
      <c r="Y226" s="41">
        <f>IFERROR(SUM(Y222:Y225),"0")</f>
        <v>12</v>
      </c>
      <c r="Z226" s="41">
        <f>IFERROR(IF(Z222="",0,Z222),"0")+IFERROR(IF(Z223="",0,Z223),"0")+IFERROR(IF(Z224="",0,Z224),"0")+IFERROR(IF(Z225="",0,Z225),"0")</f>
        <v>0.186</v>
      </c>
      <c r="AA226" s="64"/>
      <c r="AB226" s="64"/>
      <c r="AC226" s="64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72</v>
      </c>
      <c r="Q227" s="357"/>
      <c r="R227" s="357"/>
      <c r="S227" s="357"/>
      <c r="T227" s="357"/>
      <c r="U227" s="357"/>
      <c r="V227" s="358"/>
      <c r="W227" s="40" t="s">
        <v>73</v>
      </c>
      <c r="X227" s="41">
        <f>IFERROR(SUMPRODUCT(X222:X225*H222:H225),"0")</f>
        <v>86.4</v>
      </c>
      <c r="Y227" s="41">
        <f>IFERROR(SUMPRODUCT(Y222:Y225*H222:H225),"0")</f>
        <v>86.4</v>
      </c>
      <c r="Z227" s="40"/>
      <c r="AA227" s="64"/>
      <c r="AB227" s="64"/>
      <c r="AC227" s="64"/>
    </row>
    <row r="228" spans="1:68" ht="16.5" hidden="1" customHeight="1" x14ac:dyDescent="0.25">
      <c r="A228" s="375" t="s">
        <v>335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62"/>
      <c r="AB228" s="62"/>
      <c r="AC228" s="62"/>
    </row>
    <row r="229" spans="1:68" ht="14.25" hidden="1" customHeight="1" x14ac:dyDescent="0.25">
      <c r="A229" s="34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3"/>
      <c r="AB229" s="63"/>
      <c r="AC229" s="63"/>
    </row>
    <row r="230" spans="1:68" ht="27" hidden="1" customHeight="1" x14ac:dyDescent="0.25">
      <c r="A230" s="60" t="s">
        <v>336</v>
      </c>
      <c r="B230" s="60" t="s">
        <v>337</v>
      </c>
      <c r="C230" s="34">
        <v>4301071093</v>
      </c>
      <c r="D230" s="341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72</v>
      </c>
      <c r="Q231" s="357"/>
      <c r="R231" s="357"/>
      <c r="S231" s="357"/>
      <c r="T231" s="357"/>
      <c r="U231" s="357"/>
      <c r="V231" s="358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72</v>
      </c>
      <c r="Q232" s="357"/>
      <c r="R232" s="357"/>
      <c r="S232" s="357"/>
      <c r="T232" s="357"/>
      <c r="U232" s="357"/>
      <c r="V232" s="358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5" t="s">
        <v>132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63"/>
      <c r="AB233" s="63"/>
      <c r="AC233" s="63"/>
    </row>
    <row r="234" spans="1:68" ht="27" hidden="1" customHeight="1" x14ac:dyDescent="0.25">
      <c r="A234" s="60" t="s">
        <v>339</v>
      </c>
      <c r="B234" s="60" t="s">
        <v>340</v>
      </c>
      <c r="C234" s="34">
        <v>4301135692</v>
      </c>
      <c r="D234" s="341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342</v>
      </c>
      <c r="B235" s="60" t="s">
        <v>343</v>
      </c>
      <c r="C235" s="34">
        <v>4301135691</v>
      </c>
      <c r="D235" s="341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344</v>
      </c>
      <c r="B236" s="60" t="s">
        <v>345</v>
      </c>
      <c r="C236" s="34">
        <v>4301135694</v>
      </c>
      <c r="D236" s="341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72</v>
      </c>
      <c r="Q237" s="357"/>
      <c r="R237" s="357"/>
      <c r="S237" s="357"/>
      <c r="T237" s="357"/>
      <c r="U237" s="357"/>
      <c r="V237" s="358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72</v>
      </c>
      <c r="Q238" s="357"/>
      <c r="R238" s="357"/>
      <c r="S238" s="357"/>
      <c r="T238" s="357"/>
      <c r="U238" s="357"/>
      <c r="V238" s="358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75" t="s">
        <v>346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62"/>
      <c r="AB239" s="62"/>
      <c r="AC239" s="62"/>
    </row>
    <row r="240" spans="1:68" ht="14.25" hidden="1" customHeight="1" x14ac:dyDescent="0.25">
      <c r="A240" s="345" t="s">
        <v>278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63"/>
      <c r="AB240" s="63"/>
      <c r="AC240" s="63"/>
    </row>
    <row r="241" spans="1:68" ht="27" hidden="1" customHeight="1" x14ac:dyDescent="0.25">
      <c r="A241" s="60" t="s">
        <v>347</v>
      </c>
      <c r="B241" s="60" t="s">
        <v>348</v>
      </c>
      <c r="C241" s="34">
        <v>4301051320</v>
      </c>
      <c r="D241" s="341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72</v>
      </c>
      <c r="Q242" s="357"/>
      <c r="R242" s="357"/>
      <c r="S242" s="357"/>
      <c r="T242" s="357"/>
      <c r="U242" s="357"/>
      <c r="V242" s="358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72</v>
      </c>
      <c r="Q243" s="357"/>
      <c r="R243" s="357"/>
      <c r="S243" s="357"/>
      <c r="T243" s="357"/>
      <c r="U243" s="357"/>
      <c r="V243" s="358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75" t="s">
        <v>350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62"/>
      <c r="AB244" s="62"/>
      <c r="AC244" s="62"/>
    </row>
    <row r="245" spans="1:68" ht="14.25" hidden="1" customHeight="1" x14ac:dyDescent="0.25">
      <c r="A245" s="345" t="s">
        <v>63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3"/>
      <c r="AB245" s="63"/>
      <c r="AC245" s="63"/>
    </row>
    <row r="246" spans="1:68" ht="16.5" hidden="1" customHeight="1" x14ac:dyDescent="0.25">
      <c r="A246" s="60" t="s">
        <v>351</v>
      </c>
      <c r="B246" s="60" t="s">
        <v>352</v>
      </c>
      <c r="C246" s="34">
        <v>4301071063</v>
      </c>
      <c r="D246" s="341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354</v>
      </c>
      <c r="B247" s="60" t="s">
        <v>355</v>
      </c>
      <c r="C247" s="34">
        <v>4301071000</v>
      </c>
      <c r="D247" s="341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72</v>
      </c>
      <c r="Q248" s="357"/>
      <c r="R248" s="357"/>
      <c r="S248" s="357"/>
      <c r="T248" s="357"/>
      <c r="U248" s="357"/>
      <c r="V248" s="358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72</v>
      </c>
      <c r="Q249" s="357"/>
      <c r="R249" s="357"/>
      <c r="S249" s="357"/>
      <c r="T249" s="357"/>
      <c r="U249" s="357"/>
      <c r="V249" s="358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54" t="s">
        <v>356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52"/>
      <c r="AB250" s="52"/>
      <c r="AC250" s="52"/>
    </row>
    <row r="251" spans="1:68" ht="16.5" hidden="1" customHeight="1" x14ac:dyDescent="0.25">
      <c r="A251" s="375" t="s">
        <v>357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62"/>
      <c r="AB251" s="62"/>
      <c r="AC251" s="62"/>
    </row>
    <row r="252" spans="1:68" ht="14.25" hidden="1" customHeight="1" x14ac:dyDescent="0.25">
      <c r="A252" s="345" t="s">
        <v>63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63"/>
      <c r="AB252" s="63"/>
      <c r="AC252" s="63"/>
    </row>
    <row r="253" spans="1:68" ht="27" hidden="1" customHeight="1" x14ac:dyDescent="0.25">
      <c r="A253" s="60" t="s">
        <v>358</v>
      </c>
      <c r="B253" s="60" t="s">
        <v>359</v>
      </c>
      <c r="C253" s="34">
        <v>4301071036</v>
      </c>
      <c r="D253" s="341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72</v>
      </c>
      <c r="Q254" s="357"/>
      <c r="R254" s="357"/>
      <c r="S254" s="357"/>
      <c r="T254" s="357"/>
      <c r="U254" s="357"/>
      <c r="V254" s="358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72</v>
      </c>
      <c r="Q255" s="357"/>
      <c r="R255" s="357"/>
      <c r="S255" s="357"/>
      <c r="T255" s="357"/>
      <c r="U255" s="357"/>
      <c r="V255" s="358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4" t="s">
        <v>361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52"/>
      <c r="AB256" s="52"/>
      <c r="AC256" s="52"/>
    </row>
    <row r="257" spans="1:68" ht="16.5" hidden="1" customHeight="1" x14ac:dyDescent="0.25">
      <c r="A257" s="375" t="s">
        <v>362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62"/>
      <c r="AB257" s="62"/>
      <c r="AC257" s="62"/>
    </row>
    <row r="258" spans="1:68" ht="14.25" hidden="1" customHeight="1" x14ac:dyDescent="0.25">
      <c r="A258" s="345" t="s">
        <v>63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63"/>
      <c r="AB258" s="63"/>
      <c r="AC258" s="63"/>
    </row>
    <row r="259" spans="1:68" ht="27" hidden="1" customHeight="1" x14ac:dyDescent="0.25">
      <c r="A259" s="60" t="s">
        <v>363</v>
      </c>
      <c r="B259" s="60" t="s">
        <v>364</v>
      </c>
      <c r="C259" s="34">
        <v>4301071029</v>
      </c>
      <c r="D259" s="341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365</v>
      </c>
      <c r="B260" s="60" t="s">
        <v>366</v>
      </c>
      <c r="C260" s="34">
        <v>4301070991</v>
      </c>
      <c r="D260" s="341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72</v>
      </c>
      <c r="Q261" s="357"/>
      <c r="R261" s="357"/>
      <c r="S261" s="357"/>
      <c r="T261" s="357"/>
      <c r="U261" s="357"/>
      <c r="V261" s="358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hidden="1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72</v>
      </c>
      <c r="Q262" s="357"/>
      <c r="R262" s="357"/>
      <c r="S262" s="357"/>
      <c r="T262" s="357"/>
      <c r="U262" s="357"/>
      <c r="V262" s="358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54" t="s">
        <v>368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52"/>
      <c r="AB263" s="52"/>
      <c r="AC263" s="52"/>
    </row>
    <row r="264" spans="1:68" ht="16.5" hidden="1" customHeight="1" x14ac:dyDescent="0.25">
      <c r="A264" s="375" t="s">
        <v>369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62"/>
      <c r="AB264" s="62"/>
      <c r="AC264" s="62"/>
    </row>
    <row r="265" spans="1:68" ht="14.25" hidden="1" customHeight="1" x14ac:dyDescent="0.25">
      <c r="A265" s="345" t="s">
        <v>370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63"/>
      <c r="AB265" s="63"/>
      <c r="AC265" s="63"/>
    </row>
    <row r="266" spans="1:68" ht="27" hidden="1" customHeight="1" x14ac:dyDescent="0.25">
      <c r="A266" s="60" t="s">
        <v>371</v>
      </c>
      <c r="B266" s="60" t="s">
        <v>372</v>
      </c>
      <c r="C266" s="34">
        <v>4301133004</v>
      </c>
      <c r="D266" s="341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72</v>
      </c>
      <c r="Q267" s="357"/>
      <c r="R267" s="357"/>
      <c r="S267" s="357"/>
      <c r="T267" s="357"/>
      <c r="U267" s="357"/>
      <c r="V267" s="358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72</v>
      </c>
      <c r="Q268" s="357"/>
      <c r="R268" s="357"/>
      <c r="S268" s="357"/>
      <c r="T268" s="357"/>
      <c r="U268" s="357"/>
      <c r="V268" s="358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5" t="s">
        <v>132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63"/>
      <c r="AB269" s="63"/>
      <c r="AC269" s="63"/>
    </row>
    <row r="270" spans="1:68" ht="37.5" hidden="1" customHeight="1" x14ac:dyDescent="0.25">
      <c r="A270" s="60" t="s">
        <v>374</v>
      </c>
      <c r="B270" s="60" t="s">
        <v>375</v>
      </c>
      <c r="C270" s="34">
        <v>4301135400</v>
      </c>
      <c r="D270" s="341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72</v>
      </c>
      <c r="Q271" s="357"/>
      <c r="R271" s="357"/>
      <c r="S271" s="357"/>
      <c r="T271" s="357"/>
      <c r="U271" s="357"/>
      <c r="V271" s="358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72</v>
      </c>
      <c r="Q272" s="357"/>
      <c r="R272" s="357"/>
      <c r="S272" s="357"/>
      <c r="T272" s="357"/>
      <c r="U272" s="357"/>
      <c r="V272" s="358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4" t="s">
        <v>242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52"/>
      <c r="AB273" s="52"/>
      <c r="AC273" s="52"/>
    </row>
    <row r="274" spans="1:68" ht="16.5" hidden="1" customHeight="1" x14ac:dyDescent="0.25">
      <c r="A274" s="375" t="s">
        <v>242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62"/>
      <c r="AB274" s="62"/>
      <c r="AC274" s="62"/>
    </row>
    <row r="275" spans="1:68" ht="14.25" hidden="1" customHeight="1" x14ac:dyDescent="0.25">
      <c r="A275" s="345" t="s">
        <v>63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63"/>
      <c r="AB275" s="63"/>
      <c r="AC275" s="63"/>
    </row>
    <row r="276" spans="1:68" ht="27" hidden="1" customHeight="1" x14ac:dyDescent="0.25">
      <c r="A276" s="60" t="s">
        <v>376</v>
      </c>
      <c r="B276" s="60" t="s">
        <v>377</v>
      </c>
      <c r="C276" s="34">
        <v>4301071014</v>
      </c>
      <c r="D276" s="341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76" t="s">
        <v>378</v>
      </c>
      <c r="Q276" s="339"/>
      <c r="R276" s="339"/>
      <c r="S276" s="339"/>
      <c r="T276" s="340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1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7" t="s">
        <v>382</v>
      </c>
      <c r="Q277" s="339"/>
      <c r="R277" s="339"/>
      <c r="S277" s="339"/>
      <c r="T277" s="340"/>
      <c r="U277" s="37"/>
      <c r="V277" s="37"/>
      <c r="W277" s="38" t="s">
        <v>69</v>
      </c>
      <c r="X277" s="56">
        <v>12</v>
      </c>
      <c r="Y277" s="53">
        <f>IFERROR(IF(X277="","",X277),"")</f>
        <v>12</v>
      </c>
      <c r="Z277" s="39">
        <f>IFERROR(IF(X277="","",X277*0.0155),"")</f>
        <v>0.186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87.36</v>
      </c>
      <c r="BN277" s="78">
        <f>IFERROR(Y277*I277,"0")</f>
        <v>87.36</v>
      </c>
      <c r="BO277" s="78">
        <f>IFERROR(X277/J277,"0")</f>
        <v>0.14285714285714285</v>
      </c>
      <c r="BP277" s="78">
        <f>IFERROR(Y277/J277,"0")</f>
        <v>0.14285714285714285</v>
      </c>
    </row>
    <row r="278" spans="1:68" ht="27" hidden="1" customHeight="1" x14ac:dyDescent="0.25">
      <c r="A278" s="60" t="s">
        <v>383</v>
      </c>
      <c r="B278" s="60" t="s">
        <v>384</v>
      </c>
      <c r="C278" s="34">
        <v>4301070993</v>
      </c>
      <c r="D278" s="341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20" t="s">
        <v>385</v>
      </c>
      <c r="Q278" s="339"/>
      <c r="R278" s="339"/>
      <c r="S278" s="339"/>
      <c r="T278" s="340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72</v>
      </c>
      <c r="Q279" s="357"/>
      <c r="R279" s="357"/>
      <c r="S279" s="357"/>
      <c r="T279" s="357"/>
      <c r="U279" s="357"/>
      <c r="V279" s="358"/>
      <c r="W279" s="40" t="s">
        <v>69</v>
      </c>
      <c r="X279" s="41">
        <f>IFERROR(SUM(X276:X278),"0")</f>
        <v>12</v>
      </c>
      <c r="Y279" s="41">
        <f>IFERROR(SUM(Y276:Y278),"0")</f>
        <v>12</v>
      </c>
      <c r="Z279" s="41">
        <f>IFERROR(IF(Z276="",0,Z276),"0")+IFERROR(IF(Z277="",0,Z277),"0")+IFERROR(IF(Z278="",0,Z278),"0")</f>
        <v>0.186</v>
      </c>
      <c r="AA279" s="64"/>
      <c r="AB279" s="64"/>
      <c r="AC279" s="64"/>
    </row>
    <row r="280" spans="1:68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72</v>
      </c>
      <c r="Q280" s="357"/>
      <c r="R280" s="357"/>
      <c r="S280" s="357"/>
      <c r="T280" s="357"/>
      <c r="U280" s="357"/>
      <c r="V280" s="358"/>
      <c r="W280" s="40" t="s">
        <v>73</v>
      </c>
      <c r="X280" s="41">
        <f>IFERROR(SUMPRODUCT(X276:X278*H276:H278),"0")</f>
        <v>84</v>
      </c>
      <c r="Y280" s="41">
        <f>IFERROR(SUMPRODUCT(Y276:Y278*H276:H278),"0")</f>
        <v>84</v>
      </c>
      <c r="Z280" s="40"/>
      <c r="AA280" s="64"/>
      <c r="AB280" s="64"/>
      <c r="AC280" s="64"/>
    </row>
    <row r="281" spans="1:68" ht="14.25" hidden="1" customHeight="1" x14ac:dyDescent="0.25">
      <c r="A281" s="345" t="s">
        <v>152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1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7"/>
      <c r="V282" s="37"/>
      <c r="W282" s="38" t="s">
        <v>69</v>
      </c>
      <c r="X282" s="56">
        <v>18</v>
      </c>
      <c r="Y282" s="53">
        <f>IFERROR(IF(X282="","",X282),"")</f>
        <v>18</v>
      </c>
      <c r="Z282" s="39">
        <f>IFERROR(IF(X282="","",X282*0.00502),"")</f>
        <v>9.0359999999999996E-2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34.47</v>
      </c>
      <c r="BN282" s="78">
        <f>IFERROR(Y282*I282,"0")</f>
        <v>34.47</v>
      </c>
      <c r="BO282" s="78">
        <f>IFERROR(X282/J282,"0")</f>
        <v>7.6923076923076927E-2</v>
      </c>
      <c r="BP282" s="78">
        <f>IFERROR(Y282/J282,"0")</f>
        <v>7.6923076923076927E-2</v>
      </c>
    </row>
    <row r="283" spans="1:68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72</v>
      </c>
      <c r="Q283" s="357"/>
      <c r="R283" s="357"/>
      <c r="S283" s="357"/>
      <c r="T283" s="357"/>
      <c r="U283" s="357"/>
      <c r="V283" s="358"/>
      <c r="W283" s="40" t="s">
        <v>69</v>
      </c>
      <c r="X283" s="41">
        <f>IFERROR(SUM(X282:X282),"0")</f>
        <v>18</v>
      </c>
      <c r="Y283" s="41">
        <f>IFERROR(SUM(Y282:Y282),"0")</f>
        <v>18</v>
      </c>
      <c r="Z283" s="41">
        <f>IFERROR(IF(Z282="",0,Z282),"0")</f>
        <v>9.0359999999999996E-2</v>
      </c>
      <c r="AA283" s="64"/>
      <c r="AB283" s="64"/>
      <c r="AC283" s="64"/>
    </row>
    <row r="284" spans="1:68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72</v>
      </c>
      <c r="Q284" s="357"/>
      <c r="R284" s="357"/>
      <c r="S284" s="357"/>
      <c r="T284" s="357"/>
      <c r="U284" s="357"/>
      <c r="V284" s="358"/>
      <c r="W284" s="40" t="s">
        <v>73</v>
      </c>
      <c r="X284" s="41">
        <f>IFERROR(SUMPRODUCT(X282:X282*H282:H282),"0")</f>
        <v>32.4</v>
      </c>
      <c r="Y284" s="41">
        <f>IFERROR(SUMPRODUCT(Y282:Y282*H282:H282),"0")</f>
        <v>32.4</v>
      </c>
      <c r="Z284" s="40"/>
      <c r="AA284" s="64"/>
      <c r="AB284" s="64"/>
      <c r="AC284" s="64"/>
    </row>
    <row r="285" spans="1:68" ht="14.25" hidden="1" customHeight="1" x14ac:dyDescent="0.25">
      <c r="A285" s="345" t="s">
        <v>76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1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7"/>
      <c r="V286" s="37"/>
      <c r="W286" s="38" t="s">
        <v>69</v>
      </c>
      <c r="X286" s="56">
        <v>96</v>
      </c>
      <c r="Y286" s="53">
        <f>IFERROR(IF(X286="","",X286),"")</f>
        <v>96</v>
      </c>
      <c r="Z286" s="39">
        <f>IFERROR(IF(X286="","",X286*0.0155),"")</f>
        <v>1.488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600.96</v>
      </c>
      <c r="BN286" s="78">
        <f>IFERROR(Y286*I286,"0")</f>
        <v>600.96</v>
      </c>
      <c r="BO286" s="78">
        <f>IFERROR(X286/J286,"0")</f>
        <v>1.1428571428571428</v>
      </c>
      <c r="BP286" s="78">
        <f>IFERROR(Y286/J286,"0")</f>
        <v>1.1428571428571428</v>
      </c>
    </row>
    <row r="287" spans="1:68" ht="27" hidden="1" customHeight="1" x14ac:dyDescent="0.25">
      <c r="A287" s="60" t="s">
        <v>393</v>
      </c>
      <c r="B287" s="60" t="s">
        <v>394</v>
      </c>
      <c r="C287" s="34">
        <v>4301132104</v>
      </c>
      <c r="D287" s="341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8" t="s">
        <v>395</v>
      </c>
      <c r="Q287" s="339"/>
      <c r="R287" s="339"/>
      <c r="S287" s="339"/>
      <c r="T287" s="340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72</v>
      </c>
      <c r="Q288" s="357"/>
      <c r="R288" s="357"/>
      <c r="S288" s="357"/>
      <c r="T288" s="357"/>
      <c r="U288" s="357"/>
      <c r="V288" s="358"/>
      <c r="W288" s="40" t="s">
        <v>69</v>
      </c>
      <c r="X288" s="41">
        <f>IFERROR(SUM(X286:X287),"0")</f>
        <v>96</v>
      </c>
      <c r="Y288" s="41">
        <f>IFERROR(SUM(Y286:Y287),"0")</f>
        <v>96</v>
      </c>
      <c r="Z288" s="41">
        <f>IFERROR(IF(Z286="",0,Z286),"0")+IFERROR(IF(Z287="",0,Z287),"0")</f>
        <v>1.488</v>
      </c>
      <c r="AA288" s="64"/>
      <c r="AB288" s="64"/>
      <c r="AC288" s="64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72</v>
      </c>
      <c r="Q289" s="357"/>
      <c r="R289" s="357"/>
      <c r="S289" s="357"/>
      <c r="T289" s="357"/>
      <c r="U289" s="357"/>
      <c r="V289" s="358"/>
      <c r="W289" s="40" t="s">
        <v>73</v>
      </c>
      <c r="X289" s="41">
        <f>IFERROR(SUMPRODUCT(X286:X287*H286:H287),"0")</f>
        <v>576</v>
      </c>
      <c r="Y289" s="41">
        <f>IFERROR(SUMPRODUCT(Y286:Y287*H286:H287),"0")</f>
        <v>576</v>
      </c>
      <c r="Z289" s="40"/>
      <c r="AA289" s="64"/>
      <c r="AB289" s="64"/>
      <c r="AC289" s="64"/>
    </row>
    <row r="290" spans="1:68" ht="14.25" hidden="1" customHeight="1" x14ac:dyDescent="0.25">
      <c r="A290" s="345" t="s">
        <v>126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63"/>
      <c r="AB290" s="63"/>
      <c r="AC290" s="63"/>
    </row>
    <row r="291" spans="1:68" ht="27" customHeight="1" x14ac:dyDescent="0.25">
      <c r="A291" s="60" t="s">
        <v>396</v>
      </c>
      <c r="B291" s="60" t="s">
        <v>397</v>
      </c>
      <c r="C291" s="34">
        <v>4301136028</v>
      </c>
      <c r="D291" s="341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7" t="s">
        <v>398</v>
      </c>
      <c r="Q291" s="339"/>
      <c r="R291" s="339"/>
      <c r="S291" s="339"/>
      <c r="T291" s="340"/>
      <c r="U291" s="37"/>
      <c r="V291" s="37"/>
      <c r="W291" s="38" t="s">
        <v>69</v>
      </c>
      <c r="X291" s="56">
        <v>112</v>
      </c>
      <c r="Y291" s="53">
        <f>IFERROR(IF(X291="","",X291),"")</f>
        <v>112</v>
      </c>
      <c r="Z291" s="39">
        <f>IFERROR(IF(X291="","",X291*0.00936),"")</f>
        <v>1.0483199999999999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323.74720000000002</v>
      </c>
      <c r="BN291" s="78">
        <f>IFERROR(Y291*I291,"0")</f>
        <v>323.74720000000002</v>
      </c>
      <c r="BO291" s="78">
        <f>IFERROR(X291/J291,"0")</f>
        <v>0.88888888888888884</v>
      </c>
      <c r="BP291" s="78">
        <f>IFERROR(Y291/J291,"0")</f>
        <v>0.88888888888888884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1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7"/>
      <c r="V292" s="37"/>
      <c r="W292" s="38" t="s">
        <v>69</v>
      </c>
      <c r="X292" s="56">
        <v>36</v>
      </c>
      <c r="Y292" s="53">
        <f>IFERROR(IF(X292="","",X292),"")</f>
        <v>36</v>
      </c>
      <c r="Z292" s="39">
        <f>IFERROR(IF(X292="","",X292*0.0155),"")</f>
        <v>0.55800000000000005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188.46</v>
      </c>
      <c r="BN292" s="78">
        <f>IFERROR(Y292*I292,"0")</f>
        <v>188.46</v>
      </c>
      <c r="BO292" s="78">
        <f>IFERROR(X292/J292,"0")</f>
        <v>0.42857142857142855</v>
      </c>
      <c r="BP292" s="78">
        <f>IFERROR(Y292/J292,"0")</f>
        <v>0.42857142857142855</v>
      </c>
    </row>
    <row r="293" spans="1:68" ht="27" hidden="1" customHeight="1" x14ac:dyDescent="0.25">
      <c r="A293" s="60" t="s">
        <v>402</v>
      </c>
      <c r="B293" s="60" t="s">
        <v>403</v>
      </c>
      <c r="C293" s="34">
        <v>4301136029</v>
      </c>
      <c r="D293" s="341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72</v>
      </c>
      <c r="Q294" s="357"/>
      <c r="R294" s="357"/>
      <c r="S294" s="357"/>
      <c r="T294" s="357"/>
      <c r="U294" s="357"/>
      <c r="V294" s="358"/>
      <c r="W294" s="40" t="s">
        <v>69</v>
      </c>
      <c r="X294" s="41">
        <f>IFERROR(SUM(X291:X293),"0")</f>
        <v>148</v>
      </c>
      <c r="Y294" s="41">
        <f>IFERROR(SUM(Y291:Y293),"0")</f>
        <v>148</v>
      </c>
      <c r="Z294" s="41">
        <f>IFERROR(IF(Z291="",0,Z291),"0")+IFERROR(IF(Z292="",0,Z292),"0")+IFERROR(IF(Z293="",0,Z293),"0")</f>
        <v>1.60632</v>
      </c>
      <c r="AA294" s="64"/>
      <c r="AB294" s="64"/>
      <c r="AC294" s="64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72</v>
      </c>
      <c r="Q295" s="357"/>
      <c r="R295" s="357"/>
      <c r="S295" s="357"/>
      <c r="T295" s="357"/>
      <c r="U295" s="357"/>
      <c r="V295" s="358"/>
      <c r="W295" s="40" t="s">
        <v>73</v>
      </c>
      <c r="X295" s="41">
        <f>IFERROR(SUMPRODUCT(X291:X293*H291:H293),"0")</f>
        <v>482.40000000000003</v>
      </c>
      <c r="Y295" s="41">
        <f>IFERROR(SUMPRODUCT(Y291:Y293*H291:H293),"0")</f>
        <v>482.40000000000003</v>
      </c>
      <c r="Z295" s="40"/>
      <c r="AA295" s="64"/>
      <c r="AB295" s="64"/>
      <c r="AC295" s="64"/>
    </row>
    <row r="296" spans="1:68" ht="14.25" hidden="1" customHeight="1" x14ac:dyDescent="0.25">
      <c r="A296" s="345" t="s">
        <v>132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63"/>
      <c r="AB296" s="63"/>
      <c r="AC296" s="63"/>
    </row>
    <row r="297" spans="1:68" ht="37.5" hidden="1" customHeight="1" x14ac:dyDescent="0.25">
      <c r="A297" s="60" t="s">
        <v>404</v>
      </c>
      <c r="B297" s="60" t="s">
        <v>405</v>
      </c>
      <c r="C297" s="34">
        <v>4301135504</v>
      </c>
      <c r="D297" s="341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6" t="s">
        <v>406</v>
      </c>
      <c r="Q297" s="339"/>
      <c r="R297" s="339"/>
      <c r="S297" s="339"/>
      <c r="T297" s="340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hidden="1" customHeight="1" x14ac:dyDescent="0.25">
      <c r="A298" s="60" t="s">
        <v>408</v>
      </c>
      <c r="B298" s="60" t="s">
        <v>409</v>
      </c>
      <c r="C298" s="34">
        <v>4301135394</v>
      </c>
      <c r="D298" s="341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4" t="s">
        <v>410</v>
      </c>
      <c r="Q298" s="339"/>
      <c r="R298" s="339"/>
      <c r="S298" s="339"/>
      <c r="T298" s="340"/>
      <c r="U298" s="37"/>
      <c r="V298" s="37"/>
      <c r="W298" s="38" t="s">
        <v>69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1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7"/>
      <c r="V299" s="37"/>
      <c r="W299" s="38" t="s">
        <v>69</v>
      </c>
      <c r="X299" s="56">
        <v>24</v>
      </c>
      <c r="Y299" s="53">
        <f t="shared" si="24"/>
        <v>24</v>
      </c>
      <c r="Z299" s="39">
        <f>IFERROR(IF(X299="","",X299*0.0155),"")</f>
        <v>0.372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137.64000000000001</v>
      </c>
      <c r="BN299" s="78">
        <f t="shared" si="26"/>
        <v>137.64000000000001</v>
      </c>
      <c r="BO299" s="78">
        <f t="shared" si="27"/>
        <v>0.2857142857142857</v>
      </c>
      <c r="BP299" s="78">
        <f t="shared" si="28"/>
        <v>0.2857142857142857</v>
      </c>
    </row>
    <row r="300" spans="1:68" ht="27" hidden="1" customHeight="1" x14ac:dyDescent="0.25">
      <c r="A300" s="60" t="s">
        <v>414</v>
      </c>
      <c r="B300" s="60" t="s">
        <v>415</v>
      </c>
      <c r="C300" s="34">
        <v>4301135320</v>
      </c>
      <c r="D300" s="341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351" t="s">
        <v>416</v>
      </c>
      <c r="Q300" s="339"/>
      <c r="R300" s="339"/>
      <c r="S300" s="339"/>
      <c r="T300" s="340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418</v>
      </c>
      <c r="B301" s="60" t="s">
        <v>419</v>
      </c>
      <c r="C301" s="34">
        <v>4301135552</v>
      </c>
      <c r="D301" s="341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75" t="s">
        <v>420</v>
      </c>
      <c r="Q301" s="339"/>
      <c r="R301" s="339"/>
      <c r="S301" s="339"/>
      <c r="T301" s="340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422</v>
      </c>
      <c r="B302" s="60" t="s">
        <v>423</v>
      </c>
      <c r="C302" s="34">
        <v>4301135405</v>
      </c>
      <c r="D302" s="341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7"/>
      <c r="V302" s="37"/>
      <c r="W302" s="38" t="s">
        <v>69</v>
      </c>
      <c r="X302" s="56">
        <v>56</v>
      </c>
      <c r="Y302" s="53">
        <f t="shared" si="24"/>
        <v>56</v>
      </c>
      <c r="Z302" s="39">
        <f t="shared" si="29"/>
        <v>0.52415999999999996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178.75200000000001</v>
      </c>
      <c r="BN302" s="78">
        <f t="shared" si="26"/>
        <v>178.75200000000001</v>
      </c>
      <c r="BO302" s="78">
        <f t="shared" si="27"/>
        <v>0.44444444444444442</v>
      </c>
      <c r="BP302" s="78">
        <f t="shared" si="28"/>
        <v>0.44444444444444442</v>
      </c>
    </row>
    <row r="303" spans="1:68" ht="37.5" hidden="1" customHeight="1" x14ac:dyDescent="0.25">
      <c r="A303" s="60" t="s">
        <v>424</v>
      </c>
      <c r="B303" s="60" t="s">
        <v>425</v>
      </c>
      <c r="C303" s="34">
        <v>4301135404</v>
      </c>
      <c r="D303" s="341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29" t="s">
        <v>426</v>
      </c>
      <c r="Q303" s="339"/>
      <c r="R303" s="339"/>
      <c r="S303" s="339"/>
      <c r="T303" s="340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427</v>
      </c>
      <c r="B304" s="60" t="s">
        <v>428</v>
      </c>
      <c r="C304" s="34">
        <v>4301135375</v>
      </c>
      <c r="D304" s="341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7"/>
      <c r="V304" s="37"/>
      <c r="W304" s="38" t="s">
        <v>69</v>
      </c>
      <c r="X304" s="56">
        <v>196</v>
      </c>
      <c r="Y304" s="53">
        <f t="shared" si="24"/>
        <v>196</v>
      </c>
      <c r="Z304" s="39">
        <f t="shared" si="29"/>
        <v>1.83456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762.83199999999999</v>
      </c>
      <c r="BN304" s="78">
        <f t="shared" si="26"/>
        <v>762.83199999999999</v>
      </c>
      <c r="BO304" s="78">
        <f t="shared" si="27"/>
        <v>1.5555555555555556</v>
      </c>
      <c r="BP304" s="78">
        <f t="shared" si="28"/>
        <v>1.5555555555555556</v>
      </c>
    </row>
    <row r="305" spans="1:68" ht="37.5" hidden="1" customHeight="1" x14ac:dyDescent="0.25">
      <c r="A305" s="60" t="s">
        <v>429</v>
      </c>
      <c r="B305" s="60" t="s">
        <v>430</v>
      </c>
      <c r="C305" s="34">
        <v>4301135402</v>
      </c>
      <c r="D305" s="341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1" t="s">
        <v>431</v>
      </c>
      <c r="Q305" s="339"/>
      <c r="R305" s="339"/>
      <c r="S305" s="339"/>
      <c r="T305" s="340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432</v>
      </c>
      <c r="B306" s="60" t="s">
        <v>433</v>
      </c>
      <c r="C306" s="34">
        <v>4301135403</v>
      </c>
      <c r="D306" s="341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434</v>
      </c>
      <c r="B307" s="60" t="s">
        <v>435</v>
      </c>
      <c r="C307" s="34">
        <v>4301135304</v>
      </c>
      <c r="D307" s="341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0" t="s">
        <v>436</v>
      </c>
      <c r="Q307" s="339"/>
      <c r="R307" s="339"/>
      <c r="S307" s="339"/>
      <c r="T307" s="340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437</v>
      </c>
      <c r="B308" s="60" t="s">
        <v>438</v>
      </c>
      <c r="C308" s="34">
        <v>4301135310</v>
      </c>
      <c r="D308" s="341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5" t="s">
        <v>439</v>
      </c>
      <c r="Q308" s="339"/>
      <c r="R308" s="339"/>
      <c r="S308" s="339"/>
      <c r="T308" s="340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440</v>
      </c>
      <c r="B309" s="60" t="s">
        <v>441</v>
      </c>
      <c r="C309" s="34">
        <v>4301135306</v>
      </c>
      <c r="D309" s="341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48" t="s">
        <v>442</v>
      </c>
      <c r="Q309" s="339"/>
      <c r="R309" s="339"/>
      <c r="S309" s="339"/>
      <c r="T309" s="340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443</v>
      </c>
      <c r="B310" s="60" t="s">
        <v>444</v>
      </c>
      <c r="C310" s="34">
        <v>4301135305</v>
      </c>
      <c r="D310" s="341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2" t="s">
        <v>445</v>
      </c>
      <c r="Q310" s="339"/>
      <c r="R310" s="339"/>
      <c r="S310" s="339"/>
      <c r="T310" s="340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446</v>
      </c>
      <c r="B311" s="60" t="s">
        <v>447</v>
      </c>
      <c r="C311" s="34">
        <v>4301135309</v>
      </c>
      <c r="D311" s="341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52" t="s">
        <v>448</v>
      </c>
      <c r="Q311" s="339"/>
      <c r="R311" s="339"/>
      <c r="S311" s="339"/>
      <c r="T311" s="340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449</v>
      </c>
      <c r="B312" s="60" t="s">
        <v>450</v>
      </c>
      <c r="C312" s="34">
        <v>4301135308</v>
      </c>
      <c r="D312" s="341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9" t="s">
        <v>451</v>
      </c>
      <c r="Q312" s="339"/>
      <c r="R312" s="339"/>
      <c r="S312" s="339"/>
      <c r="T312" s="340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452</v>
      </c>
      <c r="B313" s="60" t="s">
        <v>453</v>
      </c>
      <c r="C313" s="34">
        <v>4301135307</v>
      </c>
      <c r="D313" s="341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49" t="s">
        <v>454</v>
      </c>
      <c r="Q313" s="339"/>
      <c r="R313" s="339"/>
      <c r="S313" s="339"/>
      <c r="T313" s="340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456</v>
      </c>
      <c r="B314" s="60" t="s">
        <v>457</v>
      </c>
      <c r="C314" s="34">
        <v>4301135318</v>
      </c>
      <c r="D314" s="341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6" t="s">
        <v>458</v>
      </c>
      <c r="Q314" s="339"/>
      <c r="R314" s="339"/>
      <c r="S314" s="339"/>
      <c r="T314" s="340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460</v>
      </c>
      <c r="B315" s="60" t="s">
        <v>461</v>
      </c>
      <c r="C315" s="34">
        <v>4301135319</v>
      </c>
      <c r="D315" s="341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38" t="s">
        <v>462</v>
      </c>
      <c r="Q315" s="339"/>
      <c r="R315" s="339"/>
      <c r="S315" s="339"/>
      <c r="T315" s="340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464</v>
      </c>
      <c r="B316" s="60" t="s">
        <v>465</v>
      </c>
      <c r="C316" s="34">
        <v>4301135198</v>
      </c>
      <c r="D316" s="341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84" t="s">
        <v>466</v>
      </c>
      <c r="Q316" s="339"/>
      <c r="R316" s="339"/>
      <c r="S316" s="339"/>
      <c r="T316" s="340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468</v>
      </c>
      <c r="B317" s="60" t="s">
        <v>469</v>
      </c>
      <c r="C317" s="34">
        <v>4301135723</v>
      </c>
      <c r="D317" s="341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470</v>
      </c>
      <c r="Q317" s="339"/>
      <c r="R317" s="339"/>
      <c r="S317" s="339"/>
      <c r="T317" s="340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72</v>
      </c>
      <c r="Q318" s="357"/>
      <c r="R318" s="357"/>
      <c r="S318" s="357"/>
      <c r="T318" s="357"/>
      <c r="U318" s="357"/>
      <c r="V318" s="358"/>
      <c r="W318" s="40" t="s">
        <v>69</v>
      </c>
      <c r="X318" s="41">
        <f>IFERROR(SUM(X297:X317),"0")</f>
        <v>276</v>
      </c>
      <c r="Y318" s="41">
        <f>IFERROR(SUM(Y297:Y317),"0")</f>
        <v>276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2.7307199999999998</v>
      </c>
      <c r="AA318" s="64"/>
      <c r="AB318" s="64"/>
      <c r="AC318" s="64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72</v>
      </c>
      <c r="Q319" s="357"/>
      <c r="R319" s="357"/>
      <c r="S319" s="357"/>
      <c r="T319" s="357"/>
      <c r="U319" s="357"/>
      <c r="V319" s="358"/>
      <c r="W319" s="40" t="s">
        <v>73</v>
      </c>
      <c r="X319" s="41">
        <f>IFERROR(SUMPRODUCT(X297:X317*H297:H317),"0")</f>
        <v>1025.2</v>
      </c>
      <c r="Y319" s="41">
        <f>IFERROR(SUMPRODUCT(Y297:Y317*H297:H317),"0")</f>
        <v>1025.2</v>
      </c>
      <c r="Z319" s="40"/>
      <c r="AA319" s="64"/>
      <c r="AB319" s="64"/>
      <c r="AC319" s="64"/>
    </row>
    <row r="320" spans="1:68" ht="16.5" hidden="1" customHeight="1" x14ac:dyDescent="0.25">
      <c r="A320" s="375" t="s">
        <v>472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62"/>
      <c r="AB320" s="62"/>
      <c r="AC320" s="62"/>
    </row>
    <row r="321" spans="1:68" ht="14.25" hidden="1" customHeight="1" x14ac:dyDescent="0.25">
      <c r="A321" s="345" t="s">
        <v>132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63"/>
      <c r="AB321" s="63"/>
      <c r="AC321" s="63"/>
    </row>
    <row r="322" spans="1:68" ht="27" hidden="1" customHeight="1" x14ac:dyDescent="0.25">
      <c r="A322" s="60" t="s">
        <v>473</v>
      </c>
      <c r="B322" s="60" t="s">
        <v>474</v>
      </c>
      <c r="C322" s="34">
        <v>4301135268</v>
      </c>
      <c r="D322" s="341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32" t="s">
        <v>475</v>
      </c>
      <c r="Q322" s="339"/>
      <c r="R322" s="339"/>
      <c r="S322" s="339"/>
      <c r="T322" s="340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72</v>
      </c>
      <c r="Q323" s="357"/>
      <c r="R323" s="357"/>
      <c r="S323" s="357"/>
      <c r="T323" s="357"/>
      <c r="U323" s="357"/>
      <c r="V323" s="358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72</v>
      </c>
      <c r="Q324" s="357"/>
      <c r="R324" s="357"/>
      <c r="S324" s="357"/>
      <c r="T324" s="357"/>
      <c r="U324" s="357"/>
      <c r="V324" s="358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477</v>
      </c>
      <c r="Q325" s="348"/>
      <c r="R325" s="348"/>
      <c r="S325" s="348"/>
      <c r="T325" s="348"/>
      <c r="U325" s="348"/>
      <c r="V325" s="349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7717.96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7717.96</v>
      </c>
      <c r="Z325" s="40"/>
      <c r="AA325" s="64"/>
      <c r="AB325" s="64"/>
      <c r="AC325" s="64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478</v>
      </c>
      <c r="Q326" s="348"/>
      <c r="R326" s="348"/>
      <c r="S326" s="348"/>
      <c r="T326" s="348"/>
      <c r="U326" s="348"/>
      <c r="V326" s="349"/>
      <c r="W326" s="40" t="s">
        <v>73</v>
      </c>
      <c r="X326" s="41">
        <f>IFERROR(SUM(BM22:BM322),"0")</f>
        <v>8599.0115999999998</v>
      </c>
      <c r="Y326" s="41">
        <f>IFERROR(SUM(BN22:BN322),"0")</f>
        <v>8599.0115999999998</v>
      </c>
      <c r="Z326" s="40"/>
      <c r="AA326" s="64"/>
      <c r="AB326" s="64"/>
      <c r="AC326" s="64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479</v>
      </c>
      <c r="Q327" s="348"/>
      <c r="R327" s="348"/>
      <c r="S327" s="348"/>
      <c r="T327" s="348"/>
      <c r="U327" s="348"/>
      <c r="V327" s="349"/>
      <c r="W327" s="40" t="s">
        <v>480</v>
      </c>
      <c r="X327" s="42">
        <f>ROUNDUP(SUM(BO22:BO322),0)</f>
        <v>24</v>
      </c>
      <c r="Y327" s="42">
        <f>ROUNDUP(SUM(BP22:BP322),0)</f>
        <v>24</v>
      </c>
      <c r="Z327" s="40"/>
      <c r="AA327" s="64"/>
      <c r="AB327" s="64"/>
      <c r="AC327" s="64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481</v>
      </c>
      <c r="Q328" s="348"/>
      <c r="R328" s="348"/>
      <c r="S328" s="348"/>
      <c r="T328" s="348"/>
      <c r="U328" s="348"/>
      <c r="V328" s="349"/>
      <c r="W328" s="40" t="s">
        <v>73</v>
      </c>
      <c r="X328" s="41">
        <f>GrossWeightTotal+PalletQtyTotal*25</f>
        <v>9199.0115999999998</v>
      </c>
      <c r="Y328" s="41">
        <f>GrossWeightTotalR+PalletQtyTotalR*25</f>
        <v>9199.0115999999998</v>
      </c>
      <c r="Z328" s="40"/>
      <c r="AA328" s="64"/>
      <c r="AB328" s="64"/>
      <c r="AC328" s="64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482</v>
      </c>
      <c r="Q329" s="348"/>
      <c r="R329" s="348"/>
      <c r="S329" s="348"/>
      <c r="T329" s="348"/>
      <c r="U329" s="348"/>
      <c r="V329" s="349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2080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2080</v>
      </c>
      <c r="Z329" s="40"/>
      <c r="AA329" s="64"/>
      <c r="AB329" s="64"/>
      <c r="AC329" s="64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483</v>
      </c>
      <c r="Q330" s="348"/>
      <c r="R330" s="348"/>
      <c r="S330" s="348"/>
      <c r="T330" s="348"/>
      <c r="U330" s="348"/>
      <c r="V330" s="349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29.017059999999994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36" t="s">
        <v>74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241</v>
      </c>
      <c r="V332" s="350"/>
      <c r="W332" s="83" t="s">
        <v>267</v>
      </c>
      <c r="X332" s="336" t="s">
        <v>286</v>
      </c>
      <c r="Y332" s="380"/>
      <c r="Z332" s="380"/>
      <c r="AA332" s="380"/>
      <c r="AB332" s="380"/>
      <c r="AC332" s="380"/>
      <c r="AD332" s="350"/>
      <c r="AE332" s="83" t="s">
        <v>356</v>
      </c>
      <c r="AF332" s="83" t="s">
        <v>361</v>
      </c>
      <c r="AG332" s="83" t="s">
        <v>368</v>
      </c>
      <c r="AH332" s="336" t="s">
        <v>242</v>
      </c>
      <c r="AI332" s="350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1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1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231</v>
      </c>
      <c r="D335" s="50">
        <f>IFERROR(X35*H35,"0")+IFERROR(X36*H36,"0")+IFERROR(X37*H37,"0")</f>
        <v>201.59999999999997</v>
      </c>
      <c r="E335" s="50">
        <f>IFERROR(X42*H42,"0")+IFERROR(X43*H43,"0")+IFERROR(X44*H44,"0")+IFERROR(X45*H45,"0")+IFERROR(X46*H46,"0")+IFERROR(X47*H47,"0")+IFERROR(X48*H48,"0")+IFERROR(X49*H49,"0")</f>
        <v>336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720</v>
      </c>
      <c r="H335" s="50">
        <f>IFERROR(X84*H84,"0")</f>
        <v>50.4</v>
      </c>
      <c r="I335" s="50">
        <f>IFERROR(X89*H89,"0")+IFERROR(X90*H90,"0")</f>
        <v>252</v>
      </c>
      <c r="J335" s="50">
        <f>IFERROR(X95*H95,"0")+IFERROR(X96*H96,"0")+IFERROR(X97*H97,"0")+IFERROR(X98*H98,"0")+IFERROR(X99*H99,"0")+IFERROR(X100*H100,"0")</f>
        <v>767.76</v>
      </c>
      <c r="K335" s="50">
        <f>IFERROR(X105*H105,"0")+IFERROR(X106*H106,"0")+IFERROR(X107*H107,"0")</f>
        <v>110.88</v>
      </c>
      <c r="L335" s="50">
        <f>IFERROR(X112*H112,"0")+IFERROR(X113*H113,"0")+IFERROR(X114*H114,"0")+IFERROR(X115*H115,"0")+IFERROR(X116*H116,"0")+IFERROR(X117*H117,"0")+IFERROR(X121*H121,"0")</f>
        <v>577.91999999999996</v>
      </c>
      <c r="M335" s="50">
        <f>IFERROR(X126*H126,"0")+IFERROR(X127*H127,"0")</f>
        <v>756</v>
      </c>
      <c r="N335" s="1"/>
      <c r="O335" s="50">
        <f>IFERROR(X132*H132,"0")+IFERROR(X133*H133,"0")</f>
        <v>294</v>
      </c>
      <c r="P335" s="50">
        <f>IFERROR(X138*H138,"0")+IFERROR(X139*H139,"0")</f>
        <v>126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9.6000000000000014</v>
      </c>
      <c r="T335" s="50">
        <f>IFERROR(X160*H160,"0")</f>
        <v>117.6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360</v>
      </c>
      <c r="W335" s="50">
        <f>IFERROR(X185*H185,"0")+IFERROR(X186*H186,"0")+IFERROR(X187*H187,"0")+IFERROR(X191*H191,"0")</f>
        <v>420</v>
      </c>
      <c r="X335" s="50">
        <f>IFERROR(X197*H197,"0")+IFERROR(X198*H198,"0")+IFERROR(X199*H199,"0")+IFERROR(X200*H200,"0")</f>
        <v>33.6</v>
      </c>
      <c r="Y335" s="50">
        <f>IFERROR(X205*H205,"0")+IFERROR(X206*H206,"0")+IFERROR(X207*H207,"0")</f>
        <v>67.199999999999989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86.4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2200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2359.1999999999998</v>
      </c>
      <c r="B338" s="69">
        <f>SUMPRODUCT(--(BB:BB="ПГП"),--(W:W="кор"),H:H,Y:Y)+SUMPRODUCT(--(BB:BB="ПГП"),--(W:W="кг"),Y:Y)</f>
        <v>5358.7599999999993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5,20"/>
        <filter val="110,88"/>
        <filter val="112,00"/>
        <filter val="117,60"/>
        <filter val="12,00"/>
        <filter val="126,00"/>
        <filter val="14,00"/>
        <filter val="140,00"/>
        <filter val="144,00"/>
        <filter val="148,00"/>
        <filter val="154,00"/>
        <filter val="168,00"/>
        <filter val="18,00"/>
        <filter val="196,00"/>
        <filter val="2 080,00"/>
        <filter val="201,60"/>
        <filter val="210,00"/>
        <filter val="231,00"/>
        <filter val="24"/>
        <filter val="24,00"/>
        <filter val="252,00"/>
        <filter val="276,00"/>
        <filter val="28,00"/>
        <filter val="294,00"/>
        <filter val="300,00"/>
        <filter val="32,40"/>
        <filter val="33,60"/>
        <filter val="336,00"/>
        <filter val="36,00"/>
        <filter val="42,00"/>
        <filter val="420,00"/>
        <filter val="48,00"/>
        <filter val="482,40"/>
        <filter val="50,40"/>
        <filter val="504,00"/>
        <filter val="56,00"/>
        <filter val="576,00"/>
        <filter val="6,00"/>
        <filter val="60,00"/>
        <filter val="67,20"/>
        <filter val="7 717,96"/>
        <filter val="70,00"/>
        <filter val="72,00"/>
        <filter val="720,00"/>
        <filter val="73,92"/>
        <filter val="756,00"/>
        <filter val="767,76"/>
        <filter val="8 599,01"/>
        <filter val="84,00"/>
        <filter val="86,40"/>
        <filter val="9 199,01"/>
        <filter val="9,60"/>
        <filter val="96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