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11C6DF-EA99-4803-B4DC-3F3359A59D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AA506" i="1" s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Y417" i="1" s="1"/>
  <c r="P413" i="1"/>
  <c r="X411" i="1"/>
  <c r="X410" i="1"/>
  <c r="BO409" i="1"/>
  <c r="BM409" i="1"/>
  <c r="Y409" i="1"/>
  <c r="W506" i="1" s="1"/>
  <c r="P409" i="1"/>
  <c r="X406" i="1"/>
  <c r="X405" i="1"/>
  <c r="BO404" i="1"/>
  <c r="BM404" i="1"/>
  <c r="Y404" i="1"/>
  <c r="Y406" i="1" s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N251" i="1"/>
  <c r="BM251" i="1"/>
  <c r="Z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Y167" i="1" s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F506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BP86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1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73" i="1" l="1"/>
  <c r="BN73" i="1"/>
  <c r="Z73" i="1"/>
  <c r="BP103" i="1"/>
  <c r="BN103" i="1"/>
  <c r="Z103" i="1"/>
  <c r="Y143" i="1"/>
  <c r="BP141" i="1"/>
  <c r="BN141" i="1"/>
  <c r="Z141" i="1"/>
  <c r="Z143" i="1" s="1"/>
  <c r="BP162" i="1"/>
  <c r="BN162" i="1"/>
  <c r="Z162" i="1"/>
  <c r="BP193" i="1"/>
  <c r="BN193" i="1"/>
  <c r="Z193" i="1"/>
  <c r="BP227" i="1"/>
  <c r="BN227" i="1"/>
  <c r="Z227" i="1"/>
  <c r="BP259" i="1"/>
  <c r="BN259" i="1"/>
  <c r="Z259" i="1"/>
  <c r="BP301" i="1"/>
  <c r="BN301" i="1"/>
  <c r="Z301" i="1"/>
  <c r="BP324" i="1"/>
  <c r="BN324" i="1"/>
  <c r="Z324" i="1"/>
  <c r="BP353" i="1"/>
  <c r="BN353" i="1"/>
  <c r="Z353" i="1"/>
  <c r="BP416" i="1"/>
  <c r="BN416" i="1"/>
  <c r="Z416" i="1"/>
  <c r="BP444" i="1"/>
  <c r="BN444" i="1"/>
  <c r="Z444" i="1"/>
  <c r="BP472" i="1"/>
  <c r="BN472" i="1"/>
  <c r="Z472" i="1"/>
  <c r="Z30" i="1"/>
  <c r="BN30" i="1"/>
  <c r="Z53" i="1"/>
  <c r="BN53" i="1"/>
  <c r="BP88" i="1"/>
  <c r="BN88" i="1"/>
  <c r="Z88" i="1"/>
  <c r="BP115" i="1"/>
  <c r="BN115" i="1"/>
  <c r="Z115" i="1"/>
  <c r="BP142" i="1"/>
  <c r="BN142" i="1"/>
  <c r="Z142" i="1"/>
  <c r="BP146" i="1"/>
  <c r="BN146" i="1"/>
  <c r="Z146" i="1"/>
  <c r="BP172" i="1"/>
  <c r="BN172" i="1"/>
  <c r="Z172" i="1"/>
  <c r="Y212" i="1"/>
  <c r="BP205" i="1"/>
  <c r="BN205" i="1"/>
  <c r="Z205" i="1"/>
  <c r="BP242" i="1"/>
  <c r="BN242" i="1"/>
  <c r="Z242" i="1"/>
  <c r="BP291" i="1"/>
  <c r="BN291" i="1"/>
  <c r="Z291" i="1"/>
  <c r="BP311" i="1"/>
  <c r="BN311" i="1"/>
  <c r="Z311" i="1"/>
  <c r="BP343" i="1"/>
  <c r="BN343" i="1"/>
  <c r="Z343" i="1"/>
  <c r="BP395" i="1"/>
  <c r="BN395" i="1"/>
  <c r="Z395" i="1"/>
  <c r="BP434" i="1"/>
  <c r="BN434" i="1"/>
  <c r="Z434" i="1"/>
  <c r="BP452" i="1"/>
  <c r="BN452" i="1"/>
  <c r="Z452" i="1"/>
  <c r="BP473" i="1"/>
  <c r="BN473" i="1"/>
  <c r="Z473" i="1"/>
  <c r="Y96" i="1"/>
  <c r="G506" i="1"/>
  <c r="Y149" i="1"/>
  <c r="BP136" i="1"/>
  <c r="BN136" i="1"/>
  <c r="Z136" i="1"/>
  <c r="BP160" i="1"/>
  <c r="BN160" i="1"/>
  <c r="Z160" i="1"/>
  <c r="Y174" i="1"/>
  <c r="BP170" i="1"/>
  <c r="BN170" i="1"/>
  <c r="Z170" i="1"/>
  <c r="Y199" i="1"/>
  <c r="BP191" i="1"/>
  <c r="BN191" i="1"/>
  <c r="Z191" i="1"/>
  <c r="BP203" i="1"/>
  <c r="BN203" i="1"/>
  <c r="Z203" i="1"/>
  <c r="BP215" i="1"/>
  <c r="BN215" i="1"/>
  <c r="Z215" i="1"/>
  <c r="BP225" i="1"/>
  <c r="BN225" i="1"/>
  <c r="Z225" i="1"/>
  <c r="BP254" i="1"/>
  <c r="BN254" i="1"/>
  <c r="Z254" i="1"/>
  <c r="BP289" i="1"/>
  <c r="BN289" i="1"/>
  <c r="Z289" i="1"/>
  <c r="BP299" i="1"/>
  <c r="BN299" i="1"/>
  <c r="Z299" i="1"/>
  <c r="BP309" i="1"/>
  <c r="BN309" i="1"/>
  <c r="Z309" i="1"/>
  <c r="BP322" i="1"/>
  <c r="BN322" i="1"/>
  <c r="Z322" i="1"/>
  <c r="BP337" i="1"/>
  <c r="BN337" i="1"/>
  <c r="Z337" i="1"/>
  <c r="BP349" i="1"/>
  <c r="BN349" i="1"/>
  <c r="Z349" i="1"/>
  <c r="BP370" i="1"/>
  <c r="BN370" i="1"/>
  <c r="Z370" i="1"/>
  <c r="Y377" i="1"/>
  <c r="Y376" i="1"/>
  <c r="BP374" i="1"/>
  <c r="BN374" i="1"/>
  <c r="Z374" i="1"/>
  <c r="BP393" i="1"/>
  <c r="BN393" i="1"/>
  <c r="Z393" i="1"/>
  <c r="BP414" i="1"/>
  <c r="BN414" i="1"/>
  <c r="Z414" i="1"/>
  <c r="BP432" i="1"/>
  <c r="BN432" i="1"/>
  <c r="Z432" i="1"/>
  <c r="Y446" i="1"/>
  <c r="BP442" i="1"/>
  <c r="BN442" i="1"/>
  <c r="Z442" i="1"/>
  <c r="Y445" i="1"/>
  <c r="X496" i="1"/>
  <c r="Y32" i="1"/>
  <c r="Z28" i="1"/>
  <c r="BN28" i="1"/>
  <c r="Z34" i="1"/>
  <c r="Z35" i="1" s="1"/>
  <c r="BN34" i="1"/>
  <c r="BP34" i="1"/>
  <c r="Y35" i="1"/>
  <c r="Z40" i="1"/>
  <c r="BN40" i="1"/>
  <c r="Y43" i="1"/>
  <c r="Z46" i="1"/>
  <c r="Z47" i="1" s="1"/>
  <c r="BN46" i="1"/>
  <c r="BP46" i="1"/>
  <c r="Y47" i="1"/>
  <c r="Z51" i="1"/>
  <c r="BN51" i="1"/>
  <c r="Y58" i="1"/>
  <c r="Z55" i="1"/>
  <c r="BN55" i="1"/>
  <c r="Y64" i="1"/>
  <c r="Z67" i="1"/>
  <c r="BN67" i="1"/>
  <c r="Y78" i="1"/>
  <c r="Z75" i="1"/>
  <c r="BN75" i="1"/>
  <c r="Z86" i="1"/>
  <c r="BN86" i="1"/>
  <c r="Y89" i="1"/>
  <c r="Z92" i="1"/>
  <c r="BN92" i="1"/>
  <c r="BP92" i="1"/>
  <c r="Y97" i="1"/>
  <c r="Z101" i="1"/>
  <c r="BN101" i="1"/>
  <c r="Z107" i="1"/>
  <c r="BN107" i="1"/>
  <c r="BP107" i="1"/>
  <c r="Y110" i="1"/>
  <c r="Z113" i="1"/>
  <c r="BN113" i="1"/>
  <c r="BP113" i="1"/>
  <c r="Y118" i="1"/>
  <c r="Z126" i="1"/>
  <c r="BN126" i="1"/>
  <c r="Y132" i="1"/>
  <c r="BP148" i="1"/>
  <c r="BN148" i="1"/>
  <c r="Z148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5" i="1"/>
  <c r="BN195" i="1"/>
  <c r="Z195" i="1"/>
  <c r="BP207" i="1"/>
  <c r="BN207" i="1"/>
  <c r="Z207" i="1"/>
  <c r="K506" i="1"/>
  <c r="BP221" i="1"/>
  <c r="BN221" i="1"/>
  <c r="Z221" i="1"/>
  <c r="BP244" i="1"/>
  <c r="BN244" i="1"/>
  <c r="Z244" i="1"/>
  <c r="BP261" i="1"/>
  <c r="BN261" i="1"/>
  <c r="Z261" i="1"/>
  <c r="BP293" i="1"/>
  <c r="BN293" i="1"/>
  <c r="Z293" i="1"/>
  <c r="BP303" i="1"/>
  <c r="BN303" i="1"/>
  <c r="Z303" i="1"/>
  <c r="Y319" i="1"/>
  <c r="BP315" i="1"/>
  <c r="BN315" i="1"/>
  <c r="Z315" i="1"/>
  <c r="BP458" i="1"/>
  <c r="BN458" i="1"/>
  <c r="Z458" i="1"/>
  <c r="BP479" i="1"/>
  <c r="BN479" i="1"/>
  <c r="Z479" i="1"/>
  <c r="Y485" i="1"/>
  <c r="Y484" i="1"/>
  <c r="BP483" i="1"/>
  <c r="BN483" i="1"/>
  <c r="Z483" i="1"/>
  <c r="Z484" i="1" s="1"/>
  <c r="BP487" i="1"/>
  <c r="BN487" i="1"/>
  <c r="Z487" i="1"/>
  <c r="Y150" i="1"/>
  <c r="Y168" i="1"/>
  <c r="Y173" i="1"/>
  <c r="Y184" i="1"/>
  <c r="Y200" i="1"/>
  <c r="Y247" i="1"/>
  <c r="Y255" i="1"/>
  <c r="Y271" i="1"/>
  <c r="Y313" i="1"/>
  <c r="BP321" i="1"/>
  <c r="BN321" i="1"/>
  <c r="Z321" i="1"/>
  <c r="Y332" i="1"/>
  <c r="BP328" i="1"/>
  <c r="BN328" i="1"/>
  <c r="Z328" i="1"/>
  <c r="BP345" i="1"/>
  <c r="BN345" i="1"/>
  <c r="Z345" i="1"/>
  <c r="BP359" i="1"/>
  <c r="BN359" i="1"/>
  <c r="Z359" i="1"/>
  <c r="Y371" i="1"/>
  <c r="BP375" i="1"/>
  <c r="BN375" i="1"/>
  <c r="Z375" i="1"/>
  <c r="BP379" i="1"/>
  <c r="BN379" i="1"/>
  <c r="Z379" i="1"/>
  <c r="BP397" i="1"/>
  <c r="BN397" i="1"/>
  <c r="Z397" i="1"/>
  <c r="X506" i="1"/>
  <c r="Y422" i="1"/>
  <c r="BP421" i="1"/>
  <c r="BN421" i="1"/>
  <c r="Z421" i="1"/>
  <c r="Z422" i="1" s="1"/>
  <c r="BN427" i="1"/>
  <c r="Z427" i="1"/>
  <c r="BP428" i="1"/>
  <c r="BN428" i="1"/>
  <c r="Z428" i="1"/>
  <c r="BP436" i="1"/>
  <c r="BN436" i="1"/>
  <c r="Z436" i="1"/>
  <c r="BP450" i="1"/>
  <c r="BN450" i="1"/>
  <c r="Z450" i="1"/>
  <c r="BP468" i="1"/>
  <c r="BN468" i="1"/>
  <c r="Z468" i="1"/>
  <c r="Y325" i="1"/>
  <c r="Y405" i="1"/>
  <c r="Y475" i="1"/>
  <c r="B506" i="1"/>
  <c r="X497" i="1"/>
  <c r="X498" i="1"/>
  <c r="X500" i="1"/>
  <c r="Y24" i="1"/>
  <c r="Z27" i="1"/>
  <c r="Z31" i="1" s="1"/>
  <c r="BN27" i="1"/>
  <c r="BP27" i="1"/>
  <c r="Z29" i="1"/>
  <c r="BN29" i="1"/>
  <c r="C506" i="1"/>
  <c r="Z41" i="1"/>
  <c r="Z43" i="1" s="1"/>
  <c r="BN41" i="1"/>
  <c r="BP41" i="1"/>
  <c r="Y44" i="1"/>
  <c r="D506" i="1"/>
  <c r="Z52" i="1"/>
  <c r="BN52" i="1"/>
  <c r="BP52" i="1"/>
  <c r="Z54" i="1"/>
  <c r="BN54" i="1"/>
  <c r="Z56" i="1"/>
  <c r="BN56" i="1"/>
  <c r="Y57" i="1"/>
  <c r="Z60" i="1"/>
  <c r="BN60" i="1"/>
  <c r="BP60" i="1"/>
  <c r="Z62" i="1"/>
  <c r="BN62" i="1"/>
  <c r="Y63" i="1"/>
  <c r="Z66" i="1"/>
  <c r="BN66" i="1"/>
  <c r="BP66" i="1"/>
  <c r="Z68" i="1"/>
  <c r="BN68" i="1"/>
  <c r="Y69" i="1"/>
  <c r="Z72" i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6" i="1"/>
  <c r="Z87" i="1"/>
  <c r="Z89" i="1" s="1"/>
  <c r="BN87" i="1"/>
  <c r="BP87" i="1"/>
  <c r="Y90" i="1"/>
  <c r="Z93" i="1"/>
  <c r="Z96" i="1" s="1"/>
  <c r="BN93" i="1"/>
  <c r="BP93" i="1"/>
  <c r="Z95" i="1"/>
  <c r="BN95" i="1"/>
  <c r="Z100" i="1"/>
  <c r="BN100" i="1"/>
  <c r="BP100" i="1"/>
  <c r="Z102" i="1"/>
  <c r="BN102" i="1"/>
  <c r="Y105" i="1"/>
  <c r="Z108" i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BN125" i="1"/>
  <c r="BP125" i="1"/>
  <c r="Y128" i="1"/>
  <c r="Z131" i="1"/>
  <c r="Z132" i="1" s="1"/>
  <c r="BN131" i="1"/>
  <c r="BP131" i="1"/>
  <c r="Z135" i="1"/>
  <c r="Z137" i="1" s="1"/>
  <c r="BN135" i="1"/>
  <c r="BP135" i="1"/>
  <c r="Y138" i="1"/>
  <c r="H506" i="1"/>
  <c r="Y144" i="1"/>
  <c r="Z147" i="1"/>
  <c r="Z149" i="1" s="1"/>
  <c r="BN147" i="1"/>
  <c r="BP147" i="1"/>
  <c r="I506" i="1"/>
  <c r="Y156" i="1"/>
  <c r="Z159" i="1"/>
  <c r="BN159" i="1"/>
  <c r="BP159" i="1"/>
  <c r="Z161" i="1"/>
  <c r="BN161" i="1"/>
  <c r="Z163" i="1"/>
  <c r="BN163" i="1"/>
  <c r="Z165" i="1"/>
  <c r="BN165" i="1"/>
  <c r="Z171" i="1"/>
  <c r="Z173" i="1" s="1"/>
  <c r="BN171" i="1"/>
  <c r="BP171" i="1"/>
  <c r="J506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BP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BN214" i="1"/>
  <c r="BP214" i="1"/>
  <c r="Y217" i="1"/>
  <c r="Z220" i="1"/>
  <c r="BN220" i="1"/>
  <c r="BP220" i="1"/>
  <c r="Z222" i="1"/>
  <c r="BN222" i="1"/>
  <c r="Z224" i="1"/>
  <c r="BN224" i="1"/>
  <c r="Z226" i="1"/>
  <c r="BN226" i="1"/>
  <c r="Z228" i="1"/>
  <c r="BN228" i="1"/>
  <c r="Z229" i="1"/>
  <c r="BN229" i="1"/>
  <c r="Y230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Y326" i="1"/>
  <c r="BP329" i="1"/>
  <c r="BN329" i="1"/>
  <c r="Z329" i="1"/>
  <c r="BP344" i="1"/>
  <c r="BN344" i="1"/>
  <c r="Z344" i="1"/>
  <c r="Z350" i="1" s="1"/>
  <c r="BP348" i="1"/>
  <c r="BN348" i="1"/>
  <c r="Z348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H9" i="1"/>
  <c r="A10" i="1"/>
  <c r="F9" i="1"/>
  <c r="J9" i="1"/>
  <c r="Y104" i="1"/>
  <c r="Y127" i="1"/>
  <c r="Y231" i="1"/>
  <c r="L506" i="1"/>
  <c r="Y256" i="1"/>
  <c r="BP253" i="1"/>
  <c r="BN253" i="1"/>
  <c r="Z253" i="1"/>
  <c r="BP262" i="1"/>
  <c r="BN262" i="1"/>
  <c r="Z262" i="1"/>
  <c r="Y264" i="1"/>
  <c r="O506" i="1"/>
  <c r="Y270" i="1"/>
  <c r="BP267" i="1"/>
  <c r="BN267" i="1"/>
  <c r="Z267" i="1"/>
  <c r="Z270" i="1" s="1"/>
  <c r="BP290" i="1"/>
  <c r="BN290" i="1"/>
  <c r="Z290" i="1"/>
  <c r="Y294" i="1"/>
  <c r="BP298" i="1"/>
  <c r="BN298" i="1"/>
  <c r="Z298" i="1"/>
  <c r="Z304" i="1" s="1"/>
  <c r="BP302" i="1"/>
  <c r="BN302" i="1"/>
  <c r="Z302" i="1"/>
  <c r="BP310" i="1"/>
  <c r="BN310" i="1"/>
  <c r="Z310" i="1"/>
  <c r="BP323" i="1"/>
  <c r="BN323" i="1"/>
  <c r="Z323" i="1"/>
  <c r="BP336" i="1"/>
  <c r="BN336" i="1"/>
  <c r="Z336" i="1"/>
  <c r="Z338" i="1" s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06" i="1"/>
  <c r="Y400" i="1"/>
  <c r="Y401" i="1"/>
  <c r="BP390" i="1"/>
  <c r="BN390" i="1"/>
  <c r="Z390" i="1"/>
  <c r="BP394" i="1"/>
  <c r="BN394" i="1"/>
  <c r="Z394" i="1"/>
  <c r="BP398" i="1"/>
  <c r="BN398" i="1"/>
  <c r="Z398" i="1"/>
  <c r="M506" i="1"/>
  <c r="Y263" i="1"/>
  <c r="S506" i="1"/>
  <c r="Y339" i="1"/>
  <c r="T506" i="1"/>
  <c r="Y351" i="1"/>
  <c r="U506" i="1"/>
  <c r="Y372" i="1"/>
  <c r="Z404" i="1"/>
  <c r="Z405" i="1" s="1"/>
  <c r="BN404" i="1"/>
  <c r="BP404" i="1"/>
  <c r="Z409" i="1"/>
  <c r="Z410" i="1" s="1"/>
  <c r="BN409" i="1"/>
  <c r="BP409" i="1"/>
  <c r="Y410" i="1"/>
  <c r="Z413" i="1"/>
  <c r="BN413" i="1"/>
  <c r="BP413" i="1"/>
  <c r="Z415" i="1"/>
  <c r="BN415" i="1"/>
  <c r="Y418" i="1"/>
  <c r="Y423" i="1"/>
  <c r="Y506" i="1"/>
  <c r="Y440" i="1"/>
  <c r="BP427" i="1"/>
  <c r="BP431" i="1"/>
  <c r="BN431" i="1"/>
  <c r="Z431" i="1"/>
  <c r="BP435" i="1"/>
  <c r="BN435" i="1"/>
  <c r="Z435" i="1"/>
  <c r="Y439" i="1"/>
  <c r="BP443" i="1"/>
  <c r="BN443" i="1"/>
  <c r="Z443" i="1"/>
  <c r="Z445" i="1" s="1"/>
  <c r="Y454" i="1"/>
  <c r="BP451" i="1"/>
  <c r="BN451" i="1"/>
  <c r="Z451" i="1"/>
  <c r="BP459" i="1"/>
  <c r="BN459" i="1"/>
  <c r="Z459" i="1"/>
  <c r="Z506" i="1"/>
  <c r="Y470" i="1"/>
  <c r="BP465" i="1"/>
  <c r="BN465" i="1"/>
  <c r="Z465" i="1"/>
  <c r="Y469" i="1"/>
  <c r="BP474" i="1"/>
  <c r="BN474" i="1"/>
  <c r="Z474" i="1"/>
  <c r="Z475" i="1" s="1"/>
  <c r="Y476" i="1"/>
  <c r="Y481" i="1"/>
  <c r="BP478" i="1"/>
  <c r="BN478" i="1"/>
  <c r="Z478" i="1"/>
  <c r="Y489" i="1"/>
  <c r="Z399" i="1"/>
  <c r="BN399" i="1"/>
  <c r="Y411" i="1"/>
  <c r="BP429" i="1"/>
  <c r="BN429" i="1"/>
  <c r="Z429" i="1"/>
  <c r="BP433" i="1"/>
  <c r="BN433" i="1"/>
  <c r="Z433" i="1"/>
  <c r="BP437" i="1"/>
  <c r="BN437" i="1"/>
  <c r="Z437" i="1"/>
  <c r="BP449" i="1"/>
  <c r="BN449" i="1"/>
  <c r="Z449" i="1"/>
  <c r="BP453" i="1"/>
  <c r="BN453" i="1"/>
  <c r="Z453" i="1"/>
  <c r="Y455" i="1"/>
  <c r="Y460" i="1"/>
  <c r="BP457" i="1"/>
  <c r="BN457" i="1"/>
  <c r="Z457" i="1"/>
  <c r="Z460" i="1" s="1"/>
  <c r="BP467" i="1"/>
  <c r="BN467" i="1"/>
  <c r="Z467" i="1"/>
  <c r="BP488" i="1"/>
  <c r="BN488" i="1"/>
  <c r="Z488" i="1"/>
  <c r="Y490" i="1"/>
  <c r="Z493" i="1"/>
  <c r="Z494" i="1" s="1"/>
  <c r="BN493" i="1"/>
  <c r="BP493" i="1"/>
  <c r="Y494" i="1"/>
  <c r="Y495" i="1"/>
  <c r="Y498" i="1" l="1"/>
  <c r="Z376" i="1"/>
  <c r="Z489" i="1"/>
  <c r="Z454" i="1"/>
  <c r="Z439" i="1"/>
  <c r="Z480" i="1"/>
  <c r="Z417" i="1"/>
  <c r="Z325" i="1"/>
  <c r="Y497" i="1"/>
  <c r="Y499" i="1" s="1"/>
  <c r="Y500" i="1"/>
  <c r="Z331" i="1"/>
  <c r="Z318" i="1"/>
  <c r="Z312" i="1"/>
  <c r="Z216" i="1"/>
  <c r="Z167" i="1"/>
  <c r="Z127" i="1"/>
  <c r="Z110" i="1"/>
  <c r="Z57" i="1"/>
  <c r="Z469" i="1"/>
  <c r="Z263" i="1"/>
  <c r="X499" i="1"/>
  <c r="Z400" i="1"/>
  <c r="Z294" i="1"/>
  <c r="Z255" i="1"/>
  <c r="Z246" i="1"/>
  <c r="Z230" i="1"/>
  <c r="Z211" i="1"/>
  <c r="Z104" i="1"/>
  <c r="Z77" i="1"/>
  <c r="Z69" i="1"/>
  <c r="Z63" i="1"/>
  <c r="Y496" i="1"/>
  <c r="Z501" i="1" l="1"/>
</calcChain>
</file>

<file path=xl/sharedStrings.xml><?xml version="1.0" encoding="utf-8"?>
<sst xmlns="http://schemas.openxmlformats.org/spreadsheetml/2006/main" count="2265" uniqueCount="782">
  <si>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</si>
  <si>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</si>
  <si>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</si>
  <si>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</si>
  <si>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</si>
  <si>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</si>
  <si>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</si>
  <si>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</si>
  <si>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</si>
  <si>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</si>
  <si>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</si>
  <si>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</si>
  <si>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</si>
  <si>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</si>
  <si>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</si>
  <si>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</si>
  <si>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</si>
  <si>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</si>
  <si>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</si>
  <si>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</si>
  <si>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</si>
  <si>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</si>
  <si>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</si>
  <si>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</si>
  <si>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</si>
  <si>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</si>
  <si>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</si>
  <si>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</si>
  <si>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</si>
  <si>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</si>
  <si>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</si>
  <si>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</si>
  <si>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</si>
  <si>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</si>
  <si>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</si>
  <si>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</si>
  <si>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</si>
  <si>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</si>
  <si>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</si>
  <si>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</si>
  <si>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</si>
  <si>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</si>
  <si>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</si>
  <si>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</si>
  <si>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</si>
  <si>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</si>
  <si>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</si>
  <si>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</si>
  <si>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</si>
  <si>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</si>
  <si>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</si>
  <si>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</si>
  <si>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</si>
  <si>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</si>
  <si>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</si>
  <si>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</si>
  <si>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</si>
  <si>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</si>
  <si>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</si>
  <si>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</si>
  <si>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</si>
  <si>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</si>
  <si>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</si>
  <si>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</si>
  <si>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</si>
  <si>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</si>
  <si>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</si>
  <si>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</si>
  <si>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</si>
  <si>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</si>
  <si>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</si>
  <si>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</si>
  <si>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</si>
  <si>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</si>
  <si>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</si>
  <si>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</si>
  <si>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</si>
  <si>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Короб, мин. 14</t>
  </si>
  <si>
    <t>СК3</t>
  </si>
  <si>
    <t>ЕАЭС N RU Д-RU.РА06.В.91067/23, ЕАЭС N RU Д-RU.РА08.В.78145/23</t>
  </si>
  <si>
    <t>Короб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</si>
  <si>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</si>
  <si>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</si>
  <si>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</si>
  <si>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</si>
  <si>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</si>
  <si>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</si>
  <si>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</si>
  <si>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</si>
  <si>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</si>
  <si>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</si>
  <si>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</si>
  <si>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</si>
  <si>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</si>
  <si>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</si>
  <si>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</si>
  <si>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</si>
  <si>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</si>
  <si>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</si>
  <si>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</si>
  <si>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</si>
  <si>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</si>
  <si>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</si>
  <si>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</si>
  <si>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</si>
  <si>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</si>
  <si>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</si>
  <si>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</si>
  <si>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</si>
  <si>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</si>
  <si>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</si>
  <si>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</si>
  <si>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</si>
  <si>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</si>
  <si>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</si>
  <si>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</si>
  <si>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</si>
  <si>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</si>
  <si>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</si>
  <si>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</si>
  <si>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</si>
  <si>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</si>
  <si>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</si>
  <si>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</si>
  <si>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</si>
  <si>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</si>
  <si>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</si>
  <si>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</si>
  <si>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</si>
  <si>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</si>
  <si>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</si>
  <si>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</si>
  <si>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</si>
  <si>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</si>
  <si>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</si>
  <si>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Короб, мин. 270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</si>
  <si>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</si>
  <si>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</si>
  <si>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</si>
  <si>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</si>
  <si>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</si>
  <si>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</si>
  <si>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</si>
  <si>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</si>
  <si>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</si>
  <si>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</si>
  <si>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</si>
  <si>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</si>
  <si>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</si>
  <si>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</si>
  <si>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</si>
  <si>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</si>
  <si>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</si>
  <si>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</si>
  <si>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</si>
  <si>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</si>
  <si>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</si>
  <si>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</si>
  <si>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</si>
  <si>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</si>
  <si>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</si>
  <si>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</si>
  <si>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</si>
  <si>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</si>
  <si>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</si>
  <si>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</si>
  <si>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</si>
  <si>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</si>
  <si>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</si>
  <si>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</si>
  <si>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</si>
  <si>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</si>
  <si>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</si>
  <si>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</si>
  <si>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</si>
  <si>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</si>
  <si>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</si>
  <si>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</si>
  <si>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</si>
  <si>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</si>
  <si>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</si>
  <si>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</si>
  <si>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</si>
  <si>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</si>
  <si>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</si>
  <si>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</si>
  <si>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</si>
  <si>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</si>
  <si>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</si>
  <si>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</si>
  <si>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</si>
  <si>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</si>
  <si>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</si>
  <si>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</si>
  <si>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</si>
  <si>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</si>
  <si>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</si>
  <si>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</si>
  <si>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</si>
  <si>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</si>
  <si>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</si>
  <si>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</si>
  <si>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</si>
  <si>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</si>
  <si>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</si>
  <si>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</si>
  <si>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</si>
  <si>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</si>
  <si>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</si>
  <si>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</si>
  <si>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</si>
  <si>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</si>
  <si>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</si>
  <si>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</si>
  <si>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</si>
  <si>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</si>
  <si>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</si>
  <si>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</si>
  <si>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</si>
  <si>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</si>
  <si>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</si>
  <si>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</si>
  <si>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</si>
  <si>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</si>
  <si>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</si>
  <si>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</si>
  <si>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</si>
  <si>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</si>
  <si>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</si>
  <si>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</si>
  <si>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</si>
  <si>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</si>
  <si>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</si>
  <si>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</si>
  <si>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</si>
  <si>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</si>
  <si>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</si>
  <si>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</si>
  <si>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</si>
  <si>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</si>
  <si>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</si>
  <si>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</si>
  <si>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</si>
  <si>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</si>
  <si>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</si>
  <si>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</si>
  <si>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</si>
  <si>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</si>
  <si>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</si>
  <si>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</si>
  <si>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</si>
  <si>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</si>
  <si>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</si>
  <si>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</si>
  <si>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</si>
  <si>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</si>
  <si>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</si>
  <si>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</si>
  <si>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</si>
  <si>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</si>
  <si>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</si>
  <si>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</si>
  <si>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</si>
  <si>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</si>
  <si>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</si>
  <si>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</si>
  <si>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</si>
  <si>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</si>
  <si>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</si>
  <si>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</si>
  <si>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</si>
  <si>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</si>
  <si>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</si>
  <si>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</si>
  <si>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</si>
  <si>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</si>
  <si>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</si>
  <si>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</si>
  <si>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</si>
  <si>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</si>
  <si>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</si>
  <si>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</si>
  <si>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</si>
  <si>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</si>
  <si>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</si>
  <si>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</si>
  <si>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</si>
  <si>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</si>
  <si>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</si>
  <si>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</si>
  <si>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</si>
  <si>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</si>
  <si>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</si>
  <si>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</si>
  <si>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</si>
  <si>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</si>
  <si>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</si>
  <si>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</si>
  <si>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</si>
  <si>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</si>
  <si>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</si>
  <si>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</si>
  <si>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</si>
  <si>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</si>
  <si>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</si>
  <si>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</si>
  <si>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</si>
  <si>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</si>
  <si>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</si>
  <si>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</si>
  <si>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</si>
  <si>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</si>
  <si>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</si>
  <si>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</si>
  <si>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</si>
  <si>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</si>
  <si>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</si>
  <si>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</si>
  <si>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</si>
  <si>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</si>
  <si>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</si>
  <si>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</si>
  <si>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</si>
  <si>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</si>
  <si>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</si>
  <si>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</si>
  <si>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</si>
  <si>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</si>
  <si>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</si>
  <si>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</si>
  <si>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</si>
  <si>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</si>
  <si>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</si>
  <si>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</si>
  <si>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</si>
  <si>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</si>
  <si>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</si>
  <si>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</si>
  <si>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</si>
  <si>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</si>
  <si>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</si>
  <si>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</si>
  <si>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</si>
  <si>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</si>
  <si>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</si>
  <si>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</si>
  <si>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</si>
  <si>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</si>
  <si>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</si>
  <si>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</si>
  <si>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</si>
  <si>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</si>
  <si>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</si>
  <si>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</si>
  <si>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</si>
  <si>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</si>
  <si>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</si>
  <si>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</si>
  <si>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</si>
  <si>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</si>
  <si>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</si>
  <si>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</si>
  <si>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</si>
  <si>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</si>
  <si>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</si>
  <si>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</si>
  <si>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</si>
  <si>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</si>
  <si>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</si>
  <si>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</si>
  <si>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</si>
  <si>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</si>
  <si>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</si>
  <si>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</si>
  <si>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</si>
  <si>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</si>
  <si>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</si>
  <si>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</si>
  <si>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</si>
  <si>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</si>
  <si>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</si>
  <si>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</si>
  <si>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</si>
  <si>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</si>
  <si>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</si>
  <si>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</si>
  <si>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</si>
  <si>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</si>
  <si>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</si>
  <si>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</si>
  <si>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</si>
  <si>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</si>
  <si>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</si>
  <si>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</si>
  <si>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</si>
  <si>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</si>
  <si>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</si>
  <si>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</si>
  <si>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</si>
  <si>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</si>
  <si>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</si>
  <si>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</si>
  <si>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</si>
  <si>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</si>
  <si>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</si>
  <si>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</si>
  <si>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</si>
  <si>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</si>
  <si>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</si>
  <si>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</si>
  <si>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</si>
  <si>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</si>
  <si>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</si>
  <si>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</si>
  <si>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</si>
  <si>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</si>
  <si>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</si>
  <si>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</si>
  <si>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</si>
  <si>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</si>
  <si>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</si>
  <si>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</si>
  <si>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</si>
  <si>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</si>
  <si>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</si>
  <si>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</si>
  <si>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</si>
  <si>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</si>
  <si>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</si>
  <si>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</si>
  <si>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</si>
  <si>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</si>
  <si>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</si>
  <si>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</si>
  <si>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</si>
  <si>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</si>
  <si>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</si>
  <si>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</si>
  <si>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</si>
  <si>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</si>
  <si>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</si>
  <si>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</si>
  <si>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</si>
  <si>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</si>
  <si>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</si>
  <si>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</si>
  <si>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</si>
  <si>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</si>
  <si>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</si>
  <si>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</si>
  <si>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</si>
  <si>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</si>
  <si>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</si>
  <si>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</si>
  <si>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</si>
  <si>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</si>
  <si>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</si>
  <si>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</si>
  <si>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</si>
  <si>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</si>
  <si>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</si>
  <si>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</si>
  <si>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</si>
  <si>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</si>
  <si>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</si>
  <si>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</si>
  <si>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</si>
  <si>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</si>
  <si>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</si>
  <si>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</si>
  <si>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</si>
  <si>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</si>
  <si>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</si>
  <si>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</si>
  <si>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</si>
  <si>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</si>
  <si>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</si>
  <si>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</si>
  <si>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</si>
  <si>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</si>
  <si>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</si>
  <si>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</si>
  <si>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</si>
  <si>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</si>
  <si>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</si>
  <si>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</si>
  <si>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</si>
  <si>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</si>
  <si>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</si>
  <si>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</si>
  <si>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</si>
  <si>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</si>
  <si>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</si>
  <si>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</si>
  <si>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</si>
  <si>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</si>
  <si>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</si>
  <si>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</si>
  <si>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</si>
  <si>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</si>
  <si>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</si>
  <si>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</si>
  <si>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</si>
  <si>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</si>
  <si>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</si>
  <si>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</si>
  <si>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</si>
  <si>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</si>
  <si>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</si>
  <si>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</si>
  <si>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</si>
  <si>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</si>
  <si>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</si>
  <si>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</si>
  <si>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</si>
  <si>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</si>
  <si>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</si>
  <si>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</si>
  <si>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</si>
  <si>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</si>
  <si>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</si>
  <si>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</si>
  <si>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</si>
  <si>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</si>
  <si>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</si>
  <si>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</si>
  <si>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</si>
  <si>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</si>
  <si>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</si>
  <si>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</si>
  <si>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</si>
  <si>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</si>
  <si>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</si>
  <si>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</si>
  <si>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</si>
  <si>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</si>
  <si>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</si>
  <si>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</si>
  <si>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</si>
  <si>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</si>
  <si>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</si>
  <si>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</si>
  <si>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</si>
  <si>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</si>
  <si>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</si>
  <si>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</si>
  <si>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</si>
  <si>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</si>
  <si>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Короб, мин. 705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</si>
  <si>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</si>
  <si>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</si>
  <si>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</si>
  <si>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</si>
  <si>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</si>
  <si>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</si>
  <si>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</si>
  <si>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</si>
  <si>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</si>
  <si>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</si>
  <si>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</si>
  <si>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</si>
  <si>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</si>
  <si>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</si>
  <si>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</si>
  <si>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</si>
  <si>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Короб, мин. 1005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</si>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</sst>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01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6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575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3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5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91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807" t="s">
        <v>0</v>
      </c>
      <c r="E1" s="584"/>
      <c r="F1" s="584"/>
      <c r="G1" s="12" t="s">
        <v>1</v>
      </c>
      <c r="H1" s="807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850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781" t="s">
        <v>8</v>
      </c>
      <c r="B5" s="560"/>
      <c r="C5" s="561"/>
      <c r="D5" s="680"/>
      <c r="E5" s="682"/>
      <c r="F5" s="618" t="s">
        <v>9</v>
      </c>
      <c r="G5" s="561"/>
      <c r="H5" s="680" t="s">
        <v>781</v>
      </c>
      <c r="I5" s="681"/>
      <c r="J5" s="681"/>
      <c r="K5" s="681"/>
      <c r="L5" s="681"/>
      <c r="M5" s="682"/>
      <c r="N5" s="58"/>
      <c r="P5" s="24" t="s">
        <v>10</v>
      </c>
      <c r="Q5" s="590">
        <v>45949</v>
      </c>
      <c r="R5" s="591"/>
      <c r="T5" s="752" t="s">
        <v>11</v>
      </c>
      <c r="U5" s="605"/>
      <c r="V5" s="754" t="s">
        <v>12</v>
      </c>
      <c r="W5" s="591"/>
      <c r="AB5" s="51"/>
      <c r="AC5" s="51"/>
      <c r="AD5" s="51"/>
      <c r="AE5" s="51"/>
    </row>
    <row r="6" spans="1:32" s="544" customFormat="1" ht="24" customHeight="1" x14ac:dyDescent="0.2">
      <c r="A6" s="781" t="s">
        <v>13</v>
      </c>
      <c r="B6" s="560"/>
      <c r="C6" s="561"/>
      <c r="D6" s="684" t="s">
        <v>14</v>
      </c>
      <c r="E6" s="685"/>
      <c r="F6" s="685"/>
      <c r="G6" s="685"/>
      <c r="H6" s="685"/>
      <c r="I6" s="685"/>
      <c r="J6" s="685"/>
      <c r="K6" s="685"/>
      <c r="L6" s="685"/>
      <c r="M6" s="591"/>
      <c r="N6" s="59"/>
      <c r="P6" s="24" t="s">
        <v>15</v>
      </c>
      <c r="Q6" s="579" t="str">
        <f>IF(Q5=0," ",CHOOSE(WEEKDAY(Q5,2),"Понедельник","Вторник","Среда","Четверг","Пятница","Суббота","Воскресенье"))</f>
        <v>Воскресенье</v>
      </c>
      <c r="R6" s="564"/>
      <c r="T6" s="762" t="s">
        <v>16</v>
      </c>
      <c r="U6" s="605"/>
      <c r="V6" s="692" t="s">
        <v>17</v>
      </c>
      <c r="W6" s="693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825" t="str">
        <f>IFERROR(VLOOKUP(DeliveryAddress,Table,3,0),1)</f>
        <v>1</v>
      </c>
      <c r="E7" s="826"/>
      <c r="F7" s="826"/>
      <c r="G7" s="826"/>
      <c r="H7" s="826"/>
      <c r="I7" s="826"/>
      <c r="J7" s="826"/>
      <c r="K7" s="826"/>
      <c r="L7" s="826"/>
      <c r="M7" s="758"/>
      <c r="N7" s="60"/>
      <c r="P7" s="24"/>
      <c r="Q7" s="42"/>
      <c r="R7" s="42"/>
      <c r="T7" s="566"/>
      <c r="U7" s="605"/>
      <c r="V7" s="694"/>
      <c r="W7" s="695"/>
      <c r="AB7" s="51"/>
      <c r="AC7" s="51"/>
      <c r="AD7" s="51"/>
      <c r="AE7" s="51"/>
    </row>
    <row r="8" spans="1:32" s="544" customFormat="1" ht="25.5" customHeight="1" x14ac:dyDescent="0.2">
      <c r="A8" s="598" t="s">
        <v>18</v>
      </c>
      <c r="B8" s="555"/>
      <c r="C8" s="556"/>
      <c r="D8" s="832" t="s">
        <v>19</v>
      </c>
      <c r="E8" s="833"/>
      <c r="F8" s="833"/>
      <c r="G8" s="833"/>
      <c r="H8" s="833"/>
      <c r="I8" s="833"/>
      <c r="J8" s="833"/>
      <c r="K8" s="833"/>
      <c r="L8" s="833"/>
      <c r="M8" s="834"/>
      <c r="N8" s="61"/>
      <c r="P8" s="24" t="s">
        <v>20</v>
      </c>
      <c r="Q8" s="757">
        <v>0.375</v>
      </c>
      <c r="R8" s="758"/>
      <c r="T8" s="566"/>
      <c r="U8" s="605"/>
      <c r="V8" s="694"/>
      <c r="W8" s="695"/>
      <c r="AB8" s="51"/>
      <c r="AC8" s="51"/>
      <c r="AD8" s="51"/>
      <c r="AE8" s="51"/>
    </row>
    <row r="9" spans="1:32" s="544" customFormat="1" ht="39.950000000000003" customHeight="1" x14ac:dyDescent="0.2">
      <c r="A9" s="5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32"/>
      <c r="E9" s="633"/>
      <c r="F9" s="5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727" t="str">
        <f>IF(AND($A$9="Тип доверенности/получателя при получении в адресе перегруза:",$D$9="Разовая доверенность"),"Введите ФИО","")</f>
        <v/>
      </c>
      <c r="I9" s="633"/>
      <c r="J9" s="7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3"/>
      <c r="L9" s="633"/>
      <c r="M9" s="633"/>
      <c r="N9" s="545"/>
      <c r="P9" s="26" t="s">
        <v>21</v>
      </c>
      <c r="Q9" s="796"/>
      <c r="R9" s="623"/>
      <c r="T9" s="566"/>
      <c r="U9" s="605"/>
      <c r="V9" s="696"/>
      <c r="W9" s="697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5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32"/>
      <c r="E10" s="633"/>
      <c r="F10" s="5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12" t="str">
        <f>IFERROR(VLOOKUP($D$10,Proxy,2,FALSE),"")</f>
        <v/>
      </c>
      <c r="I10" s="566"/>
      <c r="J10" s="566"/>
      <c r="K10" s="566"/>
      <c r="L10" s="566"/>
      <c r="M10" s="566"/>
      <c r="N10" s="543"/>
      <c r="P10" s="26" t="s">
        <v>22</v>
      </c>
      <c r="Q10" s="744"/>
      <c r="R10" s="745"/>
      <c r="U10" s="24" t="s">
        <v>23</v>
      </c>
      <c r="V10" s="846" t="s">
        <v>24</v>
      </c>
      <c r="W10" s="693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7"/>
      <c r="R11" s="591"/>
      <c r="U11" s="24" t="s">
        <v>27</v>
      </c>
      <c r="V11" s="622" t="s">
        <v>28</v>
      </c>
      <c r="W11" s="623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63" t="s">
        <v>29</v>
      </c>
      <c r="B12" s="560"/>
      <c r="C12" s="560"/>
      <c r="D12" s="560"/>
      <c r="E12" s="560"/>
      <c r="F12" s="560"/>
      <c r="G12" s="560"/>
      <c r="H12" s="560"/>
      <c r="I12" s="560"/>
      <c r="J12" s="560"/>
      <c r="K12" s="560"/>
      <c r="L12" s="560"/>
      <c r="M12" s="561"/>
      <c r="N12" s="62"/>
      <c r="P12" s="24" t="s">
        <v>30</v>
      </c>
      <c r="Q12" s="757"/>
      <c r="R12" s="758"/>
      <c r="S12" s="23"/>
      <c r="U12" s="24"/>
      <c r="V12" s="584"/>
      <c r="W12" s="566"/>
      <c r="AB12" s="51"/>
      <c r="AC12" s="51"/>
      <c r="AD12" s="51"/>
      <c r="AE12" s="51"/>
    </row>
    <row r="13" spans="1:32" s="544" customFormat="1" ht="23.25" customHeight="1" x14ac:dyDescent="0.2">
      <c r="A13" s="663" t="s">
        <v>31</v>
      </c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1"/>
      <c r="N13" s="62"/>
      <c r="O13" s="26"/>
      <c r="P13" s="26" t="s">
        <v>32</v>
      </c>
      <c r="Q13" s="622"/>
      <c r="R13" s="6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63" t="s">
        <v>33</v>
      </c>
      <c r="B14" s="560"/>
      <c r="C14" s="560"/>
      <c r="D14" s="560"/>
      <c r="E14" s="560"/>
      <c r="F14" s="560"/>
      <c r="G14" s="560"/>
      <c r="H14" s="560"/>
      <c r="I14" s="560"/>
      <c r="J14" s="560"/>
      <c r="K14" s="560"/>
      <c r="L14" s="560"/>
      <c r="M14" s="56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8" t="s">
        <v>34</v>
      </c>
      <c r="B15" s="560"/>
      <c r="C15" s="560"/>
      <c r="D15" s="560"/>
      <c r="E15" s="560"/>
      <c r="F15" s="560"/>
      <c r="G15" s="560"/>
      <c r="H15" s="560"/>
      <c r="I15" s="560"/>
      <c r="J15" s="560"/>
      <c r="K15" s="560"/>
      <c r="L15" s="560"/>
      <c r="M15" s="561"/>
      <c r="N15" s="63"/>
      <c r="P15" s="665" t="s">
        <v>35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6"/>
      <c r="Q16" s="666"/>
      <c r="R16" s="666"/>
      <c r="S16" s="666"/>
      <c r="T16" s="6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83" t="s">
        <v>38</v>
      </c>
      <c r="D17" s="592" t="s">
        <v>39</v>
      </c>
      <c r="E17" s="600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812"/>
      <c r="R17" s="812"/>
      <c r="S17" s="812"/>
      <c r="T17" s="600"/>
      <c r="U17" s="573" t="s">
        <v>51</v>
      </c>
      <c r="V17" s="561"/>
      <c r="W17" s="592" t="s">
        <v>52</v>
      </c>
      <c r="X17" s="592" t="s">
        <v>53</v>
      </c>
      <c r="Y17" s="574" t="s">
        <v>54</v>
      </c>
      <c r="Z17" s="706" t="s">
        <v>55</v>
      </c>
      <c r="AA17" s="612" t="s">
        <v>56</v>
      </c>
      <c r="AB17" s="612" t="s">
        <v>57</v>
      </c>
      <c r="AC17" s="612" t="s">
        <v>58</v>
      </c>
      <c r="AD17" s="612" t="s">
        <v>59</v>
      </c>
      <c r="AE17" s="613"/>
      <c r="AF17" s="614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01"/>
      <c r="E18" s="602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01"/>
      <c r="Q18" s="813"/>
      <c r="R18" s="813"/>
      <c r="S18" s="813"/>
      <c r="T18" s="602"/>
      <c r="U18" s="67" t="s">
        <v>61</v>
      </c>
      <c r="V18" s="67" t="s">
        <v>62</v>
      </c>
      <c r="W18" s="593"/>
      <c r="X18" s="593"/>
      <c r="Y18" s="575"/>
      <c r="Z18" s="707"/>
      <c r="AA18" s="679"/>
      <c r="AB18" s="679"/>
      <c r="AC18" s="679"/>
      <c r="AD18" s="615"/>
      <c r="AE18" s="616"/>
      <c r="AF18" s="617"/>
      <c r="AG18" s="66"/>
      <c r="BD18" s="65"/>
    </row>
    <row r="19" spans="1:68" ht="27.75" hidden="1" customHeight="1" x14ac:dyDescent="0.2">
      <c r="A19" s="722" t="s">
        <v>63</v>
      </c>
      <c r="B19" s="723"/>
      <c r="C19" s="723"/>
      <c r="D19" s="723"/>
      <c r="E19" s="723"/>
      <c r="F19" s="723"/>
      <c r="G19" s="723"/>
      <c r="H19" s="723"/>
      <c r="I19" s="723"/>
      <c r="J19" s="723"/>
      <c r="K19" s="723"/>
      <c r="L19" s="723"/>
      <c r="M19" s="723"/>
      <c r="N19" s="723"/>
      <c r="O19" s="723"/>
      <c r="P19" s="723"/>
      <c r="Q19" s="723"/>
      <c r="R19" s="723"/>
      <c r="S19" s="723"/>
      <c r="T19" s="723"/>
      <c r="U19" s="723"/>
      <c r="V19" s="723"/>
      <c r="W19" s="723"/>
      <c r="X19" s="723"/>
      <c r="Y19" s="723"/>
      <c r="Z19" s="723"/>
      <c r="AA19" s="48"/>
      <c r="AB19" s="48"/>
      <c r="AC19" s="48"/>
    </row>
    <row r="20" spans="1:68" ht="16.5" hidden="1" customHeight="1" x14ac:dyDescent="0.25">
      <c r="A20" s="583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42"/>
      <c r="AB20" s="542"/>
      <c r="AC20" s="542"/>
    </row>
    <row r="21" spans="1:68" ht="14.25" hidden="1" customHeight="1" x14ac:dyDescent="0.25">
      <c r="A21" s="569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3">
        <v>4680115886643</v>
      </c>
      <c r="E22" s="56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54" t="s">
        <v>71</v>
      </c>
      <c r="Q23" s="555"/>
      <c r="R23" s="555"/>
      <c r="S23" s="555"/>
      <c r="T23" s="555"/>
      <c r="U23" s="555"/>
      <c r="V23" s="556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54" t="s">
        <v>71</v>
      </c>
      <c r="Q24" s="555"/>
      <c r="R24" s="555"/>
      <c r="S24" s="555"/>
      <c r="T24" s="555"/>
      <c r="U24" s="555"/>
      <c r="V24" s="556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9" t="s">
        <v>73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3">
        <v>4680115885912</v>
      </c>
      <c r="E26" s="56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 t="s">
        <v>77</v>
      </c>
      <c r="M26" s="33" t="s">
        <v>78</v>
      </c>
      <c r="N26" s="33"/>
      <c r="O26" s="32">
        <v>40</v>
      </c>
      <c r="P26" s="77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79</v>
      </c>
      <c r="AG26" s="64"/>
      <c r="AJ26" s="68" t="s">
        <v>80</v>
      </c>
      <c r="AK26" s="68">
        <v>25.2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81</v>
      </c>
      <c r="B27" s="54" t="s">
        <v>82</v>
      </c>
      <c r="C27" s="31">
        <v>4301051776</v>
      </c>
      <c r="D27" s="563">
        <v>4607091388237</v>
      </c>
      <c r="E27" s="56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78</v>
      </c>
      <c r="N27" s="33"/>
      <c r="O27" s="32">
        <v>40</v>
      </c>
      <c r="P27" s="7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83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84</v>
      </c>
      <c r="B28" s="54" t="s">
        <v>85</v>
      </c>
      <c r="C28" s="31">
        <v>4301052063</v>
      </c>
      <c r="D28" s="563">
        <v>4680115887350</v>
      </c>
      <c r="E28" s="564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86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88</v>
      </c>
      <c r="B29" s="54" t="s">
        <v>89</v>
      </c>
      <c r="C29" s="31">
        <v>4301051863</v>
      </c>
      <c r="D29" s="563">
        <v>4680115885905</v>
      </c>
      <c r="E29" s="564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/>
      <c r="M29" s="33" t="s">
        <v>86</v>
      </c>
      <c r="N29" s="33"/>
      <c r="O29" s="32">
        <v>40</v>
      </c>
      <c r="P29" s="8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90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63">
        <v>4607091388244</v>
      </c>
      <c r="E30" s="564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/>
      <c r="M30" s="33" t="s">
        <v>86</v>
      </c>
      <c r="N30" s="33"/>
      <c r="O30" s="32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5"/>
      <c r="B31" s="566"/>
      <c r="C31" s="566"/>
      <c r="D31" s="566"/>
      <c r="E31" s="566"/>
      <c r="F31" s="566"/>
      <c r="G31" s="566"/>
      <c r="H31" s="566"/>
      <c r="I31" s="566"/>
      <c r="J31" s="566"/>
      <c r="K31" s="566"/>
      <c r="L31" s="566"/>
      <c r="M31" s="566"/>
      <c r="N31" s="566"/>
      <c r="O31" s="567"/>
      <c r="P31" s="554" t="s">
        <v>71</v>
      </c>
      <c r="Q31" s="555"/>
      <c r="R31" s="555"/>
      <c r="S31" s="555"/>
      <c r="T31" s="555"/>
      <c r="U31" s="555"/>
      <c r="V31" s="556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6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54" t="s">
        <v>71</v>
      </c>
      <c r="Q32" s="555"/>
      <c r="R32" s="555"/>
      <c r="S32" s="555"/>
      <c r="T32" s="555"/>
      <c r="U32" s="555"/>
      <c r="V32" s="556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9" t="s">
        <v>93</v>
      </c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6"/>
      <c r="P33" s="566"/>
      <c r="Q33" s="566"/>
      <c r="R33" s="566"/>
      <c r="S33" s="566"/>
      <c r="T33" s="566"/>
      <c r="U33" s="566"/>
      <c r="V33" s="566"/>
      <c r="W33" s="566"/>
      <c r="X33" s="566"/>
      <c r="Y33" s="566"/>
      <c r="Z33" s="56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63">
        <v>4607091388503</v>
      </c>
      <c r="E34" s="564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5"/>
      <c r="B35" s="566"/>
      <c r="C35" s="566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7"/>
      <c r="P35" s="554" t="s">
        <v>71</v>
      </c>
      <c r="Q35" s="555"/>
      <c r="R35" s="555"/>
      <c r="S35" s="555"/>
      <c r="T35" s="555"/>
      <c r="U35" s="555"/>
      <c r="V35" s="556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6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54" t="s">
        <v>71</v>
      </c>
      <c r="Q36" s="555"/>
      <c r="R36" s="555"/>
      <c r="S36" s="555"/>
      <c r="T36" s="555"/>
      <c r="U36" s="555"/>
      <c r="V36" s="556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722" t="s">
        <v>99</v>
      </c>
      <c r="B37" s="723"/>
      <c r="C37" s="723"/>
      <c r="D37" s="723"/>
      <c r="E37" s="723"/>
      <c r="F37" s="723"/>
      <c r="G37" s="723"/>
      <c r="H37" s="723"/>
      <c r="I37" s="723"/>
      <c r="J37" s="723"/>
      <c r="K37" s="723"/>
      <c r="L37" s="723"/>
      <c r="M37" s="723"/>
      <c r="N37" s="723"/>
      <c r="O37" s="723"/>
      <c r="P37" s="723"/>
      <c r="Q37" s="723"/>
      <c r="R37" s="723"/>
      <c r="S37" s="723"/>
      <c r="T37" s="723"/>
      <c r="U37" s="723"/>
      <c r="V37" s="723"/>
      <c r="W37" s="723"/>
      <c r="X37" s="723"/>
      <c r="Y37" s="723"/>
      <c r="Z37" s="723"/>
      <c r="AA37" s="48"/>
      <c r="AB37" s="48"/>
      <c r="AC37" s="48"/>
    </row>
    <row r="38" spans="1:68" ht="16.5" hidden="1" customHeight="1" x14ac:dyDescent="0.25">
      <c r="A38" s="583" t="s">
        <v>100</v>
      </c>
      <c r="B38" s="566"/>
      <c r="C38" s="566"/>
      <c r="D38" s="566"/>
      <c r="E38" s="566"/>
      <c r="F38" s="566"/>
      <c r="G38" s="566"/>
      <c r="H38" s="566"/>
      <c r="I38" s="566"/>
      <c r="J38" s="566"/>
      <c r="K38" s="566"/>
      <c r="L38" s="566"/>
      <c r="M38" s="566"/>
      <c r="N38" s="566"/>
      <c r="O38" s="566"/>
      <c r="P38" s="566"/>
      <c r="Q38" s="566"/>
      <c r="R38" s="566"/>
      <c r="S38" s="566"/>
      <c r="T38" s="566"/>
      <c r="U38" s="566"/>
      <c r="V38" s="566"/>
      <c r="W38" s="566"/>
      <c r="X38" s="566"/>
      <c r="Y38" s="566"/>
      <c r="Z38" s="566"/>
      <c r="AA38" s="542"/>
      <c r="AB38" s="542"/>
      <c r="AC38" s="542"/>
    </row>
    <row r="39" spans="1:68" ht="14.25" hidden="1" customHeight="1" x14ac:dyDescent="0.25">
      <c r="A39" s="569" t="s">
        <v>101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63">
        <v>4607091385670</v>
      </c>
      <c r="E40" s="564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7">
        <v>60</v>
      </c>
      <c r="Y40" s="548">
        <f>IFERROR(IF(X40="",0,CEILING((X40/$H40),1)*$H40),"")</f>
        <v>64.800000000000011</v>
      </c>
      <c r="Z40" s="36">
        <f>IFERROR(IF(Y40=0,"",ROUNDUP(Y40/H40,0)*0.01898),"")</f>
        <v>0.11388000000000001</v>
      </c>
      <c r="AA40" s="56"/>
      <c r="AB40" s="57"/>
      <c r="AC40" s="83" t="s">
        <v>107</v>
      </c>
      <c r="AG40" s="64"/>
      <c r="AJ40" s="68" t="s">
        <v>80</v>
      </c>
      <c r="AK40" s="68">
        <v>86.4</v>
      </c>
      <c r="BB40" s="84" t="s">
        <v>1</v>
      </c>
      <c r="BM40" s="64">
        <f>IFERROR(X40*I40/H40,"0")</f>
        <v>62.416666666666657</v>
      </c>
      <c r="BN40" s="64">
        <f>IFERROR(Y40*I40/H40,"0")</f>
        <v>67.410000000000011</v>
      </c>
      <c r="BO40" s="64">
        <f>IFERROR(1/J40*(X40/H40),"0")</f>
        <v>8.6805555555555552E-2</v>
      </c>
      <c r="BP40" s="64">
        <f>IFERROR(1/J40*(Y40/H40),"0")</f>
        <v>9.3750000000000014E-2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63">
        <v>4607091385687</v>
      </c>
      <c r="E41" s="564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78</v>
      </c>
      <c r="N41" s="33"/>
      <c r="O41" s="32">
        <v>50</v>
      </c>
      <c r="P41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80</v>
      </c>
      <c r="AK41" s="68">
        <v>1440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63">
        <v>4680115882539</v>
      </c>
      <c r="E42" s="564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78</v>
      </c>
      <c r="N42" s="33"/>
      <c r="O42" s="32">
        <v>50</v>
      </c>
      <c r="P42" s="8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5"/>
      <c r="B43" s="566"/>
      <c r="C43" s="566"/>
      <c r="D43" s="566"/>
      <c r="E43" s="566"/>
      <c r="F43" s="566"/>
      <c r="G43" s="566"/>
      <c r="H43" s="566"/>
      <c r="I43" s="566"/>
      <c r="J43" s="566"/>
      <c r="K43" s="566"/>
      <c r="L43" s="566"/>
      <c r="M43" s="566"/>
      <c r="N43" s="566"/>
      <c r="O43" s="567"/>
      <c r="P43" s="554" t="s">
        <v>71</v>
      </c>
      <c r="Q43" s="555"/>
      <c r="R43" s="555"/>
      <c r="S43" s="555"/>
      <c r="T43" s="555"/>
      <c r="U43" s="555"/>
      <c r="V43" s="556"/>
      <c r="W43" s="37" t="s">
        <v>72</v>
      </c>
      <c r="X43" s="549">
        <f>IFERROR(X40/H40,"0")+IFERROR(X41/H41,"0")+IFERROR(X42/H42,"0")</f>
        <v>5.5555555555555554</v>
      </c>
      <c r="Y43" s="549">
        <f>IFERROR(Y40/H40,"0")+IFERROR(Y41/H41,"0")+IFERROR(Y42/H42,"0")</f>
        <v>6.0000000000000009</v>
      </c>
      <c r="Z43" s="549">
        <f>IFERROR(IF(Z40="",0,Z40),"0")+IFERROR(IF(Z41="",0,Z41),"0")+IFERROR(IF(Z42="",0,Z42),"0")</f>
        <v>0.11388000000000001</v>
      </c>
      <c r="AA43" s="550"/>
      <c r="AB43" s="550"/>
      <c r="AC43" s="550"/>
    </row>
    <row r="44" spans="1:68" x14ac:dyDescent="0.2">
      <c r="A44" s="566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54" t="s">
        <v>71</v>
      </c>
      <c r="Q44" s="555"/>
      <c r="R44" s="555"/>
      <c r="S44" s="555"/>
      <c r="T44" s="555"/>
      <c r="U44" s="555"/>
      <c r="V44" s="556"/>
      <c r="W44" s="37" t="s">
        <v>69</v>
      </c>
      <c r="X44" s="549">
        <f>IFERROR(SUM(X40:X42),"0")</f>
        <v>60</v>
      </c>
      <c r="Y44" s="549">
        <f>IFERROR(SUM(Y40:Y42),"0")</f>
        <v>64.800000000000011</v>
      </c>
      <c r="Z44" s="37"/>
      <c r="AA44" s="550"/>
      <c r="AB44" s="550"/>
      <c r="AC44" s="550"/>
    </row>
    <row r="45" spans="1:68" ht="14.25" hidden="1" customHeight="1" x14ac:dyDescent="0.25">
      <c r="A45" s="569" t="s">
        <v>73</v>
      </c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6"/>
      <c r="P45" s="566"/>
      <c r="Q45" s="566"/>
      <c r="R45" s="566"/>
      <c r="S45" s="566"/>
      <c r="T45" s="566"/>
      <c r="U45" s="566"/>
      <c r="V45" s="566"/>
      <c r="W45" s="566"/>
      <c r="X45" s="566"/>
      <c r="Y45" s="566"/>
      <c r="Z45" s="56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63">
        <v>4680115884915</v>
      </c>
      <c r="E46" s="564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/>
      <c r="M46" s="33" t="s">
        <v>78</v>
      </c>
      <c r="N46" s="33"/>
      <c r="O46" s="32">
        <v>40</v>
      </c>
      <c r="P46" s="6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5"/>
      <c r="B47" s="566"/>
      <c r="C47" s="566"/>
      <c r="D47" s="566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67"/>
      <c r="P47" s="554" t="s">
        <v>71</v>
      </c>
      <c r="Q47" s="555"/>
      <c r="R47" s="555"/>
      <c r="S47" s="555"/>
      <c r="T47" s="555"/>
      <c r="U47" s="555"/>
      <c r="V47" s="556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6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54" t="s">
        <v>71</v>
      </c>
      <c r="Q48" s="555"/>
      <c r="R48" s="555"/>
      <c r="S48" s="555"/>
      <c r="T48" s="555"/>
      <c r="U48" s="555"/>
      <c r="V48" s="556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83" t="s">
        <v>117</v>
      </c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6"/>
      <c r="P49" s="566"/>
      <c r="Q49" s="566"/>
      <c r="R49" s="566"/>
      <c r="S49" s="566"/>
      <c r="T49" s="566"/>
      <c r="U49" s="566"/>
      <c r="V49" s="566"/>
      <c r="W49" s="566"/>
      <c r="X49" s="566"/>
      <c r="Y49" s="566"/>
      <c r="Z49" s="566"/>
      <c r="AA49" s="542"/>
      <c r="AB49" s="542"/>
      <c r="AC49" s="542"/>
    </row>
    <row r="50" spans="1:68" ht="14.25" hidden="1" customHeight="1" x14ac:dyDescent="0.25">
      <c r="A50" s="569" t="s">
        <v>101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63">
        <v>4680115885882</v>
      </c>
      <c r="E51" s="564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/>
      <c r="M51" s="33" t="s">
        <v>78</v>
      </c>
      <c r="N51" s="33"/>
      <c r="O51" s="32">
        <v>50</v>
      </c>
      <c r="P51" s="7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63">
        <v>4680115881426</v>
      </c>
      <c r="E52" s="564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80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63">
        <v>4680115880283</v>
      </c>
      <c r="E53" s="564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63">
        <v>4680115881525</v>
      </c>
      <c r="E54" s="564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63">
        <v>4680115885899</v>
      </c>
      <c r="E55" s="564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/>
      <c r="M55" s="33" t="s">
        <v>86</v>
      </c>
      <c r="N55" s="33"/>
      <c r="O55" s="32">
        <v>50</v>
      </c>
      <c r="P55" s="7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63">
        <v>4680115881419</v>
      </c>
      <c r="E56" s="564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 t="s">
        <v>135</v>
      </c>
      <c r="M56" s="33" t="s">
        <v>106</v>
      </c>
      <c r="N56" s="33"/>
      <c r="O56" s="32">
        <v>50</v>
      </c>
      <c r="P56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7">
        <v>27</v>
      </c>
      <c r="Y56" s="548">
        <f t="shared" si="0"/>
        <v>27</v>
      </c>
      <c r="Z56" s="36">
        <f>IFERROR(IF(Y56=0,"",ROUNDUP(Y56/H56,0)*0.00902),"")</f>
        <v>5.4120000000000001E-2</v>
      </c>
      <c r="AA56" s="56"/>
      <c r="AB56" s="57"/>
      <c r="AC56" s="101" t="s">
        <v>136</v>
      </c>
      <c r="AG56" s="64"/>
      <c r="AJ56" s="68" t="s">
        <v>80</v>
      </c>
      <c r="AK56" s="68">
        <v>1215</v>
      </c>
      <c r="BB56" s="102" t="s">
        <v>1</v>
      </c>
      <c r="BM56" s="64">
        <f t="shared" si="1"/>
        <v>28.26</v>
      </c>
      <c r="BN56" s="64">
        <f t="shared" si="2"/>
        <v>28.26</v>
      </c>
      <c r="BO56" s="64">
        <f t="shared" si="3"/>
        <v>4.5454545454545456E-2</v>
      </c>
      <c r="BP56" s="64">
        <f t="shared" si="4"/>
        <v>4.5454545454545456E-2</v>
      </c>
    </row>
    <row r="57" spans="1:68" x14ac:dyDescent="0.2">
      <c r="A57" s="565"/>
      <c r="B57" s="566"/>
      <c r="C57" s="566"/>
      <c r="D57" s="566"/>
      <c r="E57" s="566"/>
      <c r="F57" s="566"/>
      <c r="G57" s="566"/>
      <c r="H57" s="566"/>
      <c r="I57" s="566"/>
      <c r="J57" s="566"/>
      <c r="K57" s="566"/>
      <c r="L57" s="566"/>
      <c r="M57" s="566"/>
      <c r="N57" s="566"/>
      <c r="O57" s="567"/>
      <c r="P57" s="554" t="s">
        <v>71</v>
      </c>
      <c r="Q57" s="555"/>
      <c r="R57" s="555"/>
      <c r="S57" s="555"/>
      <c r="T57" s="555"/>
      <c r="U57" s="555"/>
      <c r="V57" s="556"/>
      <c r="W57" s="37" t="s">
        <v>72</v>
      </c>
      <c r="X57" s="549">
        <f>IFERROR(X51/H51,"0")+IFERROR(X52/H52,"0")+IFERROR(X53/H53,"0")+IFERROR(X54/H54,"0")+IFERROR(X55/H55,"0")+IFERROR(X56/H56,"0")</f>
        <v>6</v>
      </c>
      <c r="Y57" s="549">
        <f>IFERROR(Y51/H51,"0")+IFERROR(Y52/H52,"0")+IFERROR(Y53/H53,"0")+IFERROR(Y54/H54,"0")+IFERROR(Y55/H55,"0")+IFERROR(Y56/H56,"0")</f>
        <v>6</v>
      </c>
      <c r="Z57" s="549">
        <f>IFERROR(IF(Z51="",0,Z51),"0")+IFERROR(IF(Z52="",0,Z52),"0")+IFERROR(IF(Z53="",0,Z53),"0")+IFERROR(IF(Z54="",0,Z54),"0")+IFERROR(IF(Z55="",0,Z55),"0")+IFERROR(IF(Z56="",0,Z56),"0")</f>
        <v>5.4120000000000001E-2</v>
      </c>
      <c r="AA57" s="550"/>
      <c r="AB57" s="550"/>
      <c r="AC57" s="550"/>
    </row>
    <row r="58" spans="1:68" x14ac:dyDescent="0.2">
      <c r="A58" s="566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54" t="s">
        <v>71</v>
      </c>
      <c r="Q58" s="555"/>
      <c r="R58" s="555"/>
      <c r="S58" s="555"/>
      <c r="T58" s="555"/>
      <c r="U58" s="555"/>
      <c r="V58" s="556"/>
      <c r="W58" s="37" t="s">
        <v>69</v>
      </c>
      <c r="X58" s="549">
        <f>IFERROR(SUM(X51:X56),"0")</f>
        <v>27</v>
      </c>
      <c r="Y58" s="549">
        <f>IFERROR(SUM(Y51:Y56),"0")</f>
        <v>27</v>
      </c>
      <c r="Z58" s="37"/>
      <c r="AA58" s="550"/>
      <c r="AB58" s="550"/>
      <c r="AC58" s="550"/>
    </row>
    <row r="59" spans="1:68" ht="14.25" hidden="1" customHeight="1" x14ac:dyDescent="0.25">
      <c r="A59" s="569" t="s">
        <v>137</v>
      </c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6"/>
      <c r="P59" s="566"/>
      <c r="Q59" s="566"/>
      <c r="R59" s="566"/>
      <c r="S59" s="566"/>
      <c r="T59" s="566"/>
      <c r="U59" s="566"/>
      <c r="V59" s="566"/>
      <c r="W59" s="566"/>
      <c r="X59" s="566"/>
      <c r="Y59" s="566"/>
      <c r="Z59" s="566"/>
      <c r="AA59" s="541"/>
      <c r="AB59" s="541"/>
      <c r="AC59" s="541"/>
    </row>
    <row r="60" spans="1:68" ht="16.5" hidden="1" customHeight="1" x14ac:dyDescent="0.25">
      <c r="A60" s="54" t="s">
        <v>138</v>
      </c>
      <c r="B60" s="54" t="s">
        <v>139</v>
      </c>
      <c r="C60" s="31">
        <v>4301020298</v>
      </c>
      <c r="D60" s="563">
        <v>4680115881440</v>
      </c>
      <c r="E60" s="564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/>
      <c r="M60" s="33" t="s">
        <v>106</v>
      </c>
      <c r="N60" s="33"/>
      <c r="O60" s="32">
        <v>50</v>
      </c>
      <c r="P60" s="56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140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563">
        <v>4680115885950</v>
      </c>
      <c r="E61" s="564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78</v>
      </c>
      <c r="N61" s="33"/>
      <c r="O61" s="32">
        <v>50</v>
      </c>
      <c r="P61" s="6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563">
        <v>4680115881433</v>
      </c>
      <c r="E62" s="564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 t="s">
        <v>77</v>
      </c>
      <c r="M62" s="33" t="s">
        <v>106</v>
      </c>
      <c r="N62" s="33"/>
      <c r="O62" s="32">
        <v>50</v>
      </c>
      <c r="P62" s="6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 t="s">
        <v>80</v>
      </c>
      <c r="AK62" s="68">
        <v>37.799999999999997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5"/>
      <c r="B63" s="566"/>
      <c r="C63" s="566"/>
      <c r="D63" s="566"/>
      <c r="E63" s="566"/>
      <c r="F63" s="566"/>
      <c r="G63" s="566"/>
      <c r="H63" s="566"/>
      <c r="I63" s="566"/>
      <c r="J63" s="566"/>
      <c r="K63" s="566"/>
      <c r="L63" s="566"/>
      <c r="M63" s="566"/>
      <c r="N63" s="566"/>
      <c r="O63" s="567"/>
      <c r="P63" s="554" t="s">
        <v>71</v>
      </c>
      <c r="Q63" s="555"/>
      <c r="R63" s="555"/>
      <c r="S63" s="555"/>
      <c r="T63" s="555"/>
      <c r="U63" s="555"/>
      <c r="V63" s="556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hidden="1" x14ac:dyDescent="0.2">
      <c r="A64" s="566"/>
      <c r="B64" s="566"/>
      <c r="C64" s="566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7"/>
      <c r="P64" s="554" t="s">
        <v>71</v>
      </c>
      <c r="Q64" s="555"/>
      <c r="R64" s="555"/>
      <c r="S64" s="555"/>
      <c r="T64" s="555"/>
      <c r="U64" s="555"/>
      <c r="V64" s="556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hidden="1" customHeight="1" x14ac:dyDescent="0.25">
      <c r="A65" s="569" t="s">
        <v>64</v>
      </c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6"/>
      <c r="P65" s="566"/>
      <c r="Q65" s="566"/>
      <c r="R65" s="566"/>
      <c r="S65" s="566"/>
      <c r="T65" s="566"/>
      <c r="U65" s="566"/>
      <c r="V65" s="566"/>
      <c r="W65" s="566"/>
      <c r="X65" s="566"/>
      <c r="Y65" s="566"/>
      <c r="Z65" s="566"/>
      <c r="AA65" s="541"/>
      <c r="AB65" s="541"/>
      <c r="AC65" s="541"/>
    </row>
    <row r="66" spans="1:68" ht="27" hidden="1" customHeight="1" x14ac:dyDescent="0.25">
      <c r="A66" s="54" t="s">
        <v>145</v>
      </c>
      <c r="B66" s="54" t="s">
        <v>146</v>
      </c>
      <c r="C66" s="31">
        <v>4301031243</v>
      </c>
      <c r="D66" s="563">
        <v>4680115885073</v>
      </c>
      <c r="E66" s="564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147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148</v>
      </c>
      <c r="B67" s="54" t="s">
        <v>149</v>
      </c>
      <c r="C67" s="31">
        <v>4301031241</v>
      </c>
      <c r="D67" s="563">
        <v>4680115885059</v>
      </c>
      <c r="E67" s="56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150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4301031316</v>
      </c>
      <c r="D68" s="563">
        <v>4680115885097</v>
      </c>
      <c r="E68" s="56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153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5"/>
      <c r="B69" s="566"/>
      <c r="C69" s="566"/>
      <c r="D69" s="566"/>
      <c r="E69" s="566"/>
      <c r="F69" s="566"/>
      <c r="G69" s="566"/>
      <c r="H69" s="566"/>
      <c r="I69" s="566"/>
      <c r="J69" s="566"/>
      <c r="K69" s="566"/>
      <c r="L69" s="566"/>
      <c r="M69" s="566"/>
      <c r="N69" s="566"/>
      <c r="O69" s="567"/>
      <c r="P69" s="554" t="s">
        <v>71</v>
      </c>
      <c r="Q69" s="555"/>
      <c r="R69" s="555"/>
      <c r="S69" s="555"/>
      <c r="T69" s="555"/>
      <c r="U69" s="555"/>
      <c r="V69" s="556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6"/>
      <c r="B70" s="566"/>
      <c r="C70" s="566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7"/>
      <c r="P70" s="554" t="s">
        <v>71</v>
      </c>
      <c r="Q70" s="555"/>
      <c r="R70" s="555"/>
      <c r="S70" s="555"/>
      <c r="T70" s="555"/>
      <c r="U70" s="555"/>
      <c r="V70" s="556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9" t="s">
        <v>73</v>
      </c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6"/>
      <c r="P71" s="566"/>
      <c r="Q71" s="566"/>
      <c r="R71" s="566"/>
      <c r="S71" s="566"/>
      <c r="T71" s="566"/>
      <c r="U71" s="566"/>
      <c r="V71" s="566"/>
      <c r="W71" s="566"/>
      <c r="X71" s="566"/>
      <c r="Y71" s="566"/>
      <c r="Z71" s="566"/>
      <c r="AA71" s="541"/>
      <c r="AB71" s="541"/>
      <c r="AC71" s="541"/>
    </row>
    <row r="72" spans="1:68" ht="16.5" hidden="1" customHeight="1" x14ac:dyDescent="0.25">
      <c r="A72" s="54" t="s">
        <v>154</v>
      </c>
      <c r="B72" s="54" t="s">
        <v>155</v>
      </c>
      <c r="C72" s="31">
        <v>4301051838</v>
      </c>
      <c r="D72" s="563">
        <v>4680115881891</v>
      </c>
      <c r="E72" s="564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78</v>
      </c>
      <c r="N72" s="33"/>
      <c r="O72" s="32">
        <v>40</v>
      </c>
      <c r="P72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156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157</v>
      </c>
      <c r="B73" s="54" t="s">
        <v>158</v>
      </c>
      <c r="C73" s="31">
        <v>4301051846</v>
      </c>
      <c r="D73" s="563">
        <v>4680115885769</v>
      </c>
      <c r="E73" s="564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78</v>
      </c>
      <c r="N73" s="33"/>
      <c r="O73" s="32">
        <v>45</v>
      </c>
      <c r="P73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159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160</v>
      </c>
      <c r="B74" s="54" t="s">
        <v>161</v>
      </c>
      <c r="C74" s="31">
        <v>4301051837</v>
      </c>
      <c r="D74" s="563">
        <v>4680115884311</v>
      </c>
      <c r="E74" s="564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4301051844</v>
      </c>
      <c r="D75" s="563">
        <v>4680115885929</v>
      </c>
      <c r="E75" s="564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78</v>
      </c>
      <c r="N75" s="33"/>
      <c r="O75" s="32">
        <v>45</v>
      </c>
      <c r="P75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4301051929</v>
      </c>
      <c r="D76" s="563">
        <v>4680115884403</v>
      </c>
      <c r="E76" s="564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/>
      <c r="M76" s="33" t="s">
        <v>78</v>
      </c>
      <c r="N76" s="33"/>
      <c r="O76" s="32">
        <v>40</v>
      </c>
      <c r="P76" s="7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5"/>
      <c r="B77" s="566"/>
      <c r="C77" s="566"/>
      <c r="D77" s="566"/>
      <c r="E77" s="566"/>
      <c r="F77" s="566"/>
      <c r="G77" s="566"/>
      <c r="H77" s="566"/>
      <c r="I77" s="566"/>
      <c r="J77" s="566"/>
      <c r="K77" s="566"/>
      <c r="L77" s="566"/>
      <c r="M77" s="566"/>
      <c r="N77" s="566"/>
      <c r="O77" s="567"/>
      <c r="P77" s="554" t="s">
        <v>71</v>
      </c>
      <c r="Q77" s="555"/>
      <c r="R77" s="555"/>
      <c r="S77" s="555"/>
      <c r="T77" s="555"/>
      <c r="U77" s="555"/>
      <c r="V77" s="556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hidden="1" x14ac:dyDescent="0.2">
      <c r="A78" s="566"/>
      <c r="B78" s="566"/>
      <c r="C78" s="566"/>
      <c r="D78" s="566"/>
      <c r="E78" s="566"/>
      <c r="F78" s="566"/>
      <c r="G78" s="566"/>
      <c r="H78" s="566"/>
      <c r="I78" s="566"/>
      <c r="J78" s="566"/>
      <c r="K78" s="566"/>
      <c r="L78" s="566"/>
      <c r="M78" s="566"/>
      <c r="N78" s="566"/>
      <c r="O78" s="567"/>
      <c r="P78" s="554" t="s">
        <v>71</v>
      </c>
      <c r="Q78" s="555"/>
      <c r="R78" s="555"/>
      <c r="S78" s="555"/>
      <c r="T78" s="555"/>
      <c r="U78" s="555"/>
      <c r="V78" s="556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hidden="1" customHeight="1" x14ac:dyDescent="0.25">
      <c r="A79" s="569" t="s">
        <v>167</v>
      </c>
      <c r="B79" s="566"/>
      <c r="C79" s="566"/>
      <c r="D79" s="566"/>
      <c r="E79" s="566"/>
      <c r="F79" s="566"/>
      <c r="G79" s="566"/>
      <c r="H79" s="566"/>
      <c r="I79" s="566"/>
      <c r="J79" s="566"/>
      <c r="K79" s="566"/>
      <c r="L79" s="566"/>
      <c r="M79" s="566"/>
      <c r="N79" s="566"/>
      <c r="O79" s="566"/>
      <c r="P79" s="566"/>
      <c r="Q79" s="566"/>
      <c r="R79" s="566"/>
      <c r="S79" s="566"/>
      <c r="T79" s="566"/>
      <c r="U79" s="566"/>
      <c r="V79" s="566"/>
      <c r="W79" s="566"/>
      <c r="X79" s="566"/>
      <c r="Y79" s="566"/>
      <c r="Z79" s="566"/>
      <c r="AA79" s="541"/>
      <c r="AB79" s="541"/>
      <c r="AC79" s="541"/>
    </row>
    <row r="80" spans="1:68" ht="27" hidden="1" customHeight="1" x14ac:dyDescent="0.25">
      <c r="A80" s="54" t="s">
        <v>168</v>
      </c>
      <c r="B80" s="54" t="s">
        <v>169</v>
      </c>
      <c r="C80" s="31">
        <v>4301060455</v>
      </c>
      <c r="D80" s="563">
        <v>4680115881532</v>
      </c>
      <c r="E80" s="564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/>
      <c r="M80" s="33" t="s">
        <v>86</v>
      </c>
      <c r="N80" s="33"/>
      <c r="O80" s="32">
        <v>30</v>
      </c>
      <c r="P80" s="7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170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171</v>
      </c>
      <c r="B81" s="54" t="s">
        <v>172</v>
      </c>
      <c r="C81" s="31">
        <v>4301060351</v>
      </c>
      <c r="D81" s="563">
        <v>4680115881464</v>
      </c>
      <c r="E81" s="564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/>
      <c r="M81" s="33" t="s">
        <v>78</v>
      </c>
      <c r="N81" s="33"/>
      <c r="O81" s="32">
        <v>30</v>
      </c>
      <c r="P81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173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5"/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7"/>
      <c r="P82" s="554" t="s">
        <v>71</v>
      </c>
      <c r="Q82" s="555"/>
      <c r="R82" s="555"/>
      <c r="S82" s="555"/>
      <c r="T82" s="555"/>
      <c r="U82" s="555"/>
      <c r="V82" s="556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hidden="1" x14ac:dyDescent="0.2">
      <c r="A83" s="566"/>
      <c r="B83" s="566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7"/>
      <c r="P83" s="554" t="s">
        <v>71</v>
      </c>
      <c r="Q83" s="555"/>
      <c r="R83" s="555"/>
      <c r="S83" s="555"/>
      <c r="T83" s="555"/>
      <c r="U83" s="555"/>
      <c r="V83" s="556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hidden="1" customHeight="1" x14ac:dyDescent="0.25">
      <c r="A84" s="583" t="s">
        <v>174</v>
      </c>
      <c r="B84" s="566"/>
      <c r="C84" s="566"/>
      <c r="D84" s="566"/>
      <c r="E84" s="566"/>
      <c r="F84" s="566"/>
      <c r="G84" s="566"/>
      <c r="H84" s="566"/>
      <c r="I84" s="566"/>
      <c r="J84" s="566"/>
      <c r="K84" s="566"/>
      <c r="L84" s="566"/>
      <c r="M84" s="566"/>
      <c r="N84" s="566"/>
      <c r="O84" s="566"/>
      <c r="P84" s="566"/>
      <c r="Q84" s="566"/>
      <c r="R84" s="566"/>
      <c r="S84" s="566"/>
      <c r="T84" s="566"/>
      <c r="U84" s="566"/>
      <c r="V84" s="566"/>
      <c r="W84" s="566"/>
      <c r="X84" s="566"/>
      <c r="Y84" s="566"/>
      <c r="Z84" s="566"/>
      <c r="AA84" s="542"/>
      <c r="AB84" s="542"/>
      <c r="AC84" s="542"/>
    </row>
    <row r="85" spans="1:68" ht="14.25" hidden="1" customHeight="1" x14ac:dyDescent="0.25">
      <c r="A85" s="569" t="s">
        <v>101</v>
      </c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6"/>
      <c r="P85" s="566"/>
      <c r="Q85" s="566"/>
      <c r="R85" s="566"/>
      <c r="S85" s="566"/>
      <c r="T85" s="566"/>
      <c r="U85" s="566"/>
      <c r="V85" s="566"/>
      <c r="W85" s="566"/>
      <c r="X85" s="566"/>
      <c r="Y85" s="566"/>
      <c r="Z85" s="566"/>
      <c r="AA85" s="541"/>
      <c r="AB85" s="541"/>
      <c r="AC85" s="541"/>
    </row>
    <row r="86" spans="1:68" ht="27" customHeight="1" x14ac:dyDescent="0.25">
      <c r="A86" s="54" t="s">
        <v>175</v>
      </c>
      <c r="B86" s="54" t="s">
        <v>176</v>
      </c>
      <c r="C86" s="31">
        <v>4301011468</v>
      </c>
      <c r="D86" s="563">
        <v>4680115881327</v>
      </c>
      <c r="E86" s="564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86</v>
      </c>
      <c r="N86" s="33"/>
      <c r="O86" s="32">
        <v>50</v>
      </c>
      <c r="P86" s="8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7">
        <v>40</v>
      </c>
      <c r="Y86" s="548">
        <f>IFERROR(IF(X86="",0,CEILING((X86/$H86),1)*$H86),"")</f>
        <v>43.2</v>
      </c>
      <c r="Z86" s="36">
        <f>IFERROR(IF(Y86=0,"",ROUNDUP(Y86/H86,0)*0.01898),"")</f>
        <v>7.5920000000000001E-2</v>
      </c>
      <c r="AA86" s="56"/>
      <c r="AB86" s="57"/>
      <c r="AC86" s="129" t="s">
        <v>177</v>
      </c>
      <c r="AG86" s="64"/>
      <c r="AJ86" s="68" t="s">
        <v>80</v>
      </c>
      <c r="AK86" s="68">
        <v>86.4</v>
      </c>
      <c r="BB86" s="130" t="s">
        <v>1</v>
      </c>
      <c r="BM86" s="64">
        <f>IFERROR(X86*I86/H86,"0")</f>
        <v>41.611111111111107</v>
      </c>
      <c r="BN86" s="64">
        <f>IFERROR(Y86*I86/H86,"0")</f>
        <v>44.94</v>
      </c>
      <c r="BO86" s="64">
        <f>IFERROR(1/J86*(X86/H86),"0")</f>
        <v>5.7870370370370364E-2</v>
      </c>
      <c r="BP86" s="64">
        <f>IFERROR(1/J86*(Y86/H86),"0")</f>
        <v>6.25E-2</v>
      </c>
    </row>
    <row r="87" spans="1:68" ht="27" hidden="1" customHeight="1" x14ac:dyDescent="0.25">
      <c r="A87" s="54" t="s">
        <v>178</v>
      </c>
      <c r="B87" s="54" t="s">
        <v>179</v>
      </c>
      <c r="C87" s="31">
        <v>4301011476</v>
      </c>
      <c r="D87" s="563">
        <v>4680115881518</v>
      </c>
      <c r="E87" s="564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78</v>
      </c>
      <c r="N87" s="33"/>
      <c r="O87" s="32">
        <v>50</v>
      </c>
      <c r="P87" s="7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4301011443</v>
      </c>
      <c r="D88" s="563">
        <v>4680115881303</v>
      </c>
      <c r="E88" s="564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182</v>
      </c>
      <c r="M88" s="33" t="s">
        <v>86</v>
      </c>
      <c r="N88" s="33"/>
      <c r="O88" s="32">
        <v>50</v>
      </c>
      <c r="P88" s="7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7">
        <v>18</v>
      </c>
      <c r="Y88" s="548">
        <f>IFERROR(IF(X88="",0,CEILING((X88/$H88),1)*$H88),"")</f>
        <v>18</v>
      </c>
      <c r="Z88" s="36">
        <f>IFERROR(IF(Y88=0,"",ROUNDUP(Y88/H88,0)*0.00902),"")</f>
        <v>3.6080000000000001E-2</v>
      </c>
      <c r="AA88" s="56"/>
      <c r="AB88" s="57"/>
      <c r="AC88" s="133" t="s">
        <v>177</v>
      </c>
      <c r="AG88" s="64"/>
      <c r="AJ88" s="68" t="s">
        <v>80</v>
      </c>
      <c r="AK88" s="68">
        <v>2025</v>
      </c>
      <c r="BB88" s="134" t="s">
        <v>1</v>
      </c>
      <c r="BM88" s="64">
        <f>IFERROR(X88*I88/H88,"0")</f>
        <v>18.84</v>
      </c>
      <c r="BN88" s="64">
        <f>IFERROR(Y88*I88/H88,"0")</f>
        <v>18.84</v>
      </c>
      <c r="BO88" s="64">
        <f>IFERROR(1/J88*(X88/H88),"0")</f>
        <v>3.0303030303030304E-2</v>
      </c>
      <c r="BP88" s="64">
        <f>IFERROR(1/J88*(Y88/H88),"0")</f>
        <v>3.0303030303030304E-2</v>
      </c>
    </row>
    <row r="89" spans="1:68" x14ac:dyDescent="0.2">
      <c r="A89" s="565"/>
      <c r="B89" s="566"/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7"/>
      <c r="P89" s="554" t="s">
        <v>71</v>
      </c>
      <c r="Q89" s="555"/>
      <c r="R89" s="555"/>
      <c r="S89" s="555"/>
      <c r="T89" s="555"/>
      <c r="U89" s="555"/>
      <c r="V89" s="556"/>
      <c r="W89" s="37" t="s">
        <v>72</v>
      </c>
      <c r="X89" s="549">
        <f>IFERROR(X86/H86,"0")+IFERROR(X87/H87,"0")+IFERROR(X88/H88,"0")</f>
        <v>7.7037037037037033</v>
      </c>
      <c r="Y89" s="549">
        <f>IFERROR(Y86/H86,"0")+IFERROR(Y87/H87,"0")+IFERROR(Y88/H88,"0")</f>
        <v>8</v>
      </c>
      <c r="Z89" s="549">
        <f>IFERROR(IF(Z86="",0,Z86),"0")+IFERROR(IF(Z87="",0,Z87),"0")+IFERROR(IF(Z88="",0,Z88),"0")</f>
        <v>0.112</v>
      </c>
      <c r="AA89" s="550"/>
      <c r="AB89" s="550"/>
      <c r="AC89" s="550"/>
    </row>
    <row r="90" spans="1:68" x14ac:dyDescent="0.2">
      <c r="A90" s="566"/>
      <c r="B90" s="566"/>
      <c r="C90" s="566"/>
      <c r="D90" s="566"/>
      <c r="E90" s="566"/>
      <c r="F90" s="566"/>
      <c r="G90" s="566"/>
      <c r="H90" s="566"/>
      <c r="I90" s="566"/>
      <c r="J90" s="566"/>
      <c r="K90" s="566"/>
      <c r="L90" s="566"/>
      <c r="M90" s="566"/>
      <c r="N90" s="566"/>
      <c r="O90" s="567"/>
      <c r="P90" s="554" t="s">
        <v>71</v>
      </c>
      <c r="Q90" s="555"/>
      <c r="R90" s="555"/>
      <c r="S90" s="555"/>
      <c r="T90" s="555"/>
      <c r="U90" s="555"/>
      <c r="V90" s="556"/>
      <c r="W90" s="37" t="s">
        <v>69</v>
      </c>
      <c r="X90" s="549">
        <f>IFERROR(SUM(X86:X88),"0")</f>
        <v>58</v>
      </c>
      <c r="Y90" s="549">
        <f>IFERROR(SUM(Y86:Y88),"0")</f>
        <v>61.2</v>
      </c>
      <c r="Z90" s="37"/>
      <c r="AA90" s="550"/>
      <c r="AB90" s="550"/>
      <c r="AC90" s="550"/>
    </row>
    <row r="91" spans="1:68" ht="14.25" hidden="1" customHeight="1" x14ac:dyDescent="0.25">
      <c r="A91" s="569" t="s">
        <v>73</v>
      </c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66"/>
      <c r="P91" s="566"/>
      <c r="Q91" s="566"/>
      <c r="R91" s="566"/>
      <c r="S91" s="566"/>
      <c r="T91" s="566"/>
      <c r="U91" s="566"/>
      <c r="V91" s="566"/>
      <c r="W91" s="566"/>
      <c r="X91" s="566"/>
      <c r="Y91" s="566"/>
      <c r="Z91" s="566"/>
      <c r="AA91" s="541"/>
      <c r="AB91" s="541"/>
      <c r="AC91" s="541"/>
    </row>
    <row r="92" spans="1:68" ht="16.5" hidden="1" customHeight="1" x14ac:dyDescent="0.25">
      <c r="A92" s="54" t="s">
        <v>183</v>
      </c>
      <c r="B92" s="54" t="s">
        <v>184</v>
      </c>
      <c r="C92" s="31">
        <v>4301051712</v>
      </c>
      <c r="D92" s="563">
        <v>4607091386967</v>
      </c>
      <c r="E92" s="564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/>
      <c r="M92" s="33" t="s">
        <v>86</v>
      </c>
      <c r="N92" s="33"/>
      <c r="O92" s="32">
        <v>45</v>
      </c>
      <c r="P92" s="827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185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186</v>
      </c>
      <c r="B93" s="54" t="s">
        <v>187</v>
      </c>
      <c r="C93" s="31">
        <v>4301051788</v>
      </c>
      <c r="D93" s="563">
        <v>4680115884953</v>
      </c>
      <c r="E93" s="564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78</v>
      </c>
      <c r="N93" s="33"/>
      <c r="O93" s="32">
        <v>45</v>
      </c>
      <c r="P93" s="6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188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189</v>
      </c>
      <c r="B94" s="54" t="s">
        <v>190</v>
      </c>
      <c r="C94" s="31">
        <v>4301051718</v>
      </c>
      <c r="D94" s="563">
        <v>4607091385731</v>
      </c>
      <c r="E94" s="564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86</v>
      </c>
      <c r="N94" s="33"/>
      <c r="O94" s="32">
        <v>45</v>
      </c>
      <c r="P94" s="8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7">
        <v>8.1</v>
      </c>
      <c r="Y94" s="548">
        <f>IFERROR(IF(X94="",0,CEILING((X94/$H94),1)*$H94),"")</f>
        <v>8.1000000000000014</v>
      </c>
      <c r="Z94" s="36">
        <f>IFERROR(IF(Y94=0,"",ROUNDUP(Y94/H94,0)*0.00651),"")</f>
        <v>1.9529999999999999E-2</v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8.8559999999999981</v>
      </c>
      <c r="BN94" s="64">
        <f>IFERROR(Y94*I94/H94,"0")</f>
        <v>8.8560000000000016</v>
      </c>
      <c r="BO94" s="64">
        <f>IFERROR(1/J94*(X94/H94),"0")</f>
        <v>1.6483516483516484E-2</v>
      </c>
      <c r="BP94" s="64">
        <f>IFERROR(1/J94*(Y94/H94),"0")</f>
        <v>1.6483516483516487E-2</v>
      </c>
    </row>
    <row r="95" spans="1:68" ht="16.5" hidden="1" customHeight="1" x14ac:dyDescent="0.25">
      <c r="A95" s="54" t="s">
        <v>191</v>
      </c>
      <c r="B95" s="54" t="s">
        <v>192</v>
      </c>
      <c r="C95" s="31">
        <v>4301051438</v>
      </c>
      <c r="D95" s="563">
        <v>4680115880894</v>
      </c>
      <c r="E95" s="564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/>
      <c r="M95" s="33" t="s">
        <v>78</v>
      </c>
      <c r="N95" s="33"/>
      <c r="O95" s="32">
        <v>45</v>
      </c>
      <c r="P95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5"/>
      <c r="B96" s="566"/>
      <c r="C96" s="566"/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6"/>
      <c r="O96" s="567"/>
      <c r="P96" s="554" t="s">
        <v>71</v>
      </c>
      <c r="Q96" s="555"/>
      <c r="R96" s="555"/>
      <c r="S96" s="555"/>
      <c r="T96" s="555"/>
      <c r="U96" s="555"/>
      <c r="V96" s="556"/>
      <c r="W96" s="37" t="s">
        <v>72</v>
      </c>
      <c r="X96" s="549">
        <f>IFERROR(X92/H92,"0")+IFERROR(X93/H93,"0")+IFERROR(X94/H94,"0")+IFERROR(X95/H95,"0")</f>
        <v>2.9999999999999996</v>
      </c>
      <c r="Y96" s="549">
        <f>IFERROR(Y92/H92,"0")+IFERROR(Y93/H93,"0")+IFERROR(Y94/H94,"0")+IFERROR(Y95/H95,"0")</f>
        <v>3.0000000000000004</v>
      </c>
      <c r="Z96" s="549">
        <f>IFERROR(IF(Z92="",0,Z92),"0")+IFERROR(IF(Z93="",0,Z93),"0")+IFERROR(IF(Z94="",0,Z94),"0")+IFERROR(IF(Z95="",0,Z95),"0")</f>
        <v>1.9529999999999999E-2</v>
      </c>
      <c r="AA96" s="550"/>
      <c r="AB96" s="550"/>
      <c r="AC96" s="550"/>
    </row>
    <row r="97" spans="1:68" x14ac:dyDescent="0.2">
      <c r="A97" s="566"/>
      <c r="B97" s="566"/>
      <c r="C97" s="566"/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6"/>
      <c r="O97" s="567"/>
      <c r="P97" s="554" t="s">
        <v>71</v>
      </c>
      <c r="Q97" s="555"/>
      <c r="R97" s="555"/>
      <c r="S97" s="555"/>
      <c r="T97" s="555"/>
      <c r="U97" s="555"/>
      <c r="V97" s="556"/>
      <c r="W97" s="37" t="s">
        <v>69</v>
      </c>
      <c r="X97" s="549">
        <f>IFERROR(SUM(X92:X95),"0")</f>
        <v>8.1</v>
      </c>
      <c r="Y97" s="549">
        <f>IFERROR(SUM(Y92:Y95),"0")</f>
        <v>8.1000000000000014</v>
      </c>
      <c r="Z97" s="37"/>
      <c r="AA97" s="550"/>
      <c r="AB97" s="550"/>
      <c r="AC97" s="550"/>
    </row>
    <row r="98" spans="1:68" ht="16.5" hidden="1" customHeight="1" x14ac:dyDescent="0.25">
      <c r="A98" s="583" t="s">
        <v>194</v>
      </c>
      <c r="B98" s="566"/>
      <c r="C98" s="566"/>
      <c r="D98" s="566"/>
      <c r="E98" s="566"/>
      <c r="F98" s="566"/>
      <c r="G98" s="566"/>
      <c r="H98" s="566"/>
      <c r="I98" s="566"/>
      <c r="J98" s="566"/>
      <c r="K98" s="566"/>
      <c r="L98" s="566"/>
      <c r="M98" s="566"/>
      <c r="N98" s="566"/>
      <c r="O98" s="566"/>
      <c r="P98" s="566"/>
      <c r="Q98" s="566"/>
      <c r="R98" s="566"/>
      <c r="S98" s="566"/>
      <c r="T98" s="566"/>
      <c r="U98" s="566"/>
      <c r="V98" s="566"/>
      <c r="W98" s="566"/>
      <c r="X98" s="566"/>
      <c r="Y98" s="566"/>
      <c r="Z98" s="566"/>
      <c r="AA98" s="542"/>
      <c r="AB98" s="542"/>
      <c r="AC98" s="542"/>
    </row>
    <row r="99" spans="1:68" ht="14.25" hidden="1" customHeight="1" x14ac:dyDescent="0.25">
      <c r="A99" s="569" t="s">
        <v>101</v>
      </c>
      <c r="B99" s="566"/>
      <c r="C99" s="566"/>
      <c r="D99" s="566"/>
      <c r="E99" s="566"/>
      <c r="F99" s="566"/>
      <c r="G99" s="566"/>
      <c r="H99" s="566"/>
      <c r="I99" s="566"/>
      <c r="J99" s="566"/>
      <c r="K99" s="566"/>
      <c r="L99" s="566"/>
      <c r="M99" s="566"/>
      <c r="N99" s="566"/>
      <c r="O99" s="566"/>
      <c r="P99" s="566"/>
      <c r="Q99" s="566"/>
      <c r="R99" s="566"/>
      <c r="S99" s="566"/>
      <c r="T99" s="566"/>
      <c r="U99" s="566"/>
      <c r="V99" s="566"/>
      <c r="W99" s="566"/>
      <c r="X99" s="566"/>
      <c r="Y99" s="566"/>
      <c r="Z99" s="566"/>
      <c r="AA99" s="541"/>
      <c r="AB99" s="541"/>
      <c r="AC99" s="541"/>
    </row>
    <row r="100" spans="1:68" ht="37.5" hidden="1" customHeight="1" x14ac:dyDescent="0.25">
      <c r="A100" s="54" t="s">
        <v>195</v>
      </c>
      <c r="B100" s="54" t="s">
        <v>196</v>
      </c>
      <c r="C100" s="31">
        <v>4301011514</v>
      </c>
      <c r="D100" s="563">
        <v>4680115882133</v>
      </c>
      <c r="E100" s="564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197</v>
      </c>
      <c r="AG100" s="64"/>
      <c r="AJ100" s="68" t="s">
        <v>80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198</v>
      </c>
      <c r="B101" s="54" t="s">
        <v>199</v>
      </c>
      <c r="C101" s="31">
        <v>4301011417</v>
      </c>
      <c r="D101" s="563">
        <v>4680115880269</v>
      </c>
      <c r="E101" s="564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/>
      <c r="M101" s="33" t="s">
        <v>78</v>
      </c>
      <c r="N101" s="33"/>
      <c r="O101" s="32">
        <v>50</v>
      </c>
      <c r="P101" s="6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200</v>
      </c>
      <c r="B102" s="54" t="s">
        <v>201</v>
      </c>
      <c r="C102" s="31">
        <v>4301011415</v>
      </c>
      <c r="D102" s="563">
        <v>4680115880429</v>
      </c>
      <c r="E102" s="564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202</v>
      </c>
      <c r="M102" s="33" t="s">
        <v>78</v>
      </c>
      <c r="N102" s="33"/>
      <c r="O102" s="32">
        <v>50</v>
      </c>
      <c r="P102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 t="s">
        <v>80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203</v>
      </c>
      <c r="B103" s="54" t="s">
        <v>204</v>
      </c>
      <c r="C103" s="31">
        <v>4301011462</v>
      </c>
      <c r="D103" s="563">
        <v>4680115881457</v>
      </c>
      <c r="E103" s="564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78</v>
      </c>
      <c r="N103" s="33"/>
      <c r="O103" s="32">
        <v>50</v>
      </c>
      <c r="P103" s="6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5"/>
      <c r="B104" s="566"/>
      <c r="C104" s="566"/>
      <c r="D104" s="566"/>
      <c r="E104" s="566"/>
      <c r="F104" s="566"/>
      <c r="G104" s="566"/>
      <c r="H104" s="566"/>
      <c r="I104" s="566"/>
      <c r="J104" s="566"/>
      <c r="K104" s="566"/>
      <c r="L104" s="566"/>
      <c r="M104" s="566"/>
      <c r="N104" s="566"/>
      <c r="O104" s="567"/>
      <c r="P104" s="554" t="s">
        <v>71</v>
      </c>
      <c r="Q104" s="555"/>
      <c r="R104" s="555"/>
      <c r="S104" s="555"/>
      <c r="T104" s="555"/>
      <c r="U104" s="555"/>
      <c r="V104" s="556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hidden="1" x14ac:dyDescent="0.2">
      <c r="A105" s="566"/>
      <c r="B105" s="566"/>
      <c r="C105" s="566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  <c r="O105" s="567"/>
      <c r="P105" s="554" t="s">
        <v>71</v>
      </c>
      <c r="Q105" s="555"/>
      <c r="R105" s="555"/>
      <c r="S105" s="555"/>
      <c r="T105" s="555"/>
      <c r="U105" s="555"/>
      <c r="V105" s="556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hidden="1" customHeight="1" x14ac:dyDescent="0.25">
      <c r="A106" s="569" t="s">
        <v>137</v>
      </c>
      <c r="B106" s="566"/>
      <c r="C106" s="566"/>
      <c r="D106" s="566"/>
      <c r="E106" s="566"/>
      <c r="F106" s="566"/>
      <c r="G106" s="566"/>
      <c r="H106" s="566"/>
      <c r="I106" s="566"/>
      <c r="J106" s="566"/>
      <c r="K106" s="566"/>
      <c r="L106" s="566"/>
      <c r="M106" s="566"/>
      <c r="N106" s="566"/>
      <c r="O106" s="566"/>
      <c r="P106" s="566"/>
      <c r="Q106" s="566"/>
      <c r="R106" s="566"/>
      <c r="S106" s="566"/>
      <c r="T106" s="566"/>
      <c r="U106" s="566"/>
      <c r="V106" s="566"/>
      <c r="W106" s="566"/>
      <c r="X106" s="566"/>
      <c r="Y106" s="566"/>
      <c r="Z106" s="566"/>
      <c r="AA106" s="541"/>
      <c r="AB106" s="541"/>
      <c r="AC106" s="541"/>
    </row>
    <row r="107" spans="1:68" ht="16.5" hidden="1" customHeight="1" x14ac:dyDescent="0.25">
      <c r="A107" s="54" t="s">
        <v>205</v>
      </c>
      <c r="B107" s="54" t="s">
        <v>206</v>
      </c>
      <c r="C107" s="31">
        <v>4301020345</v>
      </c>
      <c r="D107" s="563">
        <v>4680115881488</v>
      </c>
      <c r="E107" s="564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6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207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4301020346</v>
      </c>
      <c r="D108" s="563">
        <v>4680115882775</v>
      </c>
      <c r="E108" s="564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207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4301020344</v>
      </c>
      <c r="D109" s="563">
        <v>4680115880658</v>
      </c>
      <c r="E109" s="564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207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5"/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7"/>
      <c r="P110" s="554" t="s">
        <v>71</v>
      </c>
      <c r="Q110" s="555"/>
      <c r="R110" s="555"/>
      <c r="S110" s="555"/>
      <c r="T110" s="555"/>
      <c r="U110" s="555"/>
      <c r="V110" s="556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6"/>
      <c r="B111" s="566"/>
      <c r="C111" s="566"/>
      <c r="D111" s="566"/>
      <c r="E111" s="566"/>
      <c r="F111" s="566"/>
      <c r="G111" s="566"/>
      <c r="H111" s="566"/>
      <c r="I111" s="566"/>
      <c r="J111" s="566"/>
      <c r="K111" s="566"/>
      <c r="L111" s="566"/>
      <c r="M111" s="566"/>
      <c r="N111" s="566"/>
      <c r="O111" s="567"/>
      <c r="P111" s="554" t="s">
        <v>71</v>
      </c>
      <c r="Q111" s="555"/>
      <c r="R111" s="555"/>
      <c r="S111" s="555"/>
      <c r="T111" s="555"/>
      <c r="U111" s="555"/>
      <c r="V111" s="556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9" t="s">
        <v>73</v>
      </c>
      <c r="B112" s="566"/>
      <c r="C112" s="566"/>
      <c r="D112" s="566"/>
      <c r="E112" s="566"/>
      <c r="F112" s="566"/>
      <c r="G112" s="566"/>
      <c r="H112" s="566"/>
      <c r="I112" s="566"/>
      <c r="J112" s="566"/>
      <c r="K112" s="566"/>
      <c r="L112" s="566"/>
      <c r="M112" s="566"/>
      <c r="N112" s="566"/>
      <c r="O112" s="566"/>
      <c r="P112" s="566"/>
      <c r="Q112" s="566"/>
      <c r="R112" s="566"/>
      <c r="S112" s="566"/>
      <c r="T112" s="566"/>
      <c r="U112" s="566"/>
      <c r="V112" s="566"/>
      <c r="W112" s="566"/>
      <c r="X112" s="566"/>
      <c r="Y112" s="566"/>
      <c r="Z112" s="566"/>
      <c r="AA112" s="541"/>
      <c r="AB112" s="541"/>
      <c r="AC112" s="541"/>
    </row>
    <row r="113" spans="1:68" ht="16.5" customHeight="1" x14ac:dyDescent="0.25">
      <c r="A113" s="54" t="s">
        <v>212</v>
      </c>
      <c r="B113" s="54" t="s">
        <v>213</v>
      </c>
      <c r="C113" s="31">
        <v>4301051724</v>
      </c>
      <c r="D113" s="563">
        <v>4607091385168</v>
      </c>
      <c r="E113" s="564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/>
      <c r="M113" s="33" t="s">
        <v>86</v>
      </c>
      <c r="N113" s="33"/>
      <c r="O113" s="32">
        <v>45</v>
      </c>
      <c r="P113" s="8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7">
        <v>40</v>
      </c>
      <c r="Y113" s="548">
        <f>IFERROR(IF(X113="",0,CEILING((X113/$H113),1)*$H113),"")</f>
        <v>40.5</v>
      </c>
      <c r="Z113" s="36">
        <f>IFERROR(IF(Y113=0,"",ROUNDUP(Y113/H113,0)*0.01898),"")</f>
        <v>9.4899999999999998E-2</v>
      </c>
      <c r="AA113" s="56"/>
      <c r="AB113" s="57"/>
      <c r="AC113" s="157" t="s">
        <v>214</v>
      </c>
      <c r="AG113" s="64"/>
      <c r="AJ113" s="68"/>
      <c r="AK113" s="68">
        <v>0</v>
      </c>
      <c r="BB113" s="158" t="s">
        <v>1</v>
      </c>
      <c r="BM113" s="64">
        <f>IFERROR(X113*I113/H113,"0")</f>
        <v>42.533333333333331</v>
      </c>
      <c r="BN113" s="64">
        <f>IFERROR(Y113*I113/H113,"0")</f>
        <v>43.065000000000005</v>
      </c>
      <c r="BO113" s="64">
        <f>IFERROR(1/J113*(X113/H113),"0")</f>
        <v>7.7160493827160503E-2</v>
      </c>
      <c r="BP113" s="64">
        <f>IFERROR(1/J113*(Y113/H113),"0")</f>
        <v>7.8125E-2</v>
      </c>
    </row>
    <row r="114" spans="1:68" ht="27" hidden="1" customHeight="1" x14ac:dyDescent="0.25">
      <c r="A114" s="54" t="s">
        <v>215</v>
      </c>
      <c r="B114" s="54" t="s">
        <v>216</v>
      </c>
      <c r="C114" s="31">
        <v>4301051730</v>
      </c>
      <c r="D114" s="563">
        <v>4607091383256</v>
      </c>
      <c r="E114" s="564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/>
      <c r="M114" s="33" t="s">
        <v>86</v>
      </c>
      <c r="N114" s="33"/>
      <c r="O114" s="32">
        <v>45</v>
      </c>
      <c r="P114" s="65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214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217</v>
      </c>
      <c r="B115" s="54" t="s">
        <v>218</v>
      </c>
      <c r="C115" s="31">
        <v>4301051721</v>
      </c>
      <c r="D115" s="563">
        <v>4607091385748</v>
      </c>
      <c r="E115" s="564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/>
      <c r="M115" s="33" t="s">
        <v>86</v>
      </c>
      <c r="N115" s="33"/>
      <c r="O115" s="32">
        <v>45</v>
      </c>
      <c r="P115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7">
        <v>5.4</v>
      </c>
      <c r="Y115" s="548">
        <f>IFERROR(IF(X115="",0,CEILING((X115/$H115),1)*$H115),"")</f>
        <v>5.4</v>
      </c>
      <c r="Z115" s="36">
        <f>IFERROR(IF(Y115=0,"",ROUNDUP(Y115/H115,0)*0.00651),"")</f>
        <v>1.302E-2</v>
      </c>
      <c r="AA115" s="56"/>
      <c r="AB115" s="57"/>
      <c r="AC115" s="161" t="s">
        <v>214</v>
      </c>
      <c r="AG115" s="64"/>
      <c r="AJ115" s="68"/>
      <c r="AK115" s="68">
        <v>0</v>
      </c>
      <c r="BB115" s="162" t="s">
        <v>1</v>
      </c>
      <c r="BM115" s="64">
        <f>IFERROR(X115*I115/H115,"0")</f>
        <v>5.9039999999999999</v>
      </c>
      <c r="BN115" s="64">
        <f>IFERROR(Y115*I115/H115,"0")</f>
        <v>5.9039999999999999</v>
      </c>
      <c r="BO115" s="64">
        <f>IFERROR(1/J115*(X115/H115),"0")</f>
        <v>1.098901098901099E-2</v>
      </c>
      <c r="BP115" s="64">
        <f>IFERROR(1/J115*(Y115/H115),"0")</f>
        <v>1.098901098901099E-2</v>
      </c>
    </row>
    <row r="116" spans="1:68" ht="16.5" hidden="1" customHeight="1" x14ac:dyDescent="0.25">
      <c r="A116" s="54" t="s">
        <v>219</v>
      </c>
      <c r="B116" s="54" t="s">
        <v>220</v>
      </c>
      <c r="C116" s="31">
        <v>4301051740</v>
      </c>
      <c r="D116" s="563">
        <v>4680115884533</v>
      </c>
      <c r="E116" s="564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77</v>
      </c>
      <c r="M116" s="33" t="s">
        <v>78</v>
      </c>
      <c r="N116" s="33"/>
      <c r="O116" s="32">
        <v>45</v>
      </c>
      <c r="P116" s="6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221</v>
      </c>
      <c r="AG116" s="64"/>
      <c r="AJ116" s="68" t="s">
        <v>80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5"/>
      <c r="B117" s="566"/>
      <c r="C117" s="566"/>
      <c r="D117" s="566"/>
      <c r="E117" s="566"/>
      <c r="F117" s="566"/>
      <c r="G117" s="566"/>
      <c r="H117" s="566"/>
      <c r="I117" s="566"/>
      <c r="J117" s="566"/>
      <c r="K117" s="566"/>
      <c r="L117" s="566"/>
      <c r="M117" s="566"/>
      <c r="N117" s="566"/>
      <c r="O117" s="567"/>
      <c r="P117" s="554" t="s">
        <v>71</v>
      </c>
      <c r="Q117" s="555"/>
      <c r="R117" s="555"/>
      <c r="S117" s="555"/>
      <c r="T117" s="555"/>
      <c r="U117" s="555"/>
      <c r="V117" s="556"/>
      <c r="W117" s="37" t="s">
        <v>72</v>
      </c>
      <c r="X117" s="549">
        <f>IFERROR(X113/H113,"0")+IFERROR(X114/H114,"0")+IFERROR(X115/H115,"0")+IFERROR(X116/H116,"0")</f>
        <v>6.9382716049382722</v>
      </c>
      <c r="Y117" s="549">
        <f>IFERROR(Y113/H113,"0")+IFERROR(Y114/H114,"0")+IFERROR(Y115/H115,"0")+IFERROR(Y116/H116,"0")</f>
        <v>7</v>
      </c>
      <c r="Z117" s="549">
        <f>IFERROR(IF(Z113="",0,Z113),"0")+IFERROR(IF(Z114="",0,Z114),"0")+IFERROR(IF(Z115="",0,Z115),"0")+IFERROR(IF(Z116="",0,Z116),"0")</f>
        <v>0.10792</v>
      </c>
      <c r="AA117" s="550"/>
      <c r="AB117" s="550"/>
      <c r="AC117" s="550"/>
    </row>
    <row r="118" spans="1:68" x14ac:dyDescent="0.2">
      <c r="A118" s="566"/>
      <c r="B118" s="566"/>
      <c r="C118" s="566"/>
      <c r="D118" s="566"/>
      <c r="E118" s="566"/>
      <c r="F118" s="566"/>
      <c r="G118" s="566"/>
      <c r="H118" s="566"/>
      <c r="I118" s="566"/>
      <c r="J118" s="566"/>
      <c r="K118" s="566"/>
      <c r="L118" s="566"/>
      <c r="M118" s="566"/>
      <c r="N118" s="566"/>
      <c r="O118" s="567"/>
      <c r="P118" s="554" t="s">
        <v>71</v>
      </c>
      <c r="Q118" s="555"/>
      <c r="R118" s="555"/>
      <c r="S118" s="555"/>
      <c r="T118" s="555"/>
      <c r="U118" s="555"/>
      <c r="V118" s="556"/>
      <c r="W118" s="37" t="s">
        <v>69</v>
      </c>
      <c r="X118" s="549">
        <f>IFERROR(SUM(X113:X116),"0")</f>
        <v>45.4</v>
      </c>
      <c r="Y118" s="549">
        <f>IFERROR(SUM(Y113:Y116),"0")</f>
        <v>45.9</v>
      </c>
      <c r="Z118" s="37"/>
      <c r="AA118" s="550"/>
      <c r="AB118" s="550"/>
      <c r="AC118" s="550"/>
    </row>
    <row r="119" spans="1:68" ht="14.25" hidden="1" customHeight="1" x14ac:dyDescent="0.25">
      <c r="A119" s="569" t="s">
        <v>167</v>
      </c>
      <c r="B119" s="566"/>
      <c r="C119" s="566"/>
      <c r="D119" s="566"/>
      <c r="E119" s="566"/>
      <c r="F119" s="566"/>
      <c r="G119" s="566"/>
      <c r="H119" s="566"/>
      <c r="I119" s="566"/>
      <c r="J119" s="566"/>
      <c r="K119" s="566"/>
      <c r="L119" s="566"/>
      <c r="M119" s="566"/>
      <c r="N119" s="566"/>
      <c r="O119" s="566"/>
      <c r="P119" s="566"/>
      <c r="Q119" s="566"/>
      <c r="R119" s="566"/>
      <c r="S119" s="566"/>
      <c r="T119" s="566"/>
      <c r="U119" s="566"/>
      <c r="V119" s="566"/>
      <c r="W119" s="566"/>
      <c r="X119" s="566"/>
      <c r="Y119" s="566"/>
      <c r="Z119" s="566"/>
      <c r="AA119" s="541"/>
      <c r="AB119" s="541"/>
      <c r="AC119" s="541"/>
    </row>
    <row r="120" spans="1:68" ht="16.5" hidden="1" customHeight="1" x14ac:dyDescent="0.25">
      <c r="A120" s="54" t="s">
        <v>222</v>
      </c>
      <c r="B120" s="54" t="s">
        <v>223</v>
      </c>
      <c r="C120" s="31">
        <v>4301060317</v>
      </c>
      <c r="D120" s="563">
        <v>4680115880238</v>
      </c>
      <c r="E120" s="564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77</v>
      </c>
      <c r="M120" s="33" t="s">
        <v>78</v>
      </c>
      <c r="N120" s="33"/>
      <c r="O120" s="32">
        <v>40</v>
      </c>
      <c r="P120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224</v>
      </c>
      <c r="AG120" s="64"/>
      <c r="AJ120" s="68" t="s">
        <v>80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54" t="s">
        <v>71</v>
      </c>
      <c r="Q121" s="555"/>
      <c r="R121" s="555"/>
      <c r="S121" s="555"/>
      <c r="T121" s="555"/>
      <c r="U121" s="555"/>
      <c r="V121" s="556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54" t="s">
        <v>71</v>
      </c>
      <c r="Q122" s="555"/>
      <c r="R122" s="555"/>
      <c r="S122" s="555"/>
      <c r="T122" s="555"/>
      <c r="U122" s="555"/>
      <c r="V122" s="556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83" t="s">
        <v>225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42"/>
      <c r="AB123" s="542"/>
      <c r="AC123" s="542"/>
    </row>
    <row r="124" spans="1:68" ht="14.25" hidden="1" customHeight="1" x14ac:dyDescent="0.25">
      <c r="A124" s="569" t="s">
        <v>101</v>
      </c>
      <c r="B124" s="566"/>
      <c r="C124" s="566"/>
      <c r="D124" s="566"/>
      <c r="E124" s="566"/>
      <c r="F124" s="566"/>
      <c r="G124" s="566"/>
      <c r="H124" s="566"/>
      <c r="I124" s="566"/>
      <c r="J124" s="566"/>
      <c r="K124" s="566"/>
      <c r="L124" s="566"/>
      <c r="M124" s="566"/>
      <c r="N124" s="566"/>
      <c r="O124" s="566"/>
      <c r="P124" s="566"/>
      <c r="Q124" s="566"/>
      <c r="R124" s="566"/>
      <c r="S124" s="566"/>
      <c r="T124" s="566"/>
      <c r="U124" s="566"/>
      <c r="V124" s="566"/>
      <c r="W124" s="566"/>
      <c r="X124" s="566"/>
      <c r="Y124" s="566"/>
      <c r="Z124" s="566"/>
      <c r="AA124" s="541"/>
      <c r="AB124" s="541"/>
      <c r="AC124" s="541"/>
    </row>
    <row r="125" spans="1:68" ht="27" hidden="1" customHeight="1" x14ac:dyDescent="0.25">
      <c r="A125" s="54" t="s">
        <v>226</v>
      </c>
      <c r="B125" s="54" t="s">
        <v>227</v>
      </c>
      <c r="C125" s="31">
        <v>4301011562</v>
      </c>
      <c r="D125" s="563">
        <v>4680115882577</v>
      </c>
      <c r="E125" s="564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/>
      <c r="M125" s="33" t="s">
        <v>96</v>
      </c>
      <c r="N125" s="33"/>
      <c r="O125" s="32">
        <v>90</v>
      </c>
      <c r="P125" s="6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228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226</v>
      </c>
      <c r="B126" s="54" t="s">
        <v>229</v>
      </c>
      <c r="C126" s="31">
        <v>4301011564</v>
      </c>
      <c r="D126" s="563">
        <v>4680115882577</v>
      </c>
      <c r="E126" s="564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/>
      <c r="M126" s="33" t="s">
        <v>96</v>
      </c>
      <c r="N126" s="33"/>
      <c r="O126" s="32">
        <v>90</v>
      </c>
      <c r="P126" s="5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228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5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54" t="s">
        <v>71</v>
      </c>
      <c r="Q127" s="555"/>
      <c r="R127" s="555"/>
      <c r="S127" s="555"/>
      <c r="T127" s="555"/>
      <c r="U127" s="555"/>
      <c r="V127" s="556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hidden="1" x14ac:dyDescent="0.2">
      <c r="A128" s="566"/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7"/>
      <c r="P128" s="554" t="s">
        <v>71</v>
      </c>
      <c r="Q128" s="555"/>
      <c r="R128" s="555"/>
      <c r="S128" s="555"/>
      <c r="T128" s="555"/>
      <c r="U128" s="555"/>
      <c r="V128" s="556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hidden="1" customHeight="1" x14ac:dyDescent="0.25">
      <c r="A129" s="569" t="s">
        <v>64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41"/>
      <c r="AB129" s="541"/>
      <c r="AC129" s="541"/>
    </row>
    <row r="130" spans="1:68" ht="27" hidden="1" customHeight="1" x14ac:dyDescent="0.25">
      <c r="A130" s="54" t="s">
        <v>230</v>
      </c>
      <c r="B130" s="54" t="s">
        <v>231</v>
      </c>
      <c r="C130" s="31">
        <v>4301031235</v>
      </c>
      <c r="D130" s="563">
        <v>4680115883444</v>
      </c>
      <c r="E130" s="564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/>
      <c r="M130" s="33" t="s">
        <v>96</v>
      </c>
      <c r="N130" s="33"/>
      <c r="O130" s="32">
        <v>90</v>
      </c>
      <c r="P130" s="6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232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230</v>
      </c>
      <c r="B131" s="54" t="s">
        <v>233</v>
      </c>
      <c r="C131" s="31">
        <v>4301031234</v>
      </c>
      <c r="D131" s="563">
        <v>4680115883444</v>
      </c>
      <c r="E131" s="564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/>
      <c r="M131" s="33" t="s">
        <v>96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232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54" t="s">
        <v>71</v>
      </c>
      <c r="Q132" s="555"/>
      <c r="R132" s="555"/>
      <c r="S132" s="555"/>
      <c r="T132" s="555"/>
      <c r="U132" s="555"/>
      <c r="V132" s="556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hidden="1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54" t="s">
        <v>71</v>
      </c>
      <c r="Q133" s="555"/>
      <c r="R133" s="555"/>
      <c r="S133" s="555"/>
      <c r="T133" s="555"/>
      <c r="U133" s="555"/>
      <c r="V133" s="556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hidden="1" customHeight="1" x14ac:dyDescent="0.25">
      <c r="A134" s="569" t="s">
        <v>73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41"/>
      <c r="AB134" s="541"/>
      <c r="AC134" s="541"/>
    </row>
    <row r="135" spans="1:68" ht="16.5" hidden="1" customHeight="1" x14ac:dyDescent="0.25">
      <c r="A135" s="54" t="s">
        <v>234</v>
      </c>
      <c r="B135" s="54" t="s">
        <v>235</v>
      </c>
      <c r="C135" s="31">
        <v>4301051477</v>
      </c>
      <c r="D135" s="563">
        <v>4680115882584</v>
      </c>
      <c r="E135" s="564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228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234</v>
      </c>
      <c r="B136" s="54" t="s">
        <v>236</v>
      </c>
      <c r="C136" s="31">
        <v>4301051476</v>
      </c>
      <c r="D136" s="563">
        <v>4680115882584</v>
      </c>
      <c r="E136" s="564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/>
      <c r="M136" s="33" t="s">
        <v>96</v>
      </c>
      <c r="N136" s="33"/>
      <c r="O136" s="32">
        <v>60</v>
      </c>
      <c r="P136" s="5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228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54" t="s">
        <v>71</v>
      </c>
      <c r="Q137" s="555"/>
      <c r="R137" s="555"/>
      <c r="S137" s="555"/>
      <c r="T137" s="555"/>
      <c r="U137" s="555"/>
      <c r="V137" s="556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54" t="s">
        <v>71</v>
      </c>
      <c r="Q138" s="555"/>
      <c r="R138" s="555"/>
      <c r="S138" s="555"/>
      <c r="T138" s="555"/>
      <c r="U138" s="555"/>
      <c r="V138" s="556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hidden="1" customHeight="1" x14ac:dyDescent="0.25">
      <c r="A139" s="583" t="s">
        <v>99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42"/>
      <c r="AB139" s="542"/>
      <c r="AC139" s="542"/>
    </row>
    <row r="140" spans="1:68" ht="14.25" hidden="1" customHeight="1" x14ac:dyDescent="0.25">
      <c r="A140" s="569" t="s">
        <v>101</v>
      </c>
      <c r="B140" s="566"/>
      <c r="C140" s="566"/>
      <c r="D140" s="566"/>
      <c r="E140" s="566"/>
      <c r="F140" s="566"/>
      <c r="G140" s="566"/>
      <c r="H140" s="566"/>
      <c r="I140" s="566"/>
      <c r="J140" s="566"/>
      <c r="K140" s="566"/>
      <c r="L140" s="566"/>
      <c r="M140" s="566"/>
      <c r="N140" s="566"/>
      <c r="O140" s="566"/>
      <c r="P140" s="566"/>
      <c r="Q140" s="566"/>
      <c r="R140" s="566"/>
      <c r="S140" s="566"/>
      <c r="T140" s="566"/>
      <c r="U140" s="566"/>
      <c r="V140" s="566"/>
      <c r="W140" s="566"/>
      <c r="X140" s="566"/>
      <c r="Y140" s="566"/>
      <c r="Z140" s="566"/>
      <c r="AA140" s="541"/>
      <c r="AB140" s="541"/>
      <c r="AC140" s="541"/>
    </row>
    <row r="141" spans="1:68" ht="27" hidden="1" customHeight="1" x14ac:dyDescent="0.25">
      <c r="A141" s="54" t="s">
        <v>237</v>
      </c>
      <c r="B141" s="54" t="s">
        <v>238</v>
      </c>
      <c r="C141" s="31">
        <v>4301011705</v>
      </c>
      <c r="D141" s="563">
        <v>4607091384604</v>
      </c>
      <c r="E141" s="564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/>
      <c r="M141" s="33" t="s">
        <v>106</v>
      </c>
      <c r="N141" s="33"/>
      <c r="O141" s="32">
        <v>50</v>
      </c>
      <c r="P14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239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240</v>
      </c>
      <c r="B142" s="54" t="s">
        <v>241</v>
      </c>
      <c r="C142" s="31">
        <v>4301012179</v>
      </c>
      <c r="D142" s="563">
        <v>4680115886810</v>
      </c>
      <c r="E142" s="564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91" t="s">
        <v>242</v>
      </c>
      <c r="Q142" s="552"/>
      <c r="R142" s="552"/>
      <c r="S142" s="552"/>
      <c r="T142" s="553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243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5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54" t="s">
        <v>71</v>
      </c>
      <c r="Q143" s="555"/>
      <c r="R143" s="555"/>
      <c r="S143" s="555"/>
      <c r="T143" s="555"/>
      <c r="U143" s="555"/>
      <c r="V143" s="556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6"/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7"/>
      <c r="P144" s="554" t="s">
        <v>71</v>
      </c>
      <c r="Q144" s="555"/>
      <c r="R144" s="555"/>
      <c r="S144" s="555"/>
      <c r="T144" s="555"/>
      <c r="U144" s="555"/>
      <c r="V144" s="556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9" t="s">
        <v>64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41"/>
      <c r="AB145" s="541"/>
      <c r="AC145" s="541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3">
        <v>4607091387667</v>
      </c>
      <c r="E146" s="564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/>
      <c r="M146" s="33" t="s">
        <v>106</v>
      </c>
      <c r="N146" s="33"/>
      <c r="O146" s="32">
        <v>40</v>
      </c>
      <c r="P146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246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3">
        <v>4607091387636</v>
      </c>
      <c r="E147" s="564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249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3">
        <v>4607091382426</v>
      </c>
      <c r="E148" s="56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/>
      <c r="M148" s="33" t="s">
        <v>68</v>
      </c>
      <c r="N148" s="33"/>
      <c r="O148" s="32">
        <v>40</v>
      </c>
      <c r="P148" s="8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252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5"/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7"/>
      <c r="P149" s="554" t="s">
        <v>71</v>
      </c>
      <c r="Q149" s="555"/>
      <c r="R149" s="555"/>
      <c r="S149" s="555"/>
      <c r="T149" s="555"/>
      <c r="U149" s="555"/>
      <c r="V149" s="556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hidden="1" x14ac:dyDescent="0.2">
      <c r="A150" s="566"/>
      <c r="B150" s="566"/>
      <c r="C150" s="566"/>
      <c r="D150" s="566"/>
      <c r="E150" s="566"/>
      <c r="F150" s="566"/>
      <c r="G150" s="566"/>
      <c r="H150" s="566"/>
      <c r="I150" s="566"/>
      <c r="J150" s="566"/>
      <c r="K150" s="566"/>
      <c r="L150" s="566"/>
      <c r="M150" s="566"/>
      <c r="N150" s="566"/>
      <c r="O150" s="567"/>
      <c r="P150" s="554" t="s">
        <v>71</v>
      </c>
      <c r="Q150" s="555"/>
      <c r="R150" s="555"/>
      <c r="S150" s="555"/>
      <c r="T150" s="555"/>
      <c r="U150" s="555"/>
      <c r="V150" s="556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hidden="1" customHeight="1" x14ac:dyDescent="0.2">
      <c r="A151" s="722" t="s">
        <v>253</v>
      </c>
      <c r="B151" s="723"/>
      <c r="C151" s="723"/>
      <c r="D151" s="723"/>
      <c r="E151" s="723"/>
      <c r="F151" s="723"/>
      <c r="G151" s="723"/>
      <c r="H151" s="723"/>
      <c r="I151" s="723"/>
      <c r="J151" s="723"/>
      <c r="K151" s="723"/>
      <c r="L151" s="723"/>
      <c r="M151" s="723"/>
      <c r="N151" s="723"/>
      <c r="O151" s="723"/>
      <c r="P151" s="723"/>
      <c r="Q151" s="723"/>
      <c r="R151" s="723"/>
      <c r="S151" s="723"/>
      <c r="T151" s="723"/>
      <c r="U151" s="723"/>
      <c r="V151" s="723"/>
      <c r="W151" s="723"/>
      <c r="X151" s="723"/>
      <c r="Y151" s="723"/>
      <c r="Z151" s="723"/>
      <c r="AA151" s="48"/>
      <c r="AB151" s="48"/>
      <c r="AC151" s="48"/>
    </row>
    <row r="152" spans="1:68" ht="16.5" hidden="1" customHeight="1" x14ac:dyDescent="0.25">
      <c r="A152" s="583" t="s">
        <v>254</v>
      </c>
      <c r="B152" s="566"/>
      <c r="C152" s="566"/>
      <c r="D152" s="566"/>
      <c r="E152" s="566"/>
      <c r="F152" s="566"/>
      <c r="G152" s="566"/>
      <c r="H152" s="566"/>
      <c r="I152" s="566"/>
      <c r="J152" s="566"/>
      <c r="K152" s="566"/>
      <c r="L152" s="566"/>
      <c r="M152" s="566"/>
      <c r="N152" s="566"/>
      <c r="O152" s="566"/>
      <c r="P152" s="566"/>
      <c r="Q152" s="566"/>
      <c r="R152" s="566"/>
      <c r="S152" s="566"/>
      <c r="T152" s="566"/>
      <c r="U152" s="566"/>
      <c r="V152" s="566"/>
      <c r="W152" s="566"/>
      <c r="X152" s="566"/>
      <c r="Y152" s="566"/>
      <c r="Z152" s="566"/>
      <c r="AA152" s="542"/>
      <c r="AB152" s="542"/>
      <c r="AC152" s="542"/>
    </row>
    <row r="153" spans="1:68" ht="14.25" hidden="1" customHeight="1" x14ac:dyDescent="0.25">
      <c r="A153" s="569" t="s">
        <v>137</v>
      </c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6"/>
      <c r="P153" s="566"/>
      <c r="Q153" s="566"/>
      <c r="R153" s="566"/>
      <c r="S153" s="566"/>
      <c r="T153" s="566"/>
      <c r="U153" s="566"/>
      <c r="V153" s="566"/>
      <c r="W153" s="566"/>
      <c r="X153" s="566"/>
      <c r="Y153" s="566"/>
      <c r="Z153" s="566"/>
      <c r="AA153" s="541"/>
      <c r="AB153" s="541"/>
      <c r="AC153" s="541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3">
        <v>4680115886223</v>
      </c>
      <c r="E154" s="564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257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5"/>
      <c r="B155" s="566"/>
      <c r="C155" s="566"/>
      <c r="D155" s="566"/>
      <c r="E155" s="566"/>
      <c r="F155" s="566"/>
      <c r="G155" s="566"/>
      <c r="H155" s="566"/>
      <c r="I155" s="566"/>
      <c r="J155" s="566"/>
      <c r="K155" s="566"/>
      <c r="L155" s="566"/>
      <c r="M155" s="566"/>
      <c r="N155" s="566"/>
      <c r="O155" s="567"/>
      <c r="P155" s="554" t="s">
        <v>71</v>
      </c>
      <c r="Q155" s="555"/>
      <c r="R155" s="555"/>
      <c r="S155" s="555"/>
      <c r="T155" s="555"/>
      <c r="U155" s="555"/>
      <c r="V155" s="556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6"/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7"/>
      <c r="P156" s="554" t="s">
        <v>71</v>
      </c>
      <c r="Q156" s="555"/>
      <c r="R156" s="555"/>
      <c r="S156" s="555"/>
      <c r="T156" s="555"/>
      <c r="U156" s="555"/>
      <c r="V156" s="556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9" t="s">
        <v>64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41"/>
      <c r="AB157" s="541"/>
      <c r="AC157" s="541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3">
        <v>4680115880993</v>
      </c>
      <c r="E158" s="564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202</v>
      </c>
      <c r="M158" s="33" t="s">
        <v>68</v>
      </c>
      <c r="N158" s="33"/>
      <c r="O158" s="32">
        <v>40</v>
      </c>
      <c r="P158" s="8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260</v>
      </c>
      <c r="AG158" s="64"/>
      <c r="AJ158" s="68" t="s">
        <v>80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3">
        <v>4680115881761</v>
      </c>
      <c r="E159" s="564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263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63">
        <v>4680115881563</v>
      </c>
      <c r="E160" s="564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202</v>
      </c>
      <c r="M160" s="33" t="s">
        <v>68</v>
      </c>
      <c r="N160" s="33"/>
      <c r="O160" s="32">
        <v>40</v>
      </c>
      <c r="P160" s="8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266</v>
      </c>
      <c r="AG160" s="64"/>
      <c r="AJ160" s="68" t="s">
        <v>80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63">
        <v>4680115880986</v>
      </c>
      <c r="E161" s="564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3">
        <v>4680115881785</v>
      </c>
      <c r="E162" s="564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271</v>
      </c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263</v>
      </c>
      <c r="AG162" s="64"/>
      <c r="AJ162" s="68" t="s">
        <v>80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272</v>
      </c>
      <c r="B163" s="54" t="s">
        <v>273</v>
      </c>
      <c r="C163" s="31">
        <v>4301031399</v>
      </c>
      <c r="D163" s="563">
        <v>4680115886537</v>
      </c>
      <c r="E163" s="564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274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275</v>
      </c>
      <c r="B164" s="54" t="s">
        <v>276</v>
      </c>
      <c r="C164" s="31">
        <v>4301031202</v>
      </c>
      <c r="D164" s="563">
        <v>4680115881679</v>
      </c>
      <c r="E164" s="564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271</v>
      </c>
      <c r="M164" s="33" t="s">
        <v>68</v>
      </c>
      <c r="N164" s="33"/>
      <c r="O164" s="32">
        <v>40</v>
      </c>
      <c r="P164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266</v>
      </c>
      <c r="AG164" s="64"/>
      <c r="AJ164" s="68" t="s">
        <v>80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277</v>
      </c>
      <c r="B165" s="54" t="s">
        <v>278</v>
      </c>
      <c r="C165" s="31">
        <v>4301031158</v>
      </c>
      <c r="D165" s="563">
        <v>4680115880191</v>
      </c>
      <c r="E165" s="564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279</v>
      </c>
      <c r="B166" s="54" t="s">
        <v>280</v>
      </c>
      <c r="C166" s="31">
        <v>4301031245</v>
      </c>
      <c r="D166" s="563">
        <v>4680115883963</v>
      </c>
      <c r="E166" s="564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281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65"/>
      <c r="B167" s="566"/>
      <c r="C167" s="566"/>
      <c r="D167" s="566"/>
      <c r="E167" s="566"/>
      <c r="F167" s="566"/>
      <c r="G167" s="566"/>
      <c r="H167" s="566"/>
      <c r="I167" s="566"/>
      <c r="J167" s="566"/>
      <c r="K167" s="566"/>
      <c r="L167" s="566"/>
      <c r="M167" s="566"/>
      <c r="N167" s="566"/>
      <c r="O167" s="567"/>
      <c r="P167" s="554" t="s">
        <v>71</v>
      </c>
      <c r="Q167" s="555"/>
      <c r="R167" s="555"/>
      <c r="S167" s="555"/>
      <c r="T167" s="555"/>
      <c r="U167" s="555"/>
      <c r="V167" s="556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hidden="1" x14ac:dyDescent="0.2">
      <c r="A168" s="566"/>
      <c r="B168" s="566"/>
      <c r="C168" s="566"/>
      <c r="D168" s="566"/>
      <c r="E168" s="566"/>
      <c r="F168" s="566"/>
      <c r="G168" s="566"/>
      <c r="H168" s="566"/>
      <c r="I168" s="566"/>
      <c r="J168" s="566"/>
      <c r="K168" s="566"/>
      <c r="L168" s="566"/>
      <c r="M168" s="566"/>
      <c r="N168" s="566"/>
      <c r="O168" s="567"/>
      <c r="P168" s="554" t="s">
        <v>71</v>
      </c>
      <c r="Q168" s="555"/>
      <c r="R168" s="555"/>
      <c r="S168" s="555"/>
      <c r="T168" s="555"/>
      <c r="U168" s="555"/>
      <c r="V168" s="556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hidden="1" customHeight="1" x14ac:dyDescent="0.25">
      <c r="A169" s="569" t="s">
        <v>93</v>
      </c>
      <c r="B169" s="566"/>
      <c r="C169" s="566"/>
      <c r="D169" s="566"/>
      <c r="E169" s="566"/>
      <c r="F169" s="566"/>
      <c r="G169" s="566"/>
      <c r="H169" s="566"/>
      <c r="I169" s="566"/>
      <c r="J169" s="566"/>
      <c r="K169" s="566"/>
      <c r="L169" s="566"/>
      <c r="M169" s="566"/>
      <c r="N169" s="566"/>
      <c r="O169" s="566"/>
      <c r="P169" s="566"/>
      <c r="Q169" s="566"/>
      <c r="R169" s="566"/>
      <c r="S169" s="566"/>
      <c r="T169" s="566"/>
      <c r="U169" s="566"/>
      <c r="V169" s="566"/>
      <c r="W169" s="566"/>
      <c r="X169" s="566"/>
      <c r="Y169" s="566"/>
      <c r="Z169" s="566"/>
      <c r="AA169" s="541"/>
      <c r="AB169" s="541"/>
      <c r="AC169" s="541"/>
    </row>
    <row r="170" spans="1:68" ht="27" hidden="1" customHeight="1" x14ac:dyDescent="0.25">
      <c r="A170" s="54" t="s">
        <v>282</v>
      </c>
      <c r="B170" s="54" t="s">
        <v>283</v>
      </c>
      <c r="C170" s="31">
        <v>4301032053</v>
      </c>
      <c r="D170" s="563">
        <v>4680115886780</v>
      </c>
      <c r="E170" s="564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284</v>
      </c>
      <c r="L170" s="32"/>
      <c r="M170" s="33" t="s">
        <v>285</v>
      </c>
      <c r="N170" s="33"/>
      <c r="O170" s="32">
        <v>60</v>
      </c>
      <c r="P170" s="8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286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4301032051</v>
      </c>
      <c r="D171" s="563">
        <v>4680115886742</v>
      </c>
      <c r="E171" s="564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284</v>
      </c>
      <c r="L171" s="32"/>
      <c r="M171" s="33" t="s">
        <v>285</v>
      </c>
      <c r="N171" s="33"/>
      <c r="O171" s="32">
        <v>90</v>
      </c>
      <c r="P171" s="8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289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290</v>
      </c>
      <c r="B172" s="54" t="s">
        <v>291</v>
      </c>
      <c r="C172" s="31">
        <v>4301032052</v>
      </c>
      <c r="D172" s="563">
        <v>4680115886766</v>
      </c>
      <c r="E172" s="56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284</v>
      </c>
      <c r="L172" s="32"/>
      <c r="M172" s="33" t="s">
        <v>285</v>
      </c>
      <c r="N172" s="33"/>
      <c r="O172" s="32">
        <v>90</v>
      </c>
      <c r="P172" s="85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289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5"/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7"/>
      <c r="P173" s="554" t="s">
        <v>71</v>
      </c>
      <c r="Q173" s="555"/>
      <c r="R173" s="555"/>
      <c r="S173" s="555"/>
      <c r="T173" s="555"/>
      <c r="U173" s="555"/>
      <c r="V173" s="556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6"/>
      <c r="B174" s="566"/>
      <c r="C174" s="566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7"/>
      <c r="P174" s="554" t="s">
        <v>71</v>
      </c>
      <c r="Q174" s="555"/>
      <c r="R174" s="555"/>
      <c r="S174" s="555"/>
      <c r="T174" s="555"/>
      <c r="U174" s="555"/>
      <c r="V174" s="556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9" t="s">
        <v>292</v>
      </c>
      <c r="B175" s="566"/>
      <c r="C175" s="566"/>
      <c r="D175" s="566"/>
      <c r="E175" s="566"/>
      <c r="F175" s="566"/>
      <c r="G175" s="566"/>
      <c r="H175" s="566"/>
      <c r="I175" s="566"/>
      <c r="J175" s="566"/>
      <c r="K175" s="566"/>
      <c r="L175" s="566"/>
      <c r="M175" s="566"/>
      <c r="N175" s="566"/>
      <c r="O175" s="566"/>
      <c r="P175" s="566"/>
      <c r="Q175" s="566"/>
      <c r="R175" s="566"/>
      <c r="S175" s="566"/>
      <c r="T175" s="566"/>
      <c r="U175" s="566"/>
      <c r="V175" s="566"/>
      <c r="W175" s="566"/>
      <c r="X175" s="566"/>
      <c r="Y175" s="566"/>
      <c r="Z175" s="566"/>
      <c r="AA175" s="541"/>
      <c r="AB175" s="541"/>
      <c r="AC175" s="541"/>
    </row>
    <row r="176" spans="1:68" ht="27" hidden="1" customHeight="1" x14ac:dyDescent="0.25">
      <c r="A176" s="54" t="s">
        <v>293</v>
      </c>
      <c r="B176" s="54" t="s">
        <v>294</v>
      </c>
      <c r="C176" s="31">
        <v>4301170013</v>
      </c>
      <c r="D176" s="563">
        <v>4680115886797</v>
      </c>
      <c r="E176" s="564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6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289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54" t="s">
        <v>71</v>
      </c>
      <c r="Q177" s="555"/>
      <c r="R177" s="555"/>
      <c r="S177" s="555"/>
      <c r="T177" s="555"/>
      <c r="U177" s="555"/>
      <c r="V177" s="556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54" t="s">
        <v>71</v>
      </c>
      <c r="Q178" s="555"/>
      <c r="R178" s="555"/>
      <c r="S178" s="555"/>
      <c r="T178" s="555"/>
      <c r="U178" s="555"/>
      <c r="V178" s="556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83" t="s">
        <v>295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42"/>
      <c r="AB179" s="542"/>
      <c r="AC179" s="542"/>
    </row>
    <row r="180" spans="1:68" ht="14.25" hidden="1" customHeight="1" x14ac:dyDescent="0.25">
      <c r="A180" s="569" t="s">
        <v>101</v>
      </c>
      <c r="B180" s="566"/>
      <c r="C180" s="566"/>
      <c r="D180" s="566"/>
      <c r="E180" s="566"/>
      <c r="F180" s="566"/>
      <c r="G180" s="566"/>
      <c r="H180" s="566"/>
      <c r="I180" s="566"/>
      <c r="J180" s="566"/>
      <c r="K180" s="566"/>
      <c r="L180" s="566"/>
      <c r="M180" s="566"/>
      <c r="N180" s="566"/>
      <c r="O180" s="566"/>
      <c r="P180" s="566"/>
      <c r="Q180" s="566"/>
      <c r="R180" s="566"/>
      <c r="S180" s="566"/>
      <c r="T180" s="566"/>
      <c r="U180" s="566"/>
      <c r="V180" s="566"/>
      <c r="W180" s="566"/>
      <c r="X180" s="566"/>
      <c r="Y180" s="566"/>
      <c r="Z180" s="566"/>
      <c r="AA180" s="541"/>
      <c r="AB180" s="541"/>
      <c r="AC180" s="541"/>
    </row>
    <row r="181" spans="1:68" ht="16.5" hidden="1" customHeight="1" x14ac:dyDescent="0.25">
      <c r="A181" s="54" t="s">
        <v>296</v>
      </c>
      <c r="B181" s="54" t="s">
        <v>297</v>
      </c>
      <c r="C181" s="31">
        <v>4301011450</v>
      </c>
      <c r="D181" s="563">
        <v>4680115881402</v>
      </c>
      <c r="E181" s="564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298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299</v>
      </c>
      <c r="B182" s="54" t="s">
        <v>300</v>
      </c>
      <c r="C182" s="31">
        <v>4301011768</v>
      </c>
      <c r="D182" s="563">
        <v>4680115881396</v>
      </c>
      <c r="E182" s="564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298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5"/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7"/>
      <c r="P183" s="554" t="s">
        <v>71</v>
      </c>
      <c r="Q183" s="555"/>
      <c r="R183" s="555"/>
      <c r="S183" s="555"/>
      <c r="T183" s="555"/>
      <c r="U183" s="555"/>
      <c r="V183" s="556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6"/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7"/>
      <c r="P184" s="554" t="s">
        <v>71</v>
      </c>
      <c r="Q184" s="555"/>
      <c r="R184" s="555"/>
      <c r="S184" s="555"/>
      <c r="T184" s="555"/>
      <c r="U184" s="555"/>
      <c r="V184" s="556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9" t="s">
        <v>137</v>
      </c>
      <c r="B185" s="566"/>
      <c r="C185" s="566"/>
      <c r="D185" s="566"/>
      <c r="E185" s="566"/>
      <c r="F185" s="566"/>
      <c r="G185" s="566"/>
      <c r="H185" s="566"/>
      <c r="I185" s="566"/>
      <c r="J185" s="566"/>
      <c r="K185" s="566"/>
      <c r="L185" s="566"/>
      <c r="M185" s="566"/>
      <c r="N185" s="566"/>
      <c r="O185" s="566"/>
      <c r="P185" s="566"/>
      <c r="Q185" s="566"/>
      <c r="R185" s="566"/>
      <c r="S185" s="566"/>
      <c r="T185" s="566"/>
      <c r="U185" s="566"/>
      <c r="V185" s="566"/>
      <c r="W185" s="566"/>
      <c r="X185" s="566"/>
      <c r="Y185" s="566"/>
      <c r="Z185" s="566"/>
      <c r="AA185" s="541"/>
      <c r="AB185" s="541"/>
      <c r="AC185" s="541"/>
    </row>
    <row r="186" spans="1:68" ht="16.5" hidden="1" customHeight="1" x14ac:dyDescent="0.25">
      <c r="A186" s="54" t="s">
        <v>301</v>
      </c>
      <c r="B186" s="54" t="s">
        <v>302</v>
      </c>
      <c r="C186" s="31">
        <v>4301020261</v>
      </c>
      <c r="D186" s="563">
        <v>4680115882935</v>
      </c>
      <c r="E186" s="564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303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304</v>
      </c>
      <c r="B187" s="54" t="s">
        <v>305</v>
      </c>
      <c r="C187" s="31">
        <v>4301020220</v>
      </c>
      <c r="D187" s="563">
        <v>4680115880764</v>
      </c>
      <c r="E187" s="564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303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5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54" t="s">
        <v>71</v>
      </c>
      <c r="Q188" s="555"/>
      <c r="R188" s="555"/>
      <c r="S188" s="555"/>
      <c r="T188" s="555"/>
      <c r="U188" s="555"/>
      <c r="V188" s="556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6"/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7"/>
      <c r="P189" s="554" t="s">
        <v>71</v>
      </c>
      <c r="Q189" s="555"/>
      <c r="R189" s="555"/>
      <c r="S189" s="555"/>
      <c r="T189" s="555"/>
      <c r="U189" s="555"/>
      <c r="V189" s="556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9" t="s">
        <v>64</v>
      </c>
      <c r="B190" s="566"/>
      <c r="C190" s="566"/>
      <c r="D190" s="566"/>
      <c r="E190" s="566"/>
      <c r="F190" s="566"/>
      <c r="G190" s="566"/>
      <c r="H190" s="566"/>
      <c r="I190" s="566"/>
      <c r="J190" s="566"/>
      <c r="K190" s="566"/>
      <c r="L190" s="566"/>
      <c r="M190" s="566"/>
      <c r="N190" s="566"/>
      <c r="O190" s="566"/>
      <c r="P190" s="566"/>
      <c r="Q190" s="566"/>
      <c r="R190" s="566"/>
      <c r="S190" s="566"/>
      <c r="T190" s="566"/>
      <c r="U190" s="566"/>
      <c r="V190" s="566"/>
      <c r="W190" s="566"/>
      <c r="X190" s="566"/>
      <c r="Y190" s="566"/>
      <c r="Z190" s="566"/>
      <c r="AA190" s="541"/>
      <c r="AB190" s="541"/>
      <c r="AC190" s="541"/>
    </row>
    <row r="191" spans="1:68" ht="27" customHeight="1" x14ac:dyDescent="0.25">
      <c r="A191" s="54" t="s">
        <v>306</v>
      </c>
      <c r="B191" s="54" t="s">
        <v>307</v>
      </c>
      <c r="C191" s="31">
        <v>4301031224</v>
      </c>
      <c r="D191" s="563">
        <v>4680115882683</v>
      </c>
      <c r="E191" s="564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202</v>
      </c>
      <c r="M191" s="33" t="s">
        <v>68</v>
      </c>
      <c r="N191" s="33"/>
      <c r="O191" s="32">
        <v>40</v>
      </c>
      <c r="P191" s="6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7">
        <v>40</v>
      </c>
      <c r="Y191" s="548">
        <f t="shared" ref="Y191:Y198" si="10">IFERROR(IF(X191="",0,CEILING((X191/$H191),1)*$H191),"")</f>
        <v>43.2</v>
      </c>
      <c r="Z191" s="36">
        <f>IFERROR(IF(Y191=0,"",ROUNDUP(Y191/H191,0)*0.00902),"")</f>
        <v>7.2160000000000002E-2</v>
      </c>
      <c r="AA191" s="56"/>
      <c r="AB191" s="57"/>
      <c r="AC191" s="225" t="s">
        <v>308</v>
      </c>
      <c r="AG191" s="64"/>
      <c r="AJ191" s="68" t="s">
        <v>80</v>
      </c>
      <c r="AK191" s="68">
        <v>64.8</v>
      </c>
      <c r="BB191" s="226" t="s">
        <v>1</v>
      </c>
      <c r="BM191" s="64">
        <f t="shared" ref="BM191:BM198" si="11">IFERROR(X191*I191/H191,"0")</f>
        <v>41.555555555555557</v>
      </c>
      <c r="BN191" s="64">
        <f t="shared" ref="BN191:BN198" si="12">IFERROR(Y191*I191/H191,"0")</f>
        <v>44.88</v>
      </c>
      <c r="BO191" s="64">
        <f t="shared" ref="BO191:BO198" si="13">IFERROR(1/J191*(X191/H191),"0")</f>
        <v>5.6116722783389444E-2</v>
      </c>
      <c r="BP191" s="64">
        <f t="shared" ref="BP191:BP198" si="14">IFERROR(1/J191*(Y191/H191),"0")</f>
        <v>6.0606060606060608E-2</v>
      </c>
    </row>
    <row r="192" spans="1:68" ht="27" customHeight="1" x14ac:dyDescent="0.25">
      <c r="A192" s="54" t="s">
        <v>309</v>
      </c>
      <c r="B192" s="54" t="s">
        <v>310</v>
      </c>
      <c r="C192" s="31">
        <v>4301031230</v>
      </c>
      <c r="D192" s="563">
        <v>4680115882690</v>
      </c>
      <c r="E192" s="564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202</v>
      </c>
      <c r="M192" s="33" t="s">
        <v>68</v>
      </c>
      <c r="N192" s="33"/>
      <c r="O192" s="32">
        <v>40</v>
      </c>
      <c r="P192" s="8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7">
        <v>100</v>
      </c>
      <c r="Y192" s="548">
        <f t="shared" si="10"/>
        <v>102.60000000000001</v>
      </c>
      <c r="Z192" s="36">
        <f>IFERROR(IF(Y192=0,"",ROUNDUP(Y192/H192,0)*0.00902),"")</f>
        <v>0.17138</v>
      </c>
      <c r="AA192" s="56"/>
      <c r="AB192" s="57"/>
      <c r="AC192" s="227" t="s">
        <v>311</v>
      </c>
      <c r="AG192" s="64"/>
      <c r="AJ192" s="68" t="s">
        <v>80</v>
      </c>
      <c r="AK192" s="68">
        <v>64.8</v>
      </c>
      <c r="BB192" s="228" t="s">
        <v>1</v>
      </c>
      <c r="BM192" s="64">
        <f t="shared" si="11"/>
        <v>103.88888888888889</v>
      </c>
      <c r="BN192" s="64">
        <f t="shared" si="12"/>
        <v>106.59000000000002</v>
      </c>
      <c r="BO192" s="64">
        <f t="shared" si="13"/>
        <v>0.14029180695847362</v>
      </c>
      <c r="BP192" s="64">
        <f t="shared" si="14"/>
        <v>0.14393939393939395</v>
      </c>
    </row>
    <row r="193" spans="1:68" ht="27" customHeight="1" x14ac:dyDescent="0.25">
      <c r="A193" s="54" t="s">
        <v>312</v>
      </c>
      <c r="B193" s="54" t="s">
        <v>313</v>
      </c>
      <c r="C193" s="31">
        <v>4301031220</v>
      </c>
      <c r="D193" s="563">
        <v>4680115882669</v>
      </c>
      <c r="E193" s="56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202</v>
      </c>
      <c r="M193" s="33" t="s">
        <v>68</v>
      </c>
      <c r="N193" s="33"/>
      <c r="O193" s="32">
        <v>40</v>
      </c>
      <c r="P193" s="7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7">
        <v>90</v>
      </c>
      <c r="Y193" s="548">
        <f t="shared" si="10"/>
        <v>91.800000000000011</v>
      </c>
      <c r="Z193" s="36">
        <f>IFERROR(IF(Y193=0,"",ROUNDUP(Y193/H193,0)*0.00902),"")</f>
        <v>0.15334</v>
      </c>
      <c r="AA193" s="56"/>
      <c r="AB193" s="57"/>
      <c r="AC193" s="229" t="s">
        <v>314</v>
      </c>
      <c r="AG193" s="64"/>
      <c r="AJ193" s="68" t="s">
        <v>80</v>
      </c>
      <c r="AK193" s="68">
        <v>64.8</v>
      </c>
      <c r="BB193" s="230" t="s">
        <v>1</v>
      </c>
      <c r="BM193" s="64">
        <f t="shared" si="11"/>
        <v>93.5</v>
      </c>
      <c r="BN193" s="64">
        <f t="shared" si="12"/>
        <v>95.37</v>
      </c>
      <c r="BO193" s="64">
        <f t="shared" si="13"/>
        <v>0.12626262626262624</v>
      </c>
      <c r="BP193" s="64">
        <f t="shared" si="14"/>
        <v>0.12878787878787878</v>
      </c>
    </row>
    <row r="194" spans="1:68" ht="27" customHeight="1" x14ac:dyDescent="0.25">
      <c r="A194" s="54" t="s">
        <v>315</v>
      </c>
      <c r="B194" s="54" t="s">
        <v>316</v>
      </c>
      <c r="C194" s="31">
        <v>4301031221</v>
      </c>
      <c r="D194" s="563">
        <v>4680115882676</v>
      </c>
      <c r="E194" s="56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202</v>
      </c>
      <c r="M194" s="33" t="s">
        <v>68</v>
      </c>
      <c r="N194" s="33"/>
      <c r="O194" s="32">
        <v>40</v>
      </c>
      <c r="P194" s="8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7">
        <v>90</v>
      </c>
      <c r="Y194" s="548">
        <f t="shared" si="10"/>
        <v>91.800000000000011</v>
      </c>
      <c r="Z194" s="36">
        <f>IFERROR(IF(Y194=0,"",ROUNDUP(Y194/H194,0)*0.00902),"")</f>
        <v>0.15334</v>
      </c>
      <c r="AA194" s="56"/>
      <c r="AB194" s="57"/>
      <c r="AC194" s="231" t="s">
        <v>317</v>
      </c>
      <c r="AG194" s="64"/>
      <c r="AJ194" s="68" t="s">
        <v>80</v>
      </c>
      <c r="AK194" s="68">
        <v>64.8</v>
      </c>
      <c r="BB194" s="232" t="s">
        <v>1</v>
      </c>
      <c r="BM194" s="64">
        <f t="shared" si="11"/>
        <v>93.5</v>
      </c>
      <c r="BN194" s="64">
        <f t="shared" si="12"/>
        <v>95.37</v>
      </c>
      <c r="BO194" s="64">
        <f t="shared" si="13"/>
        <v>0.12626262626262624</v>
      </c>
      <c r="BP194" s="64">
        <f t="shared" si="14"/>
        <v>0.12878787878787878</v>
      </c>
    </row>
    <row r="195" spans="1:68" ht="27" hidden="1" customHeight="1" x14ac:dyDescent="0.25">
      <c r="A195" s="54" t="s">
        <v>318</v>
      </c>
      <c r="B195" s="54" t="s">
        <v>319</v>
      </c>
      <c r="C195" s="31">
        <v>4301031223</v>
      </c>
      <c r="D195" s="563">
        <v>4680115884014</v>
      </c>
      <c r="E195" s="564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320</v>
      </c>
      <c r="B196" s="54" t="s">
        <v>321</v>
      </c>
      <c r="C196" s="31">
        <v>4301031222</v>
      </c>
      <c r="D196" s="563">
        <v>4680115884007</v>
      </c>
      <c r="E196" s="564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271</v>
      </c>
      <c r="M196" s="33" t="s">
        <v>68</v>
      </c>
      <c r="N196" s="33"/>
      <c r="O196" s="32">
        <v>40</v>
      </c>
      <c r="P196" s="6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311</v>
      </c>
      <c r="AG196" s="64"/>
      <c r="AJ196" s="68" t="s">
        <v>80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322</v>
      </c>
      <c r="B197" s="54" t="s">
        <v>323</v>
      </c>
      <c r="C197" s="31">
        <v>4301031229</v>
      </c>
      <c r="D197" s="563">
        <v>4680115884038</v>
      </c>
      <c r="E197" s="564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 t="s">
        <v>271</v>
      </c>
      <c r="M197" s="33" t="s">
        <v>68</v>
      </c>
      <c r="N197" s="33"/>
      <c r="O197" s="32">
        <v>40</v>
      </c>
      <c r="P197" s="7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314</v>
      </c>
      <c r="AG197" s="64"/>
      <c r="AJ197" s="68" t="s">
        <v>80</v>
      </c>
      <c r="AK197" s="68">
        <v>32.4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324</v>
      </c>
      <c r="B198" s="54" t="s">
        <v>325</v>
      </c>
      <c r="C198" s="31">
        <v>4301031225</v>
      </c>
      <c r="D198" s="563">
        <v>4680115884021</v>
      </c>
      <c r="E198" s="56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271</v>
      </c>
      <c r="M198" s="33" t="s">
        <v>68</v>
      </c>
      <c r="N198" s="33"/>
      <c r="O198" s="32">
        <v>40</v>
      </c>
      <c r="P198" s="6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317</v>
      </c>
      <c r="AG198" s="64"/>
      <c r="AJ198" s="68" t="s">
        <v>80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5"/>
      <c r="B199" s="566"/>
      <c r="C199" s="566"/>
      <c r="D199" s="566"/>
      <c r="E199" s="566"/>
      <c r="F199" s="566"/>
      <c r="G199" s="566"/>
      <c r="H199" s="566"/>
      <c r="I199" s="566"/>
      <c r="J199" s="566"/>
      <c r="K199" s="566"/>
      <c r="L199" s="566"/>
      <c r="M199" s="566"/>
      <c r="N199" s="566"/>
      <c r="O199" s="567"/>
      <c r="P199" s="554" t="s">
        <v>71</v>
      </c>
      <c r="Q199" s="555"/>
      <c r="R199" s="555"/>
      <c r="S199" s="555"/>
      <c r="T199" s="555"/>
      <c r="U199" s="555"/>
      <c r="V199" s="556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59.259259259259252</v>
      </c>
      <c r="Y199" s="549">
        <f>IFERROR(Y191/H191,"0")+IFERROR(Y192/H192,"0")+IFERROR(Y193/H193,"0")+IFERROR(Y194/H194,"0")+IFERROR(Y195/H195,"0")+IFERROR(Y196/H196,"0")+IFERROR(Y197/H197,"0")+IFERROR(Y198/H198,"0")</f>
        <v>61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0.55022000000000004</v>
      </c>
      <c r="AA199" s="550"/>
      <c r="AB199" s="550"/>
      <c r="AC199" s="550"/>
    </row>
    <row r="200" spans="1:68" x14ac:dyDescent="0.2">
      <c r="A200" s="566"/>
      <c r="B200" s="566"/>
      <c r="C200" s="566"/>
      <c r="D200" s="566"/>
      <c r="E200" s="566"/>
      <c r="F200" s="566"/>
      <c r="G200" s="566"/>
      <c r="H200" s="566"/>
      <c r="I200" s="566"/>
      <c r="J200" s="566"/>
      <c r="K200" s="566"/>
      <c r="L200" s="566"/>
      <c r="M200" s="566"/>
      <c r="N200" s="566"/>
      <c r="O200" s="567"/>
      <c r="P200" s="554" t="s">
        <v>71</v>
      </c>
      <c r="Q200" s="555"/>
      <c r="R200" s="555"/>
      <c r="S200" s="555"/>
      <c r="T200" s="555"/>
      <c r="U200" s="555"/>
      <c r="V200" s="556"/>
      <c r="W200" s="37" t="s">
        <v>69</v>
      </c>
      <c r="X200" s="549">
        <f>IFERROR(SUM(X191:X198),"0")</f>
        <v>320</v>
      </c>
      <c r="Y200" s="549">
        <f>IFERROR(SUM(Y191:Y198),"0")</f>
        <v>329.40000000000003</v>
      </c>
      <c r="Z200" s="37"/>
      <c r="AA200" s="550"/>
      <c r="AB200" s="550"/>
      <c r="AC200" s="550"/>
    </row>
    <row r="201" spans="1:68" ht="14.25" hidden="1" customHeight="1" x14ac:dyDescent="0.25">
      <c r="A201" s="569" t="s">
        <v>73</v>
      </c>
      <c r="B201" s="566"/>
      <c r="C201" s="566"/>
      <c r="D201" s="566"/>
      <c r="E201" s="566"/>
      <c r="F201" s="566"/>
      <c r="G201" s="566"/>
      <c r="H201" s="566"/>
      <c r="I201" s="566"/>
      <c r="J201" s="566"/>
      <c r="K201" s="566"/>
      <c r="L201" s="566"/>
      <c r="M201" s="566"/>
      <c r="N201" s="566"/>
      <c r="O201" s="566"/>
      <c r="P201" s="566"/>
      <c r="Q201" s="566"/>
      <c r="R201" s="566"/>
      <c r="S201" s="566"/>
      <c r="T201" s="566"/>
      <c r="U201" s="566"/>
      <c r="V201" s="566"/>
      <c r="W201" s="566"/>
      <c r="X201" s="566"/>
      <c r="Y201" s="566"/>
      <c r="Z201" s="566"/>
      <c r="AA201" s="541"/>
      <c r="AB201" s="541"/>
      <c r="AC201" s="541"/>
    </row>
    <row r="202" spans="1:68" ht="27" hidden="1" customHeight="1" x14ac:dyDescent="0.25">
      <c r="A202" s="54" t="s">
        <v>326</v>
      </c>
      <c r="B202" s="54" t="s">
        <v>327</v>
      </c>
      <c r="C202" s="31">
        <v>4301051408</v>
      </c>
      <c r="D202" s="563">
        <v>4680115881594</v>
      </c>
      <c r="E202" s="564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78</v>
      </c>
      <c r="N202" s="33"/>
      <c r="O202" s="32">
        <v>40</v>
      </c>
      <c r="P202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328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4301051411</v>
      </c>
      <c r="D203" s="563">
        <v>4680115881617</v>
      </c>
      <c r="E203" s="564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78</v>
      </c>
      <c r="N203" s="33"/>
      <c r="O203" s="32">
        <v>40</v>
      </c>
      <c r="P203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331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332</v>
      </c>
      <c r="B204" s="54" t="s">
        <v>333</v>
      </c>
      <c r="C204" s="31">
        <v>4301051656</v>
      </c>
      <c r="D204" s="563">
        <v>4680115880573</v>
      </c>
      <c r="E204" s="564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78</v>
      </c>
      <c r="N204" s="33"/>
      <c r="O204" s="32">
        <v>45</v>
      </c>
      <c r="P204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334</v>
      </c>
      <c r="AG204" s="64"/>
      <c r="AJ204" s="68" t="s">
        <v>80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4301051407</v>
      </c>
      <c r="D205" s="563">
        <v>4680115882195</v>
      </c>
      <c r="E205" s="564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77</v>
      </c>
      <c r="M205" s="33" t="s">
        <v>78</v>
      </c>
      <c r="N205" s="33"/>
      <c r="O205" s="32">
        <v>40</v>
      </c>
      <c r="P205" s="7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328</v>
      </c>
      <c r="AG205" s="64"/>
      <c r="AJ205" s="68" t="s">
        <v>80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4301051752</v>
      </c>
      <c r="D206" s="563">
        <v>4680115882607</v>
      </c>
      <c r="E206" s="564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/>
      <c r="M206" s="33" t="s">
        <v>86</v>
      </c>
      <c r="N206" s="33"/>
      <c r="O206" s="32">
        <v>45</v>
      </c>
      <c r="P206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339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340</v>
      </c>
      <c r="B207" s="54" t="s">
        <v>341</v>
      </c>
      <c r="C207" s="31">
        <v>4301051666</v>
      </c>
      <c r="D207" s="563">
        <v>4680115880092</v>
      </c>
      <c r="E207" s="564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77</v>
      </c>
      <c r="M207" s="33" t="s">
        <v>78</v>
      </c>
      <c r="N207" s="33"/>
      <c r="O207" s="32">
        <v>45</v>
      </c>
      <c r="P207" s="7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7">
        <v>12</v>
      </c>
      <c r="Y207" s="548">
        <f t="shared" si="15"/>
        <v>12</v>
      </c>
      <c r="Z207" s="36">
        <f t="shared" si="20"/>
        <v>3.2550000000000003E-2</v>
      </c>
      <c r="AA207" s="56"/>
      <c r="AB207" s="57"/>
      <c r="AC207" s="251" t="s">
        <v>334</v>
      </c>
      <c r="AG207" s="64"/>
      <c r="AJ207" s="68" t="s">
        <v>80</v>
      </c>
      <c r="AK207" s="68">
        <v>33.6</v>
      </c>
      <c r="BB207" s="252" t="s">
        <v>1</v>
      </c>
      <c r="BM207" s="64">
        <f t="shared" si="16"/>
        <v>13.260000000000002</v>
      </c>
      <c r="BN207" s="64">
        <f t="shared" si="17"/>
        <v>13.260000000000002</v>
      </c>
      <c r="BO207" s="64">
        <f t="shared" si="18"/>
        <v>2.7472527472527476E-2</v>
      </c>
      <c r="BP207" s="64">
        <f t="shared" si="19"/>
        <v>2.7472527472527476E-2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4301051668</v>
      </c>
      <c r="D208" s="563">
        <v>4680115880221</v>
      </c>
      <c r="E208" s="564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/>
      <c r="M208" s="33" t="s">
        <v>78</v>
      </c>
      <c r="N208" s="33"/>
      <c r="O208" s="32">
        <v>45</v>
      </c>
      <c r="P208" s="66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4301051945</v>
      </c>
      <c r="D209" s="563">
        <v>4680115880504</v>
      </c>
      <c r="E209" s="56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77</v>
      </c>
      <c r="M209" s="33" t="s">
        <v>86</v>
      </c>
      <c r="N209" s="33"/>
      <c r="O209" s="32">
        <v>40</v>
      </c>
      <c r="P209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346</v>
      </c>
      <c r="AG209" s="64"/>
      <c r="AJ209" s="68" t="s">
        <v>80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4301051410</v>
      </c>
      <c r="D210" s="563">
        <v>4680115882164</v>
      </c>
      <c r="E210" s="564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77</v>
      </c>
      <c r="M210" s="33" t="s">
        <v>78</v>
      </c>
      <c r="N210" s="33"/>
      <c r="O210" s="32">
        <v>40</v>
      </c>
      <c r="P210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331</v>
      </c>
      <c r="AG210" s="64"/>
      <c r="AJ210" s="68" t="s">
        <v>80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5"/>
      <c r="B211" s="566"/>
      <c r="C211" s="566"/>
      <c r="D211" s="566"/>
      <c r="E211" s="566"/>
      <c r="F211" s="566"/>
      <c r="G211" s="566"/>
      <c r="H211" s="566"/>
      <c r="I211" s="566"/>
      <c r="J211" s="566"/>
      <c r="K211" s="566"/>
      <c r="L211" s="566"/>
      <c r="M211" s="566"/>
      <c r="N211" s="566"/>
      <c r="O211" s="567"/>
      <c r="P211" s="554" t="s">
        <v>71</v>
      </c>
      <c r="Q211" s="555"/>
      <c r="R211" s="555"/>
      <c r="S211" s="555"/>
      <c r="T211" s="555"/>
      <c r="U211" s="555"/>
      <c r="V211" s="556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5</v>
      </c>
      <c r="Y211" s="549">
        <f>IFERROR(Y202/H202,"0")+IFERROR(Y203/H203,"0")+IFERROR(Y204/H204,"0")+IFERROR(Y205/H205,"0")+IFERROR(Y206/H206,"0")+IFERROR(Y207/H207,"0")+IFERROR(Y208/H208,"0")+IFERROR(Y209/H209,"0")+IFERROR(Y210/H210,"0")</f>
        <v>5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3.2550000000000003E-2</v>
      </c>
      <c r="AA211" s="550"/>
      <c r="AB211" s="550"/>
      <c r="AC211" s="550"/>
    </row>
    <row r="212" spans="1:68" x14ac:dyDescent="0.2">
      <c r="A212" s="566"/>
      <c r="B212" s="566"/>
      <c r="C212" s="566"/>
      <c r="D212" s="566"/>
      <c r="E212" s="566"/>
      <c r="F212" s="566"/>
      <c r="G212" s="566"/>
      <c r="H212" s="566"/>
      <c r="I212" s="566"/>
      <c r="J212" s="566"/>
      <c r="K212" s="566"/>
      <c r="L212" s="566"/>
      <c r="M212" s="566"/>
      <c r="N212" s="566"/>
      <c r="O212" s="567"/>
      <c r="P212" s="554" t="s">
        <v>71</v>
      </c>
      <c r="Q212" s="555"/>
      <c r="R212" s="555"/>
      <c r="S212" s="555"/>
      <c r="T212" s="555"/>
      <c r="U212" s="555"/>
      <c r="V212" s="556"/>
      <c r="W212" s="37" t="s">
        <v>69</v>
      </c>
      <c r="X212" s="549">
        <f>IFERROR(SUM(X202:X210),"0")</f>
        <v>12</v>
      </c>
      <c r="Y212" s="549">
        <f>IFERROR(SUM(Y202:Y210),"0")</f>
        <v>12</v>
      </c>
      <c r="Z212" s="37"/>
      <c r="AA212" s="550"/>
      <c r="AB212" s="550"/>
      <c r="AC212" s="550"/>
    </row>
    <row r="213" spans="1:68" ht="14.25" hidden="1" customHeight="1" x14ac:dyDescent="0.25">
      <c r="A213" s="569" t="s">
        <v>167</v>
      </c>
      <c r="B213" s="566"/>
      <c r="C213" s="566"/>
      <c r="D213" s="566"/>
      <c r="E213" s="566"/>
      <c r="F213" s="566"/>
      <c r="G213" s="566"/>
      <c r="H213" s="566"/>
      <c r="I213" s="566"/>
      <c r="J213" s="566"/>
      <c r="K213" s="566"/>
      <c r="L213" s="566"/>
      <c r="M213" s="566"/>
      <c r="N213" s="566"/>
      <c r="O213" s="566"/>
      <c r="P213" s="566"/>
      <c r="Q213" s="566"/>
      <c r="R213" s="566"/>
      <c r="S213" s="566"/>
      <c r="T213" s="566"/>
      <c r="U213" s="566"/>
      <c r="V213" s="566"/>
      <c r="W213" s="566"/>
      <c r="X213" s="566"/>
      <c r="Y213" s="566"/>
      <c r="Z213" s="566"/>
      <c r="AA213" s="541"/>
      <c r="AB213" s="541"/>
      <c r="AC213" s="541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63">
        <v>4680115880818</v>
      </c>
      <c r="E214" s="564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77</v>
      </c>
      <c r="M214" s="33" t="s">
        <v>86</v>
      </c>
      <c r="N214" s="33"/>
      <c r="O214" s="32">
        <v>40</v>
      </c>
      <c r="P214" s="6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351</v>
      </c>
      <c r="AG214" s="64"/>
      <c r="AJ214" s="68" t="s">
        <v>80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63">
        <v>4680115880801</v>
      </c>
      <c r="E215" s="564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 t="s">
        <v>77</v>
      </c>
      <c r="M215" s="33" t="s">
        <v>78</v>
      </c>
      <c r="N215" s="33"/>
      <c r="O215" s="32">
        <v>40</v>
      </c>
      <c r="P215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354</v>
      </c>
      <c r="AG215" s="64"/>
      <c r="AJ215" s="68" t="s">
        <v>80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5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54" t="s">
        <v>71</v>
      </c>
      <c r="Q216" s="555"/>
      <c r="R216" s="555"/>
      <c r="S216" s="555"/>
      <c r="T216" s="555"/>
      <c r="U216" s="555"/>
      <c r="V216" s="556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6"/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7"/>
      <c r="P217" s="554" t="s">
        <v>71</v>
      </c>
      <c r="Q217" s="555"/>
      <c r="R217" s="555"/>
      <c r="S217" s="555"/>
      <c r="T217" s="555"/>
      <c r="U217" s="555"/>
      <c r="V217" s="556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83" t="s">
        <v>355</v>
      </c>
      <c r="B218" s="566"/>
      <c r="C218" s="566"/>
      <c r="D218" s="566"/>
      <c r="E218" s="566"/>
      <c r="F218" s="566"/>
      <c r="G218" s="566"/>
      <c r="H218" s="566"/>
      <c r="I218" s="566"/>
      <c r="J218" s="566"/>
      <c r="K218" s="566"/>
      <c r="L218" s="566"/>
      <c r="M218" s="566"/>
      <c r="N218" s="566"/>
      <c r="O218" s="566"/>
      <c r="P218" s="566"/>
      <c r="Q218" s="566"/>
      <c r="R218" s="566"/>
      <c r="S218" s="566"/>
      <c r="T218" s="566"/>
      <c r="U218" s="566"/>
      <c r="V218" s="566"/>
      <c r="W218" s="566"/>
      <c r="X218" s="566"/>
      <c r="Y218" s="566"/>
      <c r="Z218" s="566"/>
      <c r="AA218" s="542"/>
      <c r="AB218" s="542"/>
      <c r="AC218" s="542"/>
    </row>
    <row r="219" spans="1:68" ht="14.25" hidden="1" customHeight="1" x14ac:dyDescent="0.25">
      <c r="A219" s="569" t="s">
        <v>101</v>
      </c>
      <c r="B219" s="566"/>
      <c r="C219" s="566"/>
      <c r="D219" s="566"/>
      <c r="E219" s="566"/>
      <c r="F219" s="566"/>
      <c r="G219" s="566"/>
      <c r="H219" s="566"/>
      <c r="I219" s="566"/>
      <c r="J219" s="566"/>
      <c r="K219" s="566"/>
      <c r="L219" s="566"/>
      <c r="M219" s="566"/>
      <c r="N219" s="566"/>
      <c r="O219" s="566"/>
      <c r="P219" s="566"/>
      <c r="Q219" s="566"/>
      <c r="R219" s="566"/>
      <c r="S219" s="566"/>
      <c r="T219" s="566"/>
      <c r="U219" s="566"/>
      <c r="V219" s="566"/>
      <c r="W219" s="566"/>
      <c r="X219" s="566"/>
      <c r="Y219" s="566"/>
      <c r="Z219" s="566"/>
      <c r="AA219" s="541"/>
      <c r="AB219" s="541"/>
      <c r="AC219" s="541"/>
    </row>
    <row r="220" spans="1:68" ht="27" hidden="1" customHeight="1" x14ac:dyDescent="0.25">
      <c r="A220" s="54" t="s">
        <v>356</v>
      </c>
      <c r="B220" s="54" t="s">
        <v>357</v>
      </c>
      <c r="C220" s="31">
        <v>4301012228</v>
      </c>
      <c r="D220" s="563">
        <v>4680115887282</v>
      </c>
      <c r="E220" s="564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2" t="s">
        <v>358</v>
      </c>
      <c r="Q220" s="552"/>
      <c r="R220" s="552"/>
      <c r="S220" s="552"/>
      <c r="T220" s="553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359</v>
      </c>
      <c r="AC220" s="263" t="s">
        <v>360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361</v>
      </c>
      <c r="B221" s="54" t="s">
        <v>362</v>
      </c>
      <c r="C221" s="31">
        <v>4301011826</v>
      </c>
      <c r="D221" s="563">
        <v>4680115884137</v>
      </c>
      <c r="E221" s="564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363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364</v>
      </c>
      <c r="B222" s="54" t="s">
        <v>365</v>
      </c>
      <c r="C222" s="31">
        <v>4301011724</v>
      </c>
      <c r="D222" s="563">
        <v>4680115884236</v>
      </c>
      <c r="E222" s="56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366</v>
      </c>
      <c r="B223" s="54" t="s">
        <v>367</v>
      </c>
      <c r="C223" s="31">
        <v>4301011721</v>
      </c>
      <c r="D223" s="563">
        <v>4680115884175</v>
      </c>
      <c r="E223" s="56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368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369</v>
      </c>
      <c r="B224" s="54" t="s">
        <v>370</v>
      </c>
      <c r="C224" s="31">
        <v>4301011824</v>
      </c>
      <c r="D224" s="563">
        <v>4680115884144</v>
      </c>
      <c r="E224" s="564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369</v>
      </c>
      <c r="B225" s="54" t="s">
        <v>371</v>
      </c>
      <c r="C225" s="31">
        <v>4301012196</v>
      </c>
      <c r="D225" s="563">
        <v>4680115884144</v>
      </c>
      <c r="E225" s="56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4301012149</v>
      </c>
      <c r="D226" s="563">
        <v>4680115886551</v>
      </c>
      <c r="E226" s="56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9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374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375</v>
      </c>
      <c r="B227" s="54" t="s">
        <v>376</v>
      </c>
      <c r="C227" s="31">
        <v>4301011726</v>
      </c>
      <c r="D227" s="563">
        <v>4680115884182</v>
      </c>
      <c r="E227" s="564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377</v>
      </c>
      <c r="B228" s="54" t="s">
        <v>378</v>
      </c>
      <c r="C228" s="31">
        <v>4301011722</v>
      </c>
      <c r="D228" s="563">
        <v>4680115884205</v>
      </c>
      <c r="E228" s="564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202</v>
      </c>
      <c r="M228" s="33" t="s">
        <v>106</v>
      </c>
      <c r="N228" s="33"/>
      <c r="O228" s="32">
        <v>55</v>
      </c>
      <c r="P228" s="5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368</v>
      </c>
      <c r="AG228" s="64"/>
      <c r="AJ228" s="68" t="s">
        <v>80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377</v>
      </c>
      <c r="B229" s="54" t="s">
        <v>379</v>
      </c>
      <c r="C229" s="31">
        <v>4301012195</v>
      </c>
      <c r="D229" s="563">
        <v>4680115884205</v>
      </c>
      <c r="E229" s="56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380</v>
      </c>
      <c r="Q229" s="552"/>
      <c r="R229" s="552"/>
      <c r="S229" s="552"/>
      <c r="T229" s="553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5"/>
      <c r="B230" s="566"/>
      <c r="C230" s="566"/>
      <c r="D230" s="566"/>
      <c r="E230" s="566"/>
      <c r="F230" s="566"/>
      <c r="G230" s="566"/>
      <c r="H230" s="566"/>
      <c r="I230" s="566"/>
      <c r="J230" s="566"/>
      <c r="K230" s="566"/>
      <c r="L230" s="566"/>
      <c r="M230" s="566"/>
      <c r="N230" s="566"/>
      <c r="O230" s="567"/>
      <c r="P230" s="554" t="s">
        <v>71</v>
      </c>
      <c r="Q230" s="555"/>
      <c r="R230" s="555"/>
      <c r="S230" s="555"/>
      <c r="T230" s="555"/>
      <c r="U230" s="555"/>
      <c r="V230" s="556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6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54" t="s">
        <v>71</v>
      </c>
      <c r="Q231" s="555"/>
      <c r="R231" s="555"/>
      <c r="S231" s="555"/>
      <c r="T231" s="555"/>
      <c r="U231" s="555"/>
      <c r="V231" s="556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9" t="s">
        <v>137</v>
      </c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6"/>
      <c r="P232" s="566"/>
      <c r="Q232" s="566"/>
      <c r="R232" s="566"/>
      <c r="S232" s="566"/>
      <c r="T232" s="566"/>
      <c r="U232" s="566"/>
      <c r="V232" s="566"/>
      <c r="W232" s="566"/>
      <c r="X232" s="566"/>
      <c r="Y232" s="566"/>
      <c r="Z232" s="566"/>
      <c r="AA232" s="541"/>
      <c r="AB232" s="541"/>
      <c r="AC232" s="541"/>
    </row>
    <row r="233" spans="1:68" ht="27" hidden="1" customHeight="1" x14ac:dyDescent="0.25">
      <c r="A233" s="54" t="s">
        <v>381</v>
      </c>
      <c r="B233" s="54" t="s">
        <v>382</v>
      </c>
      <c r="C233" s="31">
        <v>4301020377</v>
      </c>
      <c r="D233" s="563">
        <v>4680115885981</v>
      </c>
      <c r="E233" s="564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78</v>
      </c>
      <c r="N233" s="33"/>
      <c r="O233" s="32">
        <v>50</v>
      </c>
      <c r="P233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383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5"/>
      <c r="B234" s="566"/>
      <c r="C234" s="566"/>
      <c r="D234" s="566"/>
      <c r="E234" s="566"/>
      <c r="F234" s="566"/>
      <c r="G234" s="566"/>
      <c r="H234" s="566"/>
      <c r="I234" s="566"/>
      <c r="J234" s="566"/>
      <c r="K234" s="566"/>
      <c r="L234" s="566"/>
      <c r="M234" s="566"/>
      <c r="N234" s="566"/>
      <c r="O234" s="567"/>
      <c r="P234" s="554" t="s">
        <v>71</v>
      </c>
      <c r="Q234" s="555"/>
      <c r="R234" s="555"/>
      <c r="S234" s="555"/>
      <c r="T234" s="555"/>
      <c r="U234" s="555"/>
      <c r="V234" s="556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6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54" t="s">
        <v>71</v>
      </c>
      <c r="Q235" s="555"/>
      <c r="R235" s="555"/>
      <c r="S235" s="555"/>
      <c r="T235" s="555"/>
      <c r="U235" s="555"/>
      <c r="V235" s="556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9" t="s">
        <v>384</v>
      </c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6"/>
      <c r="P236" s="566"/>
      <c r="Q236" s="566"/>
      <c r="R236" s="566"/>
      <c r="S236" s="566"/>
      <c r="T236" s="566"/>
      <c r="U236" s="566"/>
      <c r="V236" s="566"/>
      <c r="W236" s="566"/>
      <c r="X236" s="566"/>
      <c r="Y236" s="566"/>
      <c r="Z236" s="566"/>
      <c r="AA236" s="541"/>
      <c r="AB236" s="541"/>
      <c r="AC236" s="541"/>
    </row>
    <row r="237" spans="1:68" ht="27" hidden="1" customHeight="1" x14ac:dyDescent="0.25">
      <c r="A237" s="54" t="s">
        <v>385</v>
      </c>
      <c r="B237" s="54" t="s">
        <v>386</v>
      </c>
      <c r="C237" s="31">
        <v>4301040362</v>
      </c>
      <c r="D237" s="563">
        <v>4680115886803</v>
      </c>
      <c r="E237" s="564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284</v>
      </c>
      <c r="L237" s="32"/>
      <c r="M237" s="33" t="s">
        <v>285</v>
      </c>
      <c r="N237" s="33"/>
      <c r="O237" s="32">
        <v>45</v>
      </c>
      <c r="P237" s="84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387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5"/>
      <c r="B238" s="566"/>
      <c r="C238" s="566"/>
      <c r="D238" s="566"/>
      <c r="E238" s="566"/>
      <c r="F238" s="566"/>
      <c r="G238" s="566"/>
      <c r="H238" s="566"/>
      <c r="I238" s="566"/>
      <c r="J238" s="566"/>
      <c r="K238" s="566"/>
      <c r="L238" s="566"/>
      <c r="M238" s="566"/>
      <c r="N238" s="566"/>
      <c r="O238" s="567"/>
      <c r="P238" s="554" t="s">
        <v>71</v>
      </c>
      <c r="Q238" s="555"/>
      <c r="R238" s="555"/>
      <c r="S238" s="555"/>
      <c r="T238" s="555"/>
      <c r="U238" s="555"/>
      <c r="V238" s="556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6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54" t="s">
        <v>71</v>
      </c>
      <c r="Q239" s="555"/>
      <c r="R239" s="555"/>
      <c r="S239" s="555"/>
      <c r="T239" s="555"/>
      <c r="U239" s="555"/>
      <c r="V239" s="556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9" t="s">
        <v>388</v>
      </c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6"/>
      <c r="P240" s="566"/>
      <c r="Q240" s="566"/>
      <c r="R240" s="566"/>
      <c r="S240" s="566"/>
      <c r="T240" s="566"/>
      <c r="U240" s="566"/>
      <c r="V240" s="566"/>
      <c r="W240" s="566"/>
      <c r="X240" s="566"/>
      <c r="Y240" s="566"/>
      <c r="Z240" s="566"/>
      <c r="AA240" s="541"/>
      <c r="AB240" s="541"/>
      <c r="AC240" s="541"/>
    </row>
    <row r="241" spans="1:68" ht="27" hidden="1" customHeight="1" x14ac:dyDescent="0.25">
      <c r="A241" s="54" t="s">
        <v>389</v>
      </c>
      <c r="B241" s="54" t="s">
        <v>390</v>
      </c>
      <c r="C241" s="31">
        <v>4301041004</v>
      </c>
      <c r="D241" s="563">
        <v>4680115886704</v>
      </c>
      <c r="E241" s="564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284</v>
      </c>
      <c r="L241" s="32"/>
      <c r="M241" s="33" t="s">
        <v>285</v>
      </c>
      <c r="N241" s="33"/>
      <c r="O241" s="32">
        <v>90</v>
      </c>
      <c r="P241" s="66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391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4301041008</v>
      </c>
      <c r="D242" s="563">
        <v>4680115886681</v>
      </c>
      <c r="E242" s="564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82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4301041007</v>
      </c>
      <c r="D243" s="563">
        <v>4680115886735</v>
      </c>
      <c r="E243" s="564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4301041006</v>
      </c>
      <c r="D244" s="563">
        <v>4680115886728</v>
      </c>
      <c r="E244" s="564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86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3">
        <v>4680115886711</v>
      </c>
      <c r="E245" s="56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5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7"/>
      <c r="P246" s="554" t="s">
        <v>71</v>
      </c>
      <c r="Q246" s="555"/>
      <c r="R246" s="555"/>
      <c r="S246" s="555"/>
      <c r="T246" s="555"/>
      <c r="U246" s="555"/>
      <c r="V246" s="556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6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54" t="s">
        <v>71</v>
      </c>
      <c r="Q247" s="555"/>
      <c r="R247" s="555"/>
      <c r="S247" s="555"/>
      <c r="T247" s="555"/>
      <c r="U247" s="555"/>
      <c r="V247" s="556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83" t="s">
        <v>400</v>
      </c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6"/>
      <c r="P248" s="566"/>
      <c r="Q248" s="566"/>
      <c r="R248" s="566"/>
      <c r="S248" s="566"/>
      <c r="T248" s="566"/>
      <c r="U248" s="566"/>
      <c r="V248" s="566"/>
      <c r="W248" s="566"/>
      <c r="X248" s="566"/>
      <c r="Y248" s="566"/>
      <c r="Z248" s="566"/>
      <c r="AA248" s="542"/>
      <c r="AB248" s="542"/>
      <c r="AC248" s="542"/>
    </row>
    <row r="249" spans="1:68" ht="14.25" hidden="1" customHeight="1" x14ac:dyDescent="0.25">
      <c r="A249" s="569" t="s">
        <v>101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41"/>
      <c r="AB249" s="541"/>
      <c r="AC249" s="541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3">
        <v>4680115885837</v>
      </c>
      <c r="E250" s="564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/>
      <c r="M250" s="33" t="s">
        <v>106</v>
      </c>
      <c r="N250" s="33"/>
      <c r="O250" s="32">
        <v>55</v>
      </c>
      <c r="P250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3">
        <v>4680115885851</v>
      </c>
      <c r="E251" s="56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63">
        <v>4680115885806</v>
      </c>
      <c r="E252" s="56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/>
      <c r="M252" s="33" t="s">
        <v>106</v>
      </c>
      <c r="N252" s="33"/>
      <c r="O252" s="32">
        <v>55</v>
      </c>
      <c r="P252" s="8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3">
        <v>4680115885844</v>
      </c>
      <c r="E253" s="564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3">
        <v>4680115885820</v>
      </c>
      <c r="E254" s="56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1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5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7"/>
      <c r="P255" s="554" t="s">
        <v>71</v>
      </c>
      <c r="Q255" s="555"/>
      <c r="R255" s="555"/>
      <c r="S255" s="555"/>
      <c r="T255" s="555"/>
      <c r="U255" s="555"/>
      <c r="V255" s="556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hidden="1" x14ac:dyDescent="0.2">
      <c r="A256" s="566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54" t="s">
        <v>71</v>
      </c>
      <c r="Q256" s="555"/>
      <c r="R256" s="555"/>
      <c r="S256" s="555"/>
      <c r="T256" s="555"/>
      <c r="U256" s="555"/>
      <c r="V256" s="556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hidden="1" customHeight="1" x14ac:dyDescent="0.25">
      <c r="A257" s="583" t="s">
        <v>416</v>
      </c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6"/>
      <c r="P257" s="566"/>
      <c r="Q257" s="566"/>
      <c r="R257" s="566"/>
      <c r="S257" s="566"/>
      <c r="T257" s="566"/>
      <c r="U257" s="566"/>
      <c r="V257" s="566"/>
      <c r="W257" s="566"/>
      <c r="X257" s="566"/>
      <c r="Y257" s="566"/>
      <c r="Z257" s="566"/>
      <c r="AA257" s="542"/>
      <c r="AB257" s="542"/>
      <c r="AC257" s="542"/>
    </row>
    <row r="258" spans="1:68" ht="14.25" hidden="1" customHeight="1" x14ac:dyDescent="0.25">
      <c r="A258" s="569" t="s">
        <v>101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41"/>
      <c r="AB258" s="541"/>
      <c r="AC258" s="541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3">
        <v>4607091383423</v>
      </c>
      <c r="E259" s="564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78</v>
      </c>
      <c r="N259" s="33"/>
      <c r="O259" s="32">
        <v>35</v>
      </c>
      <c r="P259" s="8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3">
        <v>4680115886957</v>
      </c>
      <c r="E260" s="564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78</v>
      </c>
      <c r="N260" s="33"/>
      <c r="O260" s="32">
        <v>30</v>
      </c>
      <c r="P260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63">
        <v>4680115885660</v>
      </c>
      <c r="E261" s="56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78</v>
      </c>
      <c r="N261" s="33"/>
      <c r="O261" s="32">
        <v>35</v>
      </c>
      <c r="P261" s="7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63">
        <v>4680115886773</v>
      </c>
      <c r="E262" s="564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24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5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7"/>
      <c r="P263" s="554" t="s">
        <v>71</v>
      </c>
      <c r="Q263" s="555"/>
      <c r="R263" s="555"/>
      <c r="S263" s="555"/>
      <c r="T263" s="555"/>
      <c r="U263" s="555"/>
      <c r="V263" s="556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6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54" t="s">
        <v>71</v>
      </c>
      <c r="Q264" s="555"/>
      <c r="R264" s="555"/>
      <c r="S264" s="555"/>
      <c r="T264" s="555"/>
      <c r="U264" s="555"/>
      <c r="V264" s="556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83" t="s">
        <v>428</v>
      </c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6"/>
      <c r="P265" s="566"/>
      <c r="Q265" s="566"/>
      <c r="R265" s="566"/>
      <c r="S265" s="566"/>
      <c r="T265" s="566"/>
      <c r="U265" s="566"/>
      <c r="V265" s="566"/>
      <c r="W265" s="566"/>
      <c r="X265" s="566"/>
      <c r="Y265" s="566"/>
      <c r="Z265" s="566"/>
      <c r="AA265" s="542"/>
      <c r="AB265" s="542"/>
      <c r="AC265" s="542"/>
    </row>
    <row r="266" spans="1:68" ht="14.25" hidden="1" customHeight="1" x14ac:dyDescent="0.25">
      <c r="A266" s="569" t="s">
        <v>73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41"/>
      <c r="AB266" s="541"/>
      <c r="AC266" s="541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63">
        <v>4680115886186</v>
      </c>
      <c r="E267" s="564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78</v>
      </c>
      <c r="N267" s="33"/>
      <c r="O267" s="32">
        <v>45</v>
      </c>
      <c r="P267" s="7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432</v>
      </c>
      <c r="B268" s="54" t="s">
        <v>433</v>
      </c>
      <c r="C268" s="31">
        <v>4301051795</v>
      </c>
      <c r="D268" s="563">
        <v>4680115881228</v>
      </c>
      <c r="E268" s="564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 t="s">
        <v>77</v>
      </c>
      <c r="M268" s="33" t="s">
        <v>86</v>
      </c>
      <c r="N268" s="33"/>
      <c r="O268" s="32">
        <v>40</v>
      </c>
      <c r="P268" s="6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 t="s">
        <v>80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435</v>
      </c>
      <c r="B269" s="54" t="s">
        <v>436</v>
      </c>
      <c r="C269" s="31">
        <v>4301051388</v>
      </c>
      <c r="D269" s="563">
        <v>4680115881211</v>
      </c>
      <c r="E269" s="564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/>
      <c r="M269" s="33" t="s">
        <v>78</v>
      </c>
      <c r="N269" s="33"/>
      <c r="O269" s="32">
        <v>45</v>
      </c>
      <c r="P269" s="7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 t="s">
        <v>80</v>
      </c>
      <c r="AK269" s="68">
        <v>2.4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5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7"/>
      <c r="P270" s="554" t="s">
        <v>71</v>
      </c>
      <c r="Q270" s="555"/>
      <c r="R270" s="555"/>
      <c r="S270" s="555"/>
      <c r="T270" s="555"/>
      <c r="U270" s="555"/>
      <c r="V270" s="556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hidden="1" x14ac:dyDescent="0.2">
      <c r="A271" s="566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54" t="s">
        <v>71</v>
      </c>
      <c r="Q271" s="555"/>
      <c r="R271" s="555"/>
      <c r="S271" s="555"/>
      <c r="T271" s="555"/>
      <c r="U271" s="555"/>
      <c r="V271" s="556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hidden="1" customHeight="1" x14ac:dyDescent="0.25">
      <c r="A272" s="583" t="s">
        <v>438</v>
      </c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6"/>
      <c r="P272" s="566"/>
      <c r="Q272" s="566"/>
      <c r="R272" s="566"/>
      <c r="S272" s="566"/>
      <c r="T272" s="566"/>
      <c r="U272" s="566"/>
      <c r="V272" s="566"/>
      <c r="W272" s="566"/>
      <c r="X272" s="566"/>
      <c r="Y272" s="566"/>
      <c r="Z272" s="566"/>
      <c r="AA272" s="542"/>
      <c r="AB272" s="542"/>
      <c r="AC272" s="542"/>
    </row>
    <row r="273" spans="1:68" ht="14.25" hidden="1" customHeight="1" x14ac:dyDescent="0.25">
      <c r="A273" s="569" t="s">
        <v>64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41"/>
      <c r="AB273" s="541"/>
      <c r="AC273" s="541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63">
        <v>4680115880344</v>
      </c>
      <c r="E274" s="564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5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7"/>
      <c r="P275" s="554" t="s">
        <v>71</v>
      </c>
      <c r="Q275" s="555"/>
      <c r="R275" s="555"/>
      <c r="S275" s="555"/>
      <c r="T275" s="555"/>
      <c r="U275" s="555"/>
      <c r="V275" s="556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6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54" t="s">
        <v>71</v>
      </c>
      <c r="Q276" s="555"/>
      <c r="R276" s="555"/>
      <c r="S276" s="555"/>
      <c r="T276" s="555"/>
      <c r="U276" s="555"/>
      <c r="V276" s="556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9" t="s">
        <v>73</v>
      </c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6"/>
      <c r="P277" s="566"/>
      <c r="Q277" s="566"/>
      <c r="R277" s="566"/>
      <c r="S277" s="566"/>
      <c r="T277" s="566"/>
      <c r="U277" s="566"/>
      <c r="V277" s="566"/>
      <c r="W277" s="566"/>
      <c r="X277" s="566"/>
      <c r="Y277" s="566"/>
      <c r="Z277" s="566"/>
      <c r="AA277" s="541"/>
      <c r="AB277" s="541"/>
      <c r="AC277" s="541"/>
    </row>
    <row r="278" spans="1:68" ht="37.5" hidden="1" customHeight="1" x14ac:dyDescent="0.25">
      <c r="A278" s="54" t="s">
        <v>442</v>
      </c>
      <c r="B278" s="54" t="s">
        <v>443</v>
      </c>
      <c r="C278" s="31">
        <v>4301051782</v>
      </c>
      <c r="D278" s="563">
        <v>4680115884618</v>
      </c>
      <c r="E278" s="564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/>
      <c r="M278" s="33" t="s">
        <v>78</v>
      </c>
      <c r="N278" s="33"/>
      <c r="O278" s="32">
        <v>45</v>
      </c>
      <c r="P278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5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7"/>
      <c r="P279" s="554" t="s">
        <v>71</v>
      </c>
      <c r="Q279" s="555"/>
      <c r="R279" s="555"/>
      <c r="S279" s="555"/>
      <c r="T279" s="555"/>
      <c r="U279" s="555"/>
      <c r="V279" s="556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6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54" t="s">
        <v>71</v>
      </c>
      <c r="Q280" s="555"/>
      <c r="R280" s="555"/>
      <c r="S280" s="555"/>
      <c r="T280" s="555"/>
      <c r="U280" s="555"/>
      <c r="V280" s="556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83" t="s">
        <v>445</v>
      </c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6"/>
      <c r="P281" s="566"/>
      <c r="Q281" s="566"/>
      <c r="R281" s="566"/>
      <c r="S281" s="566"/>
      <c r="T281" s="566"/>
      <c r="U281" s="566"/>
      <c r="V281" s="566"/>
      <c r="W281" s="566"/>
      <c r="X281" s="566"/>
      <c r="Y281" s="566"/>
      <c r="Z281" s="566"/>
      <c r="AA281" s="542"/>
      <c r="AB281" s="542"/>
      <c r="AC281" s="542"/>
    </row>
    <row r="282" spans="1:68" ht="14.25" hidden="1" customHeight="1" x14ac:dyDescent="0.25">
      <c r="A282" s="569" t="s">
        <v>101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41"/>
      <c r="AB282" s="541"/>
      <c r="AC282" s="541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63">
        <v>4680115883703</v>
      </c>
      <c r="E283" s="564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7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5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7"/>
      <c r="P284" s="554" t="s">
        <v>71</v>
      </c>
      <c r="Q284" s="555"/>
      <c r="R284" s="555"/>
      <c r="S284" s="555"/>
      <c r="T284" s="555"/>
      <c r="U284" s="555"/>
      <c r="V284" s="556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6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54" t="s">
        <v>71</v>
      </c>
      <c r="Q285" s="555"/>
      <c r="R285" s="555"/>
      <c r="S285" s="555"/>
      <c r="T285" s="555"/>
      <c r="U285" s="555"/>
      <c r="V285" s="556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83" t="s">
        <v>450</v>
      </c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6"/>
      <c r="P286" s="566"/>
      <c r="Q286" s="566"/>
      <c r="R286" s="566"/>
      <c r="S286" s="566"/>
      <c r="T286" s="566"/>
      <c r="U286" s="566"/>
      <c r="V286" s="566"/>
      <c r="W286" s="566"/>
      <c r="X286" s="566"/>
      <c r="Y286" s="566"/>
      <c r="Z286" s="566"/>
      <c r="AA286" s="542"/>
      <c r="AB286" s="542"/>
      <c r="AC286" s="542"/>
    </row>
    <row r="287" spans="1:68" ht="14.25" hidden="1" customHeight="1" x14ac:dyDescent="0.25">
      <c r="A287" s="569" t="s">
        <v>101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41"/>
      <c r="AB287" s="541"/>
      <c r="AC287" s="541"/>
    </row>
    <row r="288" spans="1:68" ht="27" hidden="1" customHeight="1" x14ac:dyDescent="0.25">
      <c r="A288" s="54" t="s">
        <v>451</v>
      </c>
      <c r="B288" s="54" t="s">
        <v>452</v>
      </c>
      <c r="C288" s="31">
        <v>4301012126</v>
      </c>
      <c r="D288" s="563">
        <v>4607091386004</v>
      </c>
      <c r="E288" s="564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5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hidden="1" customHeight="1" x14ac:dyDescent="0.25">
      <c r="A289" s="54" t="s">
        <v>454</v>
      </c>
      <c r="B289" s="54" t="s">
        <v>455</v>
      </c>
      <c r="C289" s="31">
        <v>4301012024</v>
      </c>
      <c r="D289" s="563">
        <v>4680115885615</v>
      </c>
      <c r="E289" s="56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/>
      <c r="M289" s="33" t="s">
        <v>78</v>
      </c>
      <c r="N289" s="33"/>
      <c r="O289" s="32">
        <v>55</v>
      </c>
      <c r="P289" s="7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hidden="1" customHeight="1" x14ac:dyDescent="0.25">
      <c r="A290" s="54" t="s">
        <v>457</v>
      </c>
      <c r="B290" s="54" t="s">
        <v>458</v>
      </c>
      <c r="C290" s="31">
        <v>4301011858</v>
      </c>
      <c r="D290" s="563">
        <v>4680115885646</v>
      </c>
      <c r="E290" s="56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/>
      <c r="M290" s="33" t="s">
        <v>106</v>
      </c>
      <c r="N290" s="33"/>
      <c r="O290" s="32">
        <v>55</v>
      </c>
      <c r="P290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63">
        <v>4680115885554</v>
      </c>
      <c r="E291" s="56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78</v>
      </c>
      <c r="N291" s="33"/>
      <c r="O291" s="32">
        <v>55</v>
      </c>
      <c r="P291" s="5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4301011857</v>
      </c>
      <c r="D292" s="563">
        <v>4680115885622</v>
      </c>
      <c r="E292" s="56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465</v>
      </c>
      <c r="B293" s="54" t="s">
        <v>466</v>
      </c>
      <c r="C293" s="31">
        <v>4301011859</v>
      </c>
      <c r="D293" s="563">
        <v>4680115885608</v>
      </c>
      <c r="E293" s="56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467</v>
      </c>
      <c r="AG293" s="64"/>
      <c r="AJ293" s="68"/>
      <c r="AK293" s="68">
        <v>0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idden="1" x14ac:dyDescent="0.2">
      <c r="A294" s="565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7"/>
      <c r="P294" s="554" t="s">
        <v>71</v>
      </c>
      <c r="Q294" s="555"/>
      <c r="R294" s="555"/>
      <c r="S294" s="555"/>
      <c r="T294" s="555"/>
      <c r="U294" s="555"/>
      <c r="V294" s="556"/>
      <c r="W294" s="37" t="s">
        <v>72</v>
      </c>
      <c r="X294" s="549">
        <f>IFERROR(X288/H288,"0")+IFERROR(X289/H289,"0")+IFERROR(X290/H290,"0")+IFERROR(X291/H291,"0")+IFERROR(X292/H292,"0")+IFERROR(X293/H293,"0")</f>
        <v>0</v>
      </c>
      <c r="Y294" s="549">
        <f>IFERROR(Y288/H288,"0")+IFERROR(Y289/H289,"0")+IFERROR(Y290/H290,"0")+IFERROR(Y291/H291,"0")+IFERROR(Y292/H292,"0")+IFERROR(Y293/H293,"0")</f>
        <v>0</v>
      </c>
      <c r="Z294" s="549">
        <f>IFERROR(IF(Z288="",0,Z288),"0")+IFERROR(IF(Z289="",0,Z289),"0")+IFERROR(IF(Z290="",0,Z290),"0")+IFERROR(IF(Z291="",0,Z291),"0")+IFERROR(IF(Z292="",0,Z292),"0")+IFERROR(IF(Z293="",0,Z293),"0")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6"/>
      <c r="B295" s="566"/>
      <c r="C295" s="566"/>
      <c r="D295" s="566"/>
      <c r="E295" s="566"/>
      <c r="F295" s="566"/>
      <c r="G295" s="566"/>
      <c r="H295" s="566"/>
      <c r="I295" s="566"/>
      <c r="J295" s="566"/>
      <c r="K295" s="566"/>
      <c r="L295" s="566"/>
      <c r="M295" s="566"/>
      <c r="N295" s="566"/>
      <c r="O295" s="567"/>
      <c r="P295" s="554" t="s">
        <v>71</v>
      </c>
      <c r="Q295" s="555"/>
      <c r="R295" s="555"/>
      <c r="S295" s="555"/>
      <c r="T295" s="555"/>
      <c r="U295" s="555"/>
      <c r="V295" s="556"/>
      <c r="W295" s="37" t="s">
        <v>69</v>
      </c>
      <c r="X295" s="549">
        <f>IFERROR(SUM(X288:X293),"0")</f>
        <v>0</v>
      </c>
      <c r="Y295" s="549">
        <f>IFERROR(SUM(Y288:Y293),"0")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9" t="s">
        <v>64</v>
      </c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6"/>
      <c r="P296" s="566"/>
      <c r="Q296" s="566"/>
      <c r="R296" s="566"/>
      <c r="S296" s="566"/>
      <c r="T296" s="566"/>
      <c r="U296" s="566"/>
      <c r="V296" s="566"/>
      <c r="W296" s="566"/>
      <c r="X296" s="566"/>
      <c r="Y296" s="566"/>
      <c r="Z296" s="566"/>
      <c r="AA296" s="541"/>
      <c r="AB296" s="541"/>
      <c r="AC296" s="541"/>
    </row>
    <row r="297" spans="1:68" ht="27" hidden="1" customHeight="1" x14ac:dyDescent="0.25">
      <c r="A297" s="54" t="s">
        <v>468</v>
      </c>
      <c r="B297" s="54" t="s">
        <v>469</v>
      </c>
      <c r="C297" s="31">
        <v>4301030878</v>
      </c>
      <c r="D297" s="563">
        <v>4607091387193</v>
      </c>
      <c r="E297" s="56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68</v>
      </c>
      <c r="N297" s="33"/>
      <c r="O297" s="32">
        <v>35</v>
      </c>
      <c r="P297" s="5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470</v>
      </c>
      <c r="AG297" s="64"/>
      <c r="AJ297" s="68"/>
      <c r="AK297" s="68">
        <v>0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hidden="1" customHeight="1" x14ac:dyDescent="0.25">
      <c r="A298" s="54" t="s">
        <v>471</v>
      </c>
      <c r="B298" s="54" t="s">
        <v>472</v>
      </c>
      <c r="C298" s="31">
        <v>4301031153</v>
      </c>
      <c r="D298" s="563">
        <v>4607091387230</v>
      </c>
      <c r="E298" s="56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40</v>
      </c>
      <c r="P298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4301031154</v>
      </c>
      <c r="D299" s="563">
        <v>4607091387292</v>
      </c>
      <c r="E299" s="56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4301031152</v>
      </c>
      <c r="D300" s="563">
        <v>4607091387285</v>
      </c>
      <c r="E300" s="56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479</v>
      </c>
      <c r="B301" s="54" t="s">
        <v>480</v>
      </c>
      <c r="C301" s="31">
        <v>4301031305</v>
      </c>
      <c r="D301" s="563">
        <v>4607091389845</v>
      </c>
      <c r="E301" s="56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271</v>
      </c>
      <c r="M301" s="33" t="s">
        <v>68</v>
      </c>
      <c r="N301" s="33"/>
      <c r="O301" s="32">
        <v>40</v>
      </c>
      <c r="P301" s="64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481</v>
      </c>
      <c r="AG301" s="64"/>
      <c r="AJ301" s="68" t="s">
        <v>80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4301031306</v>
      </c>
      <c r="D302" s="563">
        <v>4680115882881</v>
      </c>
      <c r="E302" s="56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484</v>
      </c>
      <c r="B303" s="54" t="s">
        <v>485</v>
      </c>
      <c r="C303" s="31">
        <v>4301031066</v>
      </c>
      <c r="D303" s="563">
        <v>4607091383836</v>
      </c>
      <c r="E303" s="56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77</v>
      </c>
      <c r="M303" s="33" t="s">
        <v>68</v>
      </c>
      <c r="N303" s="33"/>
      <c r="O303" s="32">
        <v>40</v>
      </c>
      <c r="P303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486</v>
      </c>
      <c r="AG303" s="64"/>
      <c r="AJ303" s="68" t="s">
        <v>80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idden="1" x14ac:dyDescent="0.2">
      <c r="A304" s="565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7"/>
      <c r="P304" s="554" t="s">
        <v>71</v>
      </c>
      <c r="Q304" s="555"/>
      <c r="R304" s="555"/>
      <c r="S304" s="555"/>
      <c r="T304" s="555"/>
      <c r="U304" s="555"/>
      <c r="V304" s="556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6"/>
      <c r="B305" s="566"/>
      <c r="C305" s="566"/>
      <c r="D305" s="566"/>
      <c r="E305" s="566"/>
      <c r="F305" s="566"/>
      <c r="G305" s="566"/>
      <c r="H305" s="566"/>
      <c r="I305" s="566"/>
      <c r="J305" s="566"/>
      <c r="K305" s="566"/>
      <c r="L305" s="566"/>
      <c r="M305" s="566"/>
      <c r="N305" s="566"/>
      <c r="O305" s="567"/>
      <c r="P305" s="554" t="s">
        <v>71</v>
      </c>
      <c r="Q305" s="555"/>
      <c r="R305" s="555"/>
      <c r="S305" s="555"/>
      <c r="T305" s="555"/>
      <c r="U305" s="555"/>
      <c r="V305" s="556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9" t="s">
        <v>73</v>
      </c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6"/>
      <c r="P306" s="566"/>
      <c r="Q306" s="566"/>
      <c r="R306" s="566"/>
      <c r="S306" s="566"/>
      <c r="T306" s="566"/>
      <c r="U306" s="566"/>
      <c r="V306" s="566"/>
      <c r="W306" s="566"/>
      <c r="X306" s="566"/>
      <c r="Y306" s="566"/>
      <c r="Z306" s="566"/>
      <c r="AA306" s="541"/>
      <c r="AB306" s="541"/>
      <c r="AC306" s="541"/>
    </row>
    <row r="307" spans="1:68" ht="27" hidden="1" customHeight="1" x14ac:dyDescent="0.25">
      <c r="A307" s="54" t="s">
        <v>487</v>
      </c>
      <c r="B307" s="54" t="s">
        <v>488</v>
      </c>
      <c r="C307" s="31">
        <v>4301051100</v>
      </c>
      <c r="D307" s="563">
        <v>4607091387766</v>
      </c>
      <c r="E307" s="56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/>
      <c r="M307" s="33" t="s">
        <v>78</v>
      </c>
      <c r="N307" s="33"/>
      <c r="O307" s="32">
        <v>40</v>
      </c>
      <c r="P307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69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489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490</v>
      </c>
      <c r="B308" s="54" t="s">
        <v>491</v>
      </c>
      <c r="C308" s="31">
        <v>4301051818</v>
      </c>
      <c r="D308" s="563">
        <v>4607091387957</v>
      </c>
      <c r="E308" s="56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78</v>
      </c>
      <c r="N308" s="33"/>
      <c r="O308" s="32">
        <v>40</v>
      </c>
      <c r="P308" s="7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4301051819</v>
      </c>
      <c r="D309" s="563">
        <v>4607091387964</v>
      </c>
      <c r="E309" s="56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78</v>
      </c>
      <c r="N309" s="33"/>
      <c r="O309" s="32">
        <v>40</v>
      </c>
      <c r="P309" s="7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4301051734</v>
      </c>
      <c r="D310" s="563">
        <v>4680115884588</v>
      </c>
      <c r="E310" s="56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/>
      <c r="M310" s="33" t="s">
        <v>78</v>
      </c>
      <c r="N310" s="33"/>
      <c r="O310" s="32">
        <v>40</v>
      </c>
      <c r="P310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4301051578</v>
      </c>
      <c r="D311" s="563">
        <v>4607091387513</v>
      </c>
      <c r="E311" s="56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86</v>
      </c>
      <c r="N311" s="33"/>
      <c r="O311" s="32">
        <v>40</v>
      </c>
      <c r="P311" s="7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5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7"/>
      <c r="P312" s="554" t="s">
        <v>71</v>
      </c>
      <c r="Q312" s="555"/>
      <c r="R312" s="555"/>
      <c r="S312" s="555"/>
      <c r="T312" s="555"/>
      <c r="U312" s="555"/>
      <c r="V312" s="556"/>
      <c r="W312" s="37" t="s">
        <v>72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6"/>
      <c r="B313" s="566"/>
      <c r="C313" s="566"/>
      <c r="D313" s="566"/>
      <c r="E313" s="566"/>
      <c r="F313" s="566"/>
      <c r="G313" s="566"/>
      <c r="H313" s="566"/>
      <c r="I313" s="566"/>
      <c r="J313" s="566"/>
      <c r="K313" s="566"/>
      <c r="L313" s="566"/>
      <c r="M313" s="566"/>
      <c r="N313" s="566"/>
      <c r="O313" s="567"/>
      <c r="P313" s="554" t="s">
        <v>71</v>
      </c>
      <c r="Q313" s="555"/>
      <c r="R313" s="555"/>
      <c r="S313" s="555"/>
      <c r="T313" s="555"/>
      <c r="U313" s="555"/>
      <c r="V313" s="556"/>
      <c r="W313" s="37" t="s">
        <v>69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9" t="s">
        <v>167</v>
      </c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6"/>
      <c r="P314" s="566"/>
      <c r="Q314" s="566"/>
      <c r="R314" s="566"/>
      <c r="S314" s="566"/>
      <c r="T314" s="566"/>
      <c r="U314" s="566"/>
      <c r="V314" s="566"/>
      <c r="W314" s="566"/>
      <c r="X314" s="566"/>
      <c r="Y314" s="566"/>
      <c r="Z314" s="566"/>
      <c r="AA314" s="541"/>
      <c r="AB314" s="541"/>
      <c r="AC314" s="541"/>
    </row>
    <row r="315" spans="1:68" ht="27" hidden="1" customHeight="1" x14ac:dyDescent="0.25">
      <c r="A315" s="54" t="s">
        <v>502</v>
      </c>
      <c r="B315" s="54" t="s">
        <v>503</v>
      </c>
      <c r="C315" s="31">
        <v>4301060387</v>
      </c>
      <c r="D315" s="563">
        <v>4607091380880</v>
      </c>
      <c r="E315" s="56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78</v>
      </c>
      <c r="N315" s="33"/>
      <c r="O315" s="32">
        <v>30</v>
      </c>
      <c r="P315" s="86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504</v>
      </c>
      <c r="AG315" s="64"/>
      <c r="AJ315" s="68" t="s">
        <v>80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4301060406</v>
      </c>
      <c r="D316" s="563">
        <v>4607091384482</v>
      </c>
      <c r="E316" s="56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78</v>
      </c>
      <c r="N316" s="33"/>
      <c r="O316" s="32">
        <v>30</v>
      </c>
      <c r="P316" s="83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7">
        <v>30</v>
      </c>
      <c r="Y316" s="548">
        <f>IFERROR(IF(X316="",0,CEILING((X316/$H316),1)*$H316),"")</f>
        <v>31.2</v>
      </c>
      <c r="Z316" s="36">
        <f>IFERROR(IF(Y316=0,"",ROUNDUP(Y316/H316,0)*0.01898),"")</f>
        <v>7.5920000000000001E-2</v>
      </c>
      <c r="AA316" s="56"/>
      <c r="AB316" s="57"/>
      <c r="AC316" s="365" t="s">
        <v>507</v>
      </c>
      <c r="AG316" s="64"/>
      <c r="AJ316" s="68" t="s">
        <v>80</v>
      </c>
      <c r="AK316" s="68">
        <v>62.4</v>
      </c>
      <c r="BB316" s="366" t="s">
        <v>1</v>
      </c>
      <c r="BM316" s="64">
        <f>IFERROR(X316*I316/H316,"0")</f>
        <v>31.996153846153849</v>
      </c>
      <c r="BN316" s="64">
        <f>IFERROR(Y316*I316/H316,"0")</f>
        <v>33.276000000000003</v>
      </c>
      <c r="BO316" s="64">
        <f>IFERROR(1/J316*(X316/H316),"0")</f>
        <v>6.0096153846153848E-2</v>
      </c>
      <c r="BP316" s="64">
        <f>IFERROR(1/J316*(Y316/H316),"0")</f>
        <v>6.25E-2</v>
      </c>
    </row>
    <row r="317" spans="1:68" ht="16.5" hidden="1" customHeight="1" x14ac:dyDescent="0.25">
      <c r="A317" s="54" t="s">
        <v>508</v>
      </c>
      <c r="B317" s="54" t="s">
        <v>509</v>
      </c>
      <c r="C317" s="31">
        <v>4301060484</v>
      </c>
      <c r="D317" s="563">
        <v>4607091380897</v>
      </c>
      <c r="E317" s="56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/>
      <c r="M317" s="33" t="s">
        <v>86</v>
      </c>
      <c r="N317" s="33"/>
      <c r="O317" s="32">
        <v>30</v>
      </c>
      <c r="P317" s="6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5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7"/>
      <c r="P318" s="554" t="s">
        <v>71</v>
      </c>
      <c r="Q318" s="555"/>
      <c r="R318" s="555"/>
      <c r="S318" s="555"/>
      <c r="T318" s="555"/>
      <c r="U318" s="555"/>
      <c r="V318" s="556"/>
      <c r="W318" s="37" t="s">
        <v>72</v>
      </c>
      <c r="X318" s="549">
        <f>IFERROR(X315/H315,"0")+IFERROR(X316/H316,"0")+IFERROR(X317/H317,"0")</f>
        <v>3.8461538461538463</v>
      </c>
      <c r="Y318" s="549">
        <f>IFERROR(Y315/H315,"0")+IFERROR(Y316/H316,"0")+IFERROR(Y317/H317,"0")</f>
        <v>4</v>
      </c>
      <c r="Z318" s="549">
        <f>IFERROR(IF(Z315="",0,Z315),"0")+IFERROR(IF(Z316="",0,Z316),"0")+IFERROR(IF(Z317="",0,Z317),"0")</f>
        <v>7.5920000000000001E-2</v>
      </c>
      <c r="AA318" s="550"/>
      <c r="AB318" s="550"/>
      <c r="AC318" s="550"/>
    </row>
    <row r="319" spans="1:68" x14ac:dyDescent="0.2">
      <c r="A319" s="566"/>
      <c r="B319" s="566"/>
      <c r="C319" s="566"/>
      <c r="D319" s="566"/>
      <c r="E319" s="566"/>
      <c r="F319" s="566"/>
      <c r="G319" s="566"/>
      <c r="H319" s="566"/>
      <c r="I319" s="566"/>
      <c r="J319" s="566"/>
      <c r="K319" s="566"/>
      <c r="L319" s="566"/>
      <c r="M319" s="566"/>
      <c r="N319" s="566"/>
      <c r="O319" s="567"/>
      <c r="P319" s="554" t="s">
        <v>71</v>
      </c>
      <c r="Q319" s="555"/>
      <c r="R319" s="555"/>
      <c r="S319" s="555"/>
      <c r="T319" s="555"/>
      <c r="U319" s="555"/>
      <c r="V319" s="556"/>
      <c r="W319" s="37" t="s">
        <v>69</v>
      </c>
      <c r="X319" s="549">
        <f>IFERROR(SUM(X315:X317),"0")</f>
        <v>30</v>
      </c>
      <c r="Y319" s="549">
        <f>IFERROR(SUM(Y315:Y317),"0")</f>
        <v>31.2</v>
      </c>
      <c r="Z319" s="37"/>
      <c r="AA319" s="550"/>
      <c r="AB319" s="550"/>
      <c r="AC319" s="550"/>
    </row>
    <row r="320" spans="1:68" ht="14.25" hidden="1" customHeight="1" x14ac:dyDescent="0.25">
      <c r="A320" s="569" t="s">
        <v>93</v>
      </c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6"/>
      <c r="P320" s="566"/>
      <c r="Q320" s="566"/>
      <c r="R320" s="566"/>
      <c r="S320" s="566"/>
      <c r="T320" s="566"/>
      <c r="U320" s="566"/>
      <c r="V320" s="566"/>
      <c r="W320" s="566"/>
      <c r="X320" s="566"/>
      <c r="Y320" s="566"/>
      <c r="Z320" s="566"/>
      <c r="AA320" s="541"/>
      <c r="AB320" s="541"/>
      <c r="AC320" s="541"/>
    </row>
    <row r="321" spans="1:68" ht="27" hidden="1" customHeight="1" x14ac:dyDescent="0.25">
      <c r="A321" s="54" t="s">
        <v>511</v>
      </c>
      <c r="B321" s="54" t="s">
        <v>512</v>
      </c>
      <c r="C321" s="31">
        <v>4301030235</v>
      </c>
      <c r="D321" s="563">
        <v>4607091388381</v>
      </c>
      <c r="E321" s="56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65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2"/>
      <c r="R321" s="552"/>
      <c r="S321" s="552"/>
      <c r="T321" s="553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4301030232</v>
      </c>
      <c r="D322" s="563">
        <v>4607091388374</v>
      </c>
      <c r="E322" s="56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50" t="s">
        <v>516</v>
      </c>
      <c r="Q322" s="552"/>
      <c r="R322" s="552"/>
      <c r="S322" s="552"/>
      <c r="T322" s="553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4301032015</v>
      </c>
      <c r="D323" s="563">
        <v>4607091383102</v>
      </c>
      <c r="E323" s="56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 t="s">
        <v>77</v>
      </c>
      <c r="M323" s="33" t="s">
        <v>96</v>
      </c>
      <c r="N323" s="33"/>
      <c r="O323" s="32">
        <v>180</v>
      </c>
      <c r="P323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 t="s">
        <v>80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520</v>
      </c>
      <c r="B324" s="54" t="s">
        <v>521</v>
      </c>
      <c r="C324" s="31">
        <v>4301030233</v>
      </c>
      <c r="D324" s="563">
        <v>4607091388404</v>
      </c>
      <c r="E324" s="56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5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7"/>
      <c r="P325" s="554" t="s">
        <v>71</v>
      </c>
      <c r="Q325" s="555"/>
      <c r="R325" s="555"/>
      <c r="S325" s="555"/>
      <c r="T325" s="555"/>
      <c r="U325" s="555"/>
      <c r="V325" s="556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6"/>
      <c r="B326" s="566"/>
      <c r="C326" s="566"/>
      <c r="D326" s="566"/>
      <c r="E326" s="566"/>
      <c r="F326" s="566"/>
      <c r="G326" s="566"/>
      <c r="H326" s="566"/>
      <c r="I326" s="566"/>
      <c r="J326" s="566"/>
      <c r="K326" s="566"/>
      <c r="L326" s="566"/>
      <c r="M326" s="566"/>
      <c r="N326" s="566"/>
      <c r="O326" s="567"/>
      <c r="P326" s="554" t="s">
        <v>71</v>
      </c>
      <c r="Q326" s="555"/>
      <c r="R326" s="555"/>
      <c r="S326" s="555"/>
      <c r="T326" s="555"/>
      <c r="U326" s="555"/>
      <c r="V326" s="556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9" t="s">
        <v>522</v>
      </c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6"/>
      <c r="P327" s="566"/>
      <c r="Q327" s="566"/>
      <c r="R327" s="566"/>
      <c r="S327" s="566"/>
      <c r="T327" s="566"/>
      <c r="U327" s="566"/>
      <c r="V327" s="566"/>
      <c r="W327" s="566"/>
      <c r="X327" s="566"/>
      <c r="Y327" s="566"/>
      <c r="Z327" s="566"/>
      <c r="AA327" s="541"/>
      <c r="AB327" s="541"/>
      <c r="AC327" s="541"/>
    </row>
    <row r="328" spans="1:68" ht="16.5" hidden="1" customHeight="1" x14ac:dyDescent="0.25">
      <c r="A328" s="54" t="s">
        <v>523</v>
      </c>
      <c r="B328" s="54" t="s">
        <v>524</v>
      </c>
      <c r="C328" s="31">
        <v>4301180007</v>
      </c>
      <c r="D328" s="563">
        <v>4680115881808</v>
      </c>
      <c r="E328" s="56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527</v>
      </c>
      <c r="B329" s="54" t="s">
        <v>528</v>
      </c>
      <c r="C329" s="31">
        <v>4301180006</v>
      </c>
      <c r="D329" s="563">
        <v>4680115881822</v>
      </c>
      <c r="E329" s="56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4301180001</v>
      </c>
      <c r="D330" s="563">
        <v>4680115880016</v>
      </c>
      <c r="E330" s="56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5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7"/>
      <c r="P331" s="554" t="s">
        <v>71</v>
      </c>
      <c r="Q331" s="555"/>
      <c r="R331" s="555"/>
      <c r="S331" s="555"/>
      <c r="T331" s="555"/>
      <c r="U331" s="555"/>
      <c r="V331" s="556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6"/>
      <c r="B332" s="566"/>
      <c r="C332" s="566"/>
      <c r="D332" s="566"/>
      <c r="E332" s="566"/>
      <c r="F332" s="566"/>
      <c r="G332" s="566"/>
      <c r="H332" s="566"/>
      <c r="I332" s="566"/>
      <c r="J332" s="566"/>
      <c r="K332" s="566"/>
      <c r="L332" s="566"/>
      <c r="M332" s="566"/>
      <c r="N332" s="566"/>
      <c r="O332" s="567"/>
      <c r="P332" s="554" t="s">
        <v>71</v>
      </c>
      <c r="Q332" s="555"/>
      <c r="R332" s="555"/>
      <c r="S332" s="555"/>
      <c r="T332" s="555"/>
      <c r="U332" s="555"/>
      <c r="V332" s="556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3" t="s">
        <v>531</v>
      </c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6"/>
      <c r="P333" s="566"/>
      <c r="Q333" s="566"/>
      <c r="R333" s="566"/>
      <c r="S333" s="566"/>
      <c r="T333" s="566"/>
      <c r="U333" s="566"/>
      <c r="V333" s="566"/>
      <c r="W333" s="566"/>
      <c r="X333" s="566"/>
      <c r="Y333" s="566"/>
      <c r="Z333" s="566"/>
      <c r="AA333" s="542"/>
      <c r="AB333" s="542"/>
      <c r="AC333" s="542"/>
    </row>
    <row r="334" spans="1:68" ht="14.25" hidden="1" customHeight="1" x14ac:dyDescent="0.25">
      <c r="A334" s="569" t="s">
        <v>73</v>
      </c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6"/>
      <c r="P334" s="566"/>
      <c r="Q334" s="566"/>
      <c r="R334" s="566"/>
      <c r="S334" s="566"/>
      <c r="T334" s="566"/>
      <c r="U334" s="566"/>
      <c r="V334" s="566"/>
      <c r="W334" s="566"/>
      <c r="X334" s="566"/>
      <c r="Y334" s="566"/>
      <c r="Z334" s="566"/>
      <c r="AA334" s="541"/>
      <c r="AB334" s="541"/>
      <c r="AC334" s="541"/>
    </row>
    <row r="335" spans="1:68" ht="27" hidden="1" customHeight="1" x14ac:dyDescent="0.25">
      <c r="A335" s="54" t="s">
        <v>532</v>
      </c>
      <c r="B335" s="54" t="s">
        <v>533</v>
      </c>
      <c r="C335" s="31">
        <v>4301051489</v>
      </c>
      <c r="D335" s="563">
        <v>4607091387919</v>
      </c>
      <c r="E335" s="56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/>
      <c r="M335" s="33" t="s">
        <v>86</v>
      </c>
      <c r="N335" s="33"/>
      <c r="O335" s="32">
        <v>45</v>
      </c>
      <c r="P335" s="7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4301051461</v>
      </c>
      <c r="D336" s="563">
        <v>4680115883604</v>
      </c>
      <c r="E336" s="56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77</v>
      </c>
      <c r="M336" s="33" t="s">
        <v>78</v>
      </c>
      <c r="N336" s="33"/>
      <c r="O336" s="32">
        <v>45</v>
      </c>
      <c r="P336" s="6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 t="s">
        <v>80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4301051864</v>
      </c>
      <c r="D337" s="563">
        <v>4680115883567</v>
      </c>
      <c r="E337" s="56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77</v>
      </c>
      <c r="M337" s="33" t="s">
        <v>86</v>
      </c>
      <c r="N337" s="33"/>
      <c r="O337" s="32">
        <v>40</v>
      </c>
      <c r="P337" s="6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 t="s">
        <v>80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5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7"/>
      <c r="P338" s="554" t="s">
        <v>71</v>
      </c>
      <c r="Q338" s="555"/>
      <c r="R338" s="555"/>
      <c r="S338" s="555"/>
      <c r="T338" s="555"/>
      <c r="U338" s="555"/>
      <c r="V338" s="556"/>
      <c r="W338" s="37" t="s">
        <v>72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6"/>
      <c r="B339" s="566"/>
      <c r="C339" s="566"/>
      <c r="D339" s="566"/>
      <c r="E339" s="566"/>
      <c r="F339" s="566"/>
      <c r="G339" s="566"/>
      <c r="H339" s="566"/>
      <c r="I339" s="566"/>
      <c r="J339" s="566"/>
      <c r="K339" s="566"/>
      <c r="L339" s="566"/>
      <c r="M339" s="566"/>
      <c r="N339" s="566"/>
      <c r="O339" s="567"/>
      <c r="P339" s="554" t="s">
        <v>71</v>
      </c>
      <c r="Q339" s="555"/>
      <c r="R339" s="555"/>
      <c r="S339" s="555"/>
      <c r="T339" s="555"/>
      <c r="U339" s="555"/>
      <c r="V339" s="556"/>
      <c r="W339" s="37" t="s">
        <v>69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722" t="s">
        <v>541</v>
      </c>
      <c r="B340" s="723"/>
      <c r="C340" s="723"/>
      <c r="D340" s="723"/>
      <c r="E340" s="723"/>
      <c r="F340" s="723"/>
      <c r="G340" s="723"/>
      <c r="H340" s="723"/>
      <c r="I340" s="723"/>
      <c r="J340" s="723"/>
      <c r="K340" s="723"/>
      <c r="L340" s="723"/>
      <c r="M340" s="723"/>
      <c r="N340" s="723"/>
      <c r="O340" s="723"/>
      <c r="P340" s="723"/>
      <c r="Q340" s="723"/>
      <c r="R340" s="723"/>
      <c r="S340" s="723"/>
      <c r="T340" s="723"/>
      <c r="U340" s="723"/>
      <c r="V340" s="723"/>
      <c r="W340" s="723"/>
      <c r="X340" s="723"/>
      <c r="Y340" s="723"/>
      <c r="Z340" s="723"/>
      <c r="AA340" s="48"/>
      <c r="AB340" s="48"/>
      <c r="AC340" s="48"/>
    </row>
    <row r="341" spans="1:68" ht="16.5" hidden="1" customHeight="1" x14ac:dyDescent="0.25">
      <c r="A341" s="583" t="s">
        <v>542</v>
      </c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6"/>
      <c r="P341" s="566"/>
      <c r="Q341" s="566"/>
      <c r="R341" s="566"/>
      <c r="S341" s="566"/>
      <c r="T341" s="566"/>
      <c r="U341" s="566"/>
      <c r="V341" s="566"/>
      <c r="W341" s="566"/>
      <c r="X341" s="566"/>
      <c r="Y341" s="566"/>
      <c r="Z341" s="566"/>
      <c r="AA341" s="542"/>
      <c r="AB341" s="542"/>
      <c r="AC341" s="542"/>
    </row>
    <row r="342" spans="1:68" ht="14.25" hidden="1" customHeight="1" x14ac:dyDescent="0.25">
      <c r="A342" s="569" t="s">
        <v>101</v>
      </c>
      <c r="B342" s="566"/>
      <c r="C342" s="566"/>
      <c r="D342" s="566"/>
      <c r="E342" s="566"/>
      <c r="F342" s="566"/>
      <c r="G342" s="566"/>
      <c r="H342" s="566"/>
      <c r="I342" s="566"/>
      <c r="J342" s="566"/>
      <c r="K342" s="566"/>
      <c r="L342" s="566"/>
      <c r="M342" s="566"/>
      <c r="N342" s="566"/>
      <c r="O342" s="566"/>
      <c r="P342" s="566"/>
      <c r="Q342" s="566"/>
      <c r="R342" s="566"/>
      <c r="S342" s="566"/>
      <c r="T342" s="566"/>
      <c r="U342" s="566"/>
      <c r="V342" s="566"/>
      <c r="W342" s="566"/>
      <c r="X342" s="566"/>
      <c r="Y342" s="566"/>
      <c r="Z342" s="566"/>
      <c r="AA342" s="541"/>
      <c r="AB342" s="541"/>
      <c r="AC342" s="541"/>
    </row>
    <row r="343" spans="1:68" ht="37.5" hidden="1" customHeight="1" x14ac:dyDescent="0.25">
      <c r="A343" s="54" t="s">
        <v>543</v>
      </c>
      <c r="B343" s="54" t="s">
        <v>544</v>
      </c>
      <c r="C343" s="31">
        <v>4301011869</v>
      </c>
      <c r="D343" s="563">
        <v>4680115884847</v>
      </c>
      <c r="E343" s="56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 t="s">
        <v>105</v>
      </c>
      <c r="M343" s="33" t="s">
        <v>68</v>
      </c>
      <c r="N343" s="33"/>
      <c r="O343" s="32">
        <v>60</v>
      </c>
      <c r="P343" s="7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 t="s">
        <v>80</v>
      </c>
      <c r="AK343" s="68">
        <v>120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4301011870</v>
      </c>
      <c r="D344" s="563">
        <v>4680115884854</v>
      </c>
      <c r="E344" s="56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 t="s">
        <v>548</v>
      </c>
      <c r="M344" s="33" t="s">
        <v>68</v>
      </c>
      <c r="N344" s="33"/>
      <c r="O344" s="32">
        <v>60</v>
      </c>
      <c r="P344" s="6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7">
        <v>0</v>
      </c>
      <c r="Y344" s="548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549</v>
      </c>
      <c r="AG344" s="64"/>
      <c r="AJ344" s="68" t="s">
        <v>80</v>
      </c>
      <c r="AK344" s="68">
        <v>10575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37.5" hidden="1" customHeight="1" x14ac:dyDescent="0.25">
      <c r="A345" s="54" t="s">
        <v>550</v>
      </c>
      <c r="B345" s="54" t="s">
        <v>551</v>
      </c>
      <c r="C345" s="31">
        <v>4301011867</v>
      </c>
      <c r="D345" s="563">
        <v>4680115884830</v>
      </c>
      <c r="E345" s="56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68</v>
      </c>
      <c r="N345" s="33"/>
      <c r="O345" s="32">
        <v>60</v>
      </c>
      <c r="P345" s="7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80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553</v>
      </c>
      <c r="B346" s="54" t="s">
        <v>554</v>
      </c>
      <c r="C346" s="31">
        <v>4301011832</v>
      </c>
      <c r="D346" s="563">
        <v>4607091383997</v>
      </c>
      <c r="E346" s="56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 t="s">
        <v>105</v>
      </c>
      <c r="M346" s="33" t="s">
        <v>86</v>
      </c>
      <c r="N346" s="33"/>
      <c r="O346" s="32">
        <v>60</v>
      </c>
      <c r="P346" s="6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80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4301011433</v>
      </c>
      <c r="D347" s="563">
        <v>4680115882638</v>
      </c>
      <c r="E347" s="56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4301011952</v>
      </c>
      <c r="D348" s="563">
        <v>4680115884922</v>
      </c>
      <c r="E348" s="56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65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hidden="1" customHeight="1" x14ac:dyDescent="0.25">
      <c r="A349" s="54" t="s">
        <v>561</v>
      </c>
      <c r="B349" s="54" t="s">
        <v>562</v>
      </c>
      <c r="C349" s="31">
        <v>4301011868</v>
      </c>
      <c r="D349" s="563">
        <v>4680115884861</v>
      </c>
      <c r="E349" s="56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idden="1" x14ac:dyDescent="0.2">
      <c r="A350" s="565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7"/>
      <c r="P350" s="554" t="s">
        <v>71</v>
      </c>
      <c r="Q350" s="555"/>
      <c r="R350" s="555"/>
      <c r="S350" s="555"/>
      <c r="T350" s="555"/>
      <c r="U350" s="555"/>
      <c r="V350" s="556"/>
      <c r="W350" s="37" t="s">
        <v>72</v>
      </c>
      <c r="X350" s="549">
        <f>IFERROR(X343/H343,"0")+IFERROR(X344/H344,"0")+IFERROR(X345/H345,"0")+IFERROR(X346/H346,"0")+IFERROR(X347/H347,"0")+IFERROR(X348/H348,"0")+IFERROR(X349/H349,"0")</f>
        <v>0</v>
      </c>
      <c r="Y350" s="549">
        <f>IFERROR(Y343/H343,"0")+IFERROR(Y344/H344,"0")+IFERROR(Y345/H345,"0")+IFERROR(Y346/H346,"0")+IFERROR(Y347/H347,"0")+IFERROR(Y348/H348,"0")+IFERROR(Y349/H349,"0")</f>
        <v>0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50"/>
      <c r="AB350" s="550"/>
      <c r="AC350" s="550"/>
    </row>
    <row r="351" spans="1:68" hidden="1" x14ac:dyDescent="0.2">
      <c r="A351" s="566"/>
      <c r="B351" s="566"/>
      <c r="C351" s="566"/>
      <c r="D351" s="566"/>
      <c r="E351" s="566"/>
      <c r="F351" s="566"/>
      <c r="G351" s="566"/>
      <c r="H351" s="566"/>
      <c r="I351" s="566"/>
      <c r="J351" s="566"/>
      <c r="K351" s="566"/>
      <c r="L351" s="566"/>
      <c r="M351" s="566"/>
      <c r="N351" s="566"/>
      <c r="O351" s="567"/>
      <c r="P351" s="554" t="s">
        <v>71</v>
      </c>
      <c r="Q351" s="555"/>
      <c r="R351" s="555"/>
      <c r="S351" s="555"/>
      <c r="T351" s="555"/>
      <c r="U351" s="555"/>
      <c r="V351" s="556"/>
      <c r="W351" s="37" t="s">
        <v>69</v>
      </c>
      <c r="X351" s="549">
        <f>IFERROR(SUM(X343:X349),"0")</f>
        <v>0</v>
      </c>
      <c r="Y351" s="549">
        <f>IFERROR(SUM(Y343:Y349),"0")</f>
        <v>0</v>
      </c>
      <c r="Z351" s="37"/>
      <c r="AA351" s="550"/>
      <c r="AB351" s="550"/>
      <c r="AC351" s="550"/>
    </row>
    <row r="352" spans="1:68" ht="14.25" hidden="1" customHeight="1" x14ac:dyDescent="0.25">
      <c r="A352" s="569" t="s">
        <v>137</v>
      </c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6"/>
      <c r="P352" s="566"/>
      <c r="Q352" s="566"/>
      <c r="R352" s="566"/>
      <c r="S352" s="566"/>
      <c r="T352" s="566"/>
      <c r="U352" s="566"/>
      <c r="V352" s="566"/>
      <c r="W352" s="566"/>
      <c r="X352" s="566"/>
      <c r="Y352" s="566"/>
      <c r="Z352" s="566"/>
      <c r="AA352" s="541"/>
      <c r="AB352" s="541"/>
      <c r="AC352" s="541"/>
    </row>
    <row r="353" spans="1:68" ht="27" hidden="1" customHeight="1" x14ac:dyDescent="0.25">
      <c r="A353" s="54" t="s">
        <v>563</v>
      </c>
      <c r="B353" s="54" t="s">
        <v>564</v>
      </c>
      <c r="C353" s="31">
        <v>4301020178</v>
      </c>
      <c r="D353" s="563">
        <v>4607091383980</v>
      </c>
      <c r="E353" s="56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 t="s">
        <v>565</v>
      </c>
      <c r="M353" s="33" t="s">
        <v>106</v>
      </c>
      <c r="N353" s="33"/>
      <c r="O353" s="32">
        <v>50</v>
      </c>
      <c r="P353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566</v>
      </c>
      <c r="AG353" s="64"/>
      <c r="AJ353" s="68" t="s">
        <v>80</v>
      </c>
      <c r="AK353" s="68">
        <v>15075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567</v>
      </c>
      <c r="B354" s="54" t="s">
        <v>568</v>
      </c>
      <c r="C354" s="31">
        <v>4301020179</v>
      </c>
      <c r="D354" s="563">
        <v>4607091384178</v>
      </c>
      <c r="E354" s="56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5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7"/>
      <c r="P355" s="554" t="s">
        <v>71</v>
      </c>
      <c r="Q355" s="555"/>
      <c r="R355" s="555"/>
      <c r="S355" s="555"/>
      <c r="T355" s="555"/>
      <c r="U355" s="555"/>
      <c r="V355" s="556"/>
      <c r="W355" s="37" t="s">
        <v>72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hidden="1" x14ac:dyDescent="0.2">
      <c r="A356" s="566"/>
      <c r="B356" s="566"/>
      <c r="C356" s="566"/>
      <c r="D356" s="566"/>
      <c r="E356" s="566"/>
      <c r="F356" s="566"/>
      <c r="G356" s="566"/>
      <c r="H356" s="566"/>
      <c r="I356" s="566"/>
      <c r="J356" s="566"/>
      <c r="K356" s="566"/>
      <c r="L356" s="566"/>
      <c r="M356" s="566"/>
      <c r="N356" s="566"/>
      <c r="O356" s="567"/>
      <c r="P356" s="554" t="s">
        <v>71</v>
      </c>
      <c r="Q356" s="555"/>
      <c r="R356" s="555"/>
      <c r="S356" s="555"/>
      <c r="T356" s="555"/>
      <c r="U356" s="555"/>
      <c r="V356" s="556"/>
      <c r="W356" s="37" t="s">
        <v>69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hidden="1" customHeight="1" x14ac:dyDescent="0.25">
      <c r="A357" s="569" t="s">
        <v>73</v>
      </c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6"/>
      <c r="P357" s="566"/>
      <c r="Q357" s="566"/>
      <c r="R357" s="566"/>
      <c r="S357" s="566"/>
      <c r="T357" s="566"/>
      <c r="U357" s="566"/>
      <c r="V357" s="566"/>
      <c r="W357" s="566"/>
      <c r="X357" s="566"/>
      <c r="Y357" s="566"/>
      <c r="Z357" s="566"/>
      <c r="AA357" s="541"/>
      <c r="AB357" s="541"/>
      <c r="AC357" s="541"/>
    </row>
    <row r="358" spans="1:68" ht="27" hidden="1" customHeight="1" x14ac:dyDescent="0.25">
      <c r="A358" s="54" t="s">
        <v>569</v>
      </c>
      <c r="B358" s="54" t="s">
        <v>570</v>
      </c>
      <c r="C358" s="31">
        <v>4301051903</v>
      </c>
      <c r="D358" s="563">
        <v>4607091383928</v>
      </c>
      <c r="E358" s="56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/>
      <c r="M358" s="33" t="s">
        <v>78</v>
      </c>
      <c r="N358" s="33"/>
      <c r="O358" s="32">
        <v>40</v>
      </c>
      <c r="P358" s="7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4301051897</v>
      </c>
      <c r="D359" s="563">
        <v>4607091384260</v>
      </c>
      <c r="E359" s="56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/>
      <c r="M359" s="33" t="s">
        <v>78</v>
      </c>
      <c r="N359" s="33"/>
      <c r="O359" s="32">
        <v>40</v>
      </c>
      <c r="P359" s="67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5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7"/>
      <c r="P360" s="554" t="s">
        <v>71</v>
      </c>
      <c r="Q360" s="555"/>
      <c r="R360" s="555"/>
      <c r="S360" s="555"/>
      <c r="T360" s="555"/>
      <c r="U360" s="555"/>
      <c r="V360" s="556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6"/>
      <c r="B361" s="566"/>
      <c r="C361" s="566"/>
      <c r="D361" s="566"/>
      <c r="E361" s="566"/>
      <c r="F361" s="566"/>
      <c r="G361" s="566"/>
      <c r="H361" s="566"/>
      <c r="I361" s="566"/>
      <c r="J361" s="566"/>
      <c r="K361" s="566"/>
      <c r="L361" s="566"/>
      <c r="M361" s="566"/>
      <c r="N361" s="566"/>
      <c r="O361" s="567"/>
      <c r="P361" s="554" t="s">
        <v>71</v>
      </c>
      <c r="Q361" s="555"/>
      <c r="R361" s="555"/>
      <c r="S361" s="555"/>
      <c r="T361" s="555"/>
      <c r="U361" s="555"/>
      <c r="V361" s="556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9" t="s">
        <v>167</v>
      </c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6"/>
      <c r="P362" s="566"/>
      <c r="Q362" s="566"/>
      <c r="R362" s="566"/>
      <c r="S362" s="566"/>
      <c r="T362" s="566"/>
      <c r="U362" s="566"/>
      <c r="V362" s="566"/>
      <c r="W362" s="566"/>
      <c r="X362" s="566"/>
      <c r="Y362" s="566"/>
      <c r="Z362" s="566"/>
      <c r="AA362" s="541"/>
      <c r="AB362" s="541"/>
      <c r="AC362" s="541"/>
    </row>
    <row r="363" spans="1:68" ht="16.5" hidden="1" customHeight="1" x14ac:dyDescent="0.25">
      <c r="A363" s="54" t="s">
        <v>575</v>
      </c>
      <c r="B363" s="54" t="s">
        <v>576</v>
      </c>
      <c r="C363" s="31">
        <v>4301060524</v>
      </c>
      <c r="D363" s="563">
        <v>4607091384673</v>
      </c>
      <c r="E363" s="56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78</v>
      </c>
      <c r="N363" s="33"/>
      <c r="O363" s="32">
        <v>40</v>
      </c>
      <c r="P363" s="5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2"/>
      <c r="R363" s="552"/>
      <c r="S363" s="552"/>
      <c r="T363" s="553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577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5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7"/>
      <c r="P364" s="554" t="s">
        <v>71</v>
      </c>
      <c r="Q364" s="555"/>
      <c r="R364" s="555"/>
      <c r="S364" s="555"/>
      <c r="T364" s="555"/>
      <c r="U364" s="555"/>
      <c r="V364" s="556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6"/>
      <c r="B365" s="566"/>
      <c r="C365" s="566"/>
      <c r="D365" s="566"/>
      <c r="E365" s="566"/>
      <c r="F365" s="566"/>
      <c r="G365" s="566"/>
      <c r="H365" s="566"/>
      <c r="I365" s="566"/>
      <c r="J365" s="566"/>
      <c r="K365" s="566"/>
      <c r="L365" s="566"/>
      <c r="M365" s="566"/>
      <c r="N365" s="566"/>
      <c r="O365" s="567"/>
      <c r="P365" s="554" t="s">
        <v>71</v>
      </c>
      <c r="Q365" s="555"/>
      <c r="R365" s="555"/>
      <c r="S365" s="555"/>
      <c r="T365" s="555"/>
      <c r="U365" s="555"/>
      <c r="V365" s="556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83" t="s">
        <v>578</v>
      </c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6"/>
      <c r="P366" s="566"/>
      <c r="Q366" s="566"/>
      <c r="R366" s="566"/>
      <c r="S366" s="566"/>
      <c r="T366" s="566"/>
      <c r="U366" s="566"/>
      <c r="V366" s="566"/>
      <c r="W366" s="566"/>
      <c r="X366" s="566"/>
      <c r="Y366" s="566"/>
      <c r="Z366" s="566"/>
      <c r="AA366" s="542"/>
      <c r="AB366" s="542"/>
      <c r="AC366" s="542"/>
    </row>
    <row r="367" spans="1:68" ht="14.25" hidden="1" customHeight="1" x14ac:dyDescent="0.25">
      <c r="A367" s="569" t="s">
        <v>101</v>
      </c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6"/>
      <c r="P367" s="566"/>
      <c r="Q367" s="566"/>
      <c r="R367" s="566"/>
      <c r="S367" s="566"/>
      <c r="T367" s="566"/>
      <c r="U367" s="566"/>
      <c r="V367" s="566"/>
      <c r="W367" s="566"/>
      <c r="X367" s="566"/>
      <c r="Y367" s="566"/>
      <c r="Z367" s="566"/>
      <c r="AA367" s="541"/>
      <c r="AB367" s="541"/>
      <c r="AC367" s="541"/>
    </row>
    <row r="368" spans="1:68" ht="37.5" hidden="1" customHeight="1" x14ac:dyDescent="0.25">
      <c r="A368" s="54" t="s">
        <v>579</v>
      </c>
      <c r="B368" s="54" t="s">
        <v>580</v>
      </c>
      <c r="C368" s="31">
        <v>4301011873</v>
      </c>
      <c r="D368" s="563">
        <v>4680115881907</v>
      </c>
      <c r="E368" s="56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581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63">
        <v>4680115884885</v>
      </c>
      <c r="E369" s="56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/>
      <c r="M369" s="33" t="s">
        <v>68</v>
      </c>
      <c r="N369" s="33"/>
      <c r="O369" s="32">
        <v>60</v>
      </c>
      <c r="P369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7">
        <v>30</v>
      </c>
      <c r="Y369" s="548">
        <f>IFERROR(IF(X369="",0,CEILING((X369/$H369),1)*$H369),"")</f>
        <v>36</v>
      </c>
      <c r="Z369" s="36">
        <f>IFERROR(IF(Y369=0,"",ROUNDUP(Y369/H369,0)*0.01898),"")</f>
        <v>5.6940000000000004E-2</v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31.087500000000002</v>
      </c>
      <c r="BN369" s="64">
        <f>IFERROR(Y369*I369/H369,"0")</f>
        <v>37.305</v>
      </c>
      <c r="BO369" s="64">
        <f>IFERROR(1/J369*(X369/H369),"0")</f>
        <v>3.90625E-2</v>
      </c>
      <c r="BP369" s="64">
        <f>IFERROR(1/J369*(Y369/H369),"0")</f>
        <v>4.6875E-2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4301011871</v>
      </c>
      <c r="D370" s="563">
        <v>4680115884908</v>
      </c>
      <c r="E370" s="56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68</v>
      </c>
      <c r="N370" s="33"/>
      <c r="O370" s="32">
        <v>60</v>
      </c>
      <c r="P370" s="5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5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7"/>
      <c r="P371" s="554" t="s">
        <v>71</v>
      </c>
      <c r="Q371" s="555"/>
      <c r="R371" s="555"/>
      <c r="S371" s="555"/>
      <c r="T371" s="555"/>
      <c r="U371" s="555"/>
      <c r="V371" s="556"/>
      <c r="W371" s="37" t="s">
        <v>72</v>
      </c>
      <c r="X371" s="549">
        <f>IFERROR(X368/H368,"0")+IFERROR(X369/H369,"0")+IFERROR(X370/H370,"0")</f>
        <v>2.5</v>
      </c>
      <c r="Y371" s="549">
        <f>IFERROR(Y368/H368,"0")+IFERROR(Y369/H369,"0")+IFERROR(Y370/H370,"0")</f>
        <v>3</v>
      </c>
      <c r="Z371" s="549">
        <f>IFERROR(IF(Z368="",0,Z368),"0")+IFERROR(IF(Z369="",0,Z369),"0")+IFERROR(IF(Z370="",0,Z370),"0")</f>
        <v>5.6940000000000004E-2</v>
      </c>
      <c r="AA371" s="550"/>
      <c r="AB371" s="550"/>
      <c r="AC371" s="550"/>
    </row>
    <row r="372" spans="1:68" x14ac:dyDescent="0.2">
      <c r="A372" s="566"/>
      <c r="B372" s="566"/>
      <c r="C372" s="566"/>
      <c r="D372" s="566"/>
      <c r="E372" s="566"/>
      <c r="F372" s="566"/>
      <c r="G372" s="566"/>
      <c r="H372" s="566"/>
      <c r="I372" s="566"/>
      <c r="J372" s="566"/>
      <c r="K372" s="566"/>
      <c r="L372" s="566"/>
      <c r="M372" s="566"/>
      <c r="N372" s="566"/>
      <c r="O372" s="567"/>
      <c r="P372" s="554" t="s">
        <v>71</v>
      </c>
      <c r="Q372" s="555"/>
      <c r="R372" s="555"/>
      <c r="S372" s="555"/>
      <c r="T372" s="555"/>
      <c r="U372" s="555"/>
      <c r="V372" s="556"/>
      <c r="W372" s="37" t="s">
        <v>69</v>
      </c>
      <c r="X372" s="549">
        <f>IFERROR(SUM(X368:X370),"0")</f>
        <v>30</v>
      </c>
      <c r="Y372" s="549">
        <f>IFERROR(SUM(Y368:Y370),"0")</f>
        <v>36</v>
      </c>
      <c r="Z372" s="37"/>
      <c r="AA372" s="550"/>
      <c r="AB372" s="550"/>
      <c r="AC372" s="550"/>
    </row>
    <row r="373" spans="1:68" ht="14.25" hidden="1" customHeight="1" x14ac:dyDescent="0.25">
      <c r="A373" s="569" t="s">
        <v>64</v>
      </c>
      <c r="B373" s="566"/>
      <c r="C373" s="566"/>
      <c r="D373" s="566"/>
      <c r="E373" s="566"/>
      <c r="F373" s="566"/>
      <c r="G373" s="566"/>
      <c r="H373" s="566"/>
      <c r="I373" s="566"/>
      <c r="J373" s="566"/>
      <c r="K373" s="566"/>
      <c r="L373" s="566"/>
      <c r="M373" s="566"/>
      <c r="N373" s="566"/>
      <c r="O373" s="566"/>
      <c r="P373" s="566"/>
      <c r="Q373" s="566"/>
      <c r="R373" s="566"/>
      <c r="S373" s="566"/>
      <c r="T373" s="566"/>
      <c r="U373" s="566"/>
      <c r="V373" s="566"/>
      <c r="W373" s="566"/>
      <c r="X373" s="566"/>
      <c r="Y373" s="566"/>
      <c r="Z373" s="566"/>
      <c r="AA373" s="541"/>
      <c r="AB373" s="541"/>
      <c r="AC373" s="541"/>
    </row>
    <row r="374" spans="1:68" ht="27" hidden="1" customHeight="1" x14ac:dyDescent="0.25">
      <c r="A374" s="54" t="s">
        <v>587</v>
      </c>
      <c r="B374" s="54" t="s">
        <v>588</v>
      </c>
      <c r="C374" s="31">
        <v>4301031303</v>
      </c>
      <c r="D374" s="563">
        <v>4607091384802</v>
      </c>
      <c r="E374" s="56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68</v>
      </c>
      <c r="N374" s="33"/>
      <c r="O374" s="32">
        <v>35</v>
      </c>
      <c r="P374" s="7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587</v>
      </c>
      <c r="B375" s="54" t="s">
        <v>590</v>
      </c>
      <c r="C375" s="31">
        <v>4301031457</v>
      </c>
      <c r="D375" s="563">
        <v>4607091384802</v>
      </c>
      <c r="E375" s="564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41" t="s">
        <v>591</v>
      </c>
      <c r="Q375" s="552"/>
      <c r="R375" s="552"/>
      <c r="S375" s="552"/>
      <c r="T375" s="553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5"/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7"/>
      <c r="P376" s="554" t="s">
        <v>71</v>
      </c>
      <c r="Q376" s="555"/>
      <c r="R376" s="555"/>
      <c r="S376" s="555"/>
      <c r="T376" s="555"/>
      <c r="U376" s="555"/>
      <c r="V376" s="556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6"/>
      <c r="B377" s="566"/>
      <c r="C377" s="566"/>
      <c r="D377" s="566"/>
      <c r="E377" s="566"/>
      <c r="F377" s="566"/>
      <c r="G377" s="566"/>
      <c r="H377" s="566"/>
      <c r="I377" s="566"/>
      <c r="J377" s="566"/>
      <c r="K377" s="566"/>
      <c r="L377" s="566"/>
      <c r="M377" s="566"/>
      <c r="N377" s="566"/>
      <c r="O377" s="567"/>
      <c r="P377" s="554" t="s">
        <v>71</v>
      </c>
      <c r="Q377" s="555"/>
      <c r="R377" s="555"/>
      <c r="S377" s="555"/>
      <c r="T377" s="555"/>
      <c r="U377" s="555"/>
      <c r="V377" s="556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9" t="s">
        <v>73</v>
      </c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6"/>
      <c r="P378" s="566"/>
      <c r="Q378" s="566"/>
      <c r="R378" s="566"/>
      <c r="S378" s="566"/>
      <c r="T378" s="566"/>
      <c r="U378" s="566"/>
      <c r="V378" s="566"/>
      <c r="W378" s="566"/>
      <c r="X378" s="566"/>
      <c r="Y378" s="566"/>
      <c r="Z378" s="566"/>
      <c r="AA378" s="541"/>
      <c r="AB378" s="541"/>
      <c r="AC378" s="541"/>
    </row>
    <row r="379" spans="1:68" ht="27" hidden="1" customHeight="1" x14ac:dyDescent="0.25">
      <c r="A379" s="54" t="s">
        <v>592</v>
      </c>
      <c r="B379" s="54" t="s">
        <v>593</v>
      </c>
      <c r="C379" s="31">
        <v>4301051899</v>
      </c>
      <c r="D379" s="563">
        <v>4607091384246</v>
      </c>
      <c r="E379" s="564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/>
      <c r="M379" s="33" t="s">
        <v>78</v>
      </c>
      <c r="N379" s="33"/>
      <c r="O379" s="32">
        <v>40</v>
      </c>
      <c r="P379" s="8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595</v>
      </c>
      <c r="B380" s="54" t="s">
        <v>596</v>
      </c>
      <c r="C380" s="31">
        <v>4301051660</v>
      </c>
      <c r="D380" s="563">
        <v>4607091384253</v>
      </c>
      <c r="E380" s="564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/>
      <c r="M380" s="33" t="s">
        <v>78</v>
      </c>
      <c r="N380" s="33"/>
      <c r="O380" s="32">
        <v>40</v>
      </c>
      <c r="P380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5"/>
      <c r="B381" s="566"/>
      <c r="C381" s="566"/>
      <c r="D381" s="566"/>
      <c r="E381" s="566"/>
      <c r="F381" s="566"/>
      <c r="G381" s="566"/>
      <c r="H381" s="566"/>
      <c r="I381" s="566"/>
      <c r="J381" s="566"/>
      <c r="K381" s="566"/>
      <c r="L381" s="566"/>
      <c r="M381" s="566"/>
      <c r="N381" s="566"/>
      <c r="O381" s="567"/>
      <c r="P381" s="554" t="s">
        <v>71</v>
      </c>
      <c r="Q381" s="555"/>
      <c r="R381" s="555"/>
      <c r="S381" s="555"/>
      <c r="T381" s="555"/>
      <c r="U381" s="555"/>
      <c r="V381" s="556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hidden="1" x14ac:dyDescent="0.2">
      <c r="A382" s="566"/>
      <c r="B382" s="566"/>
      <c r="C382" s="566"/>
      <c r="D382" s="566"/>
      <c r="E382" s="566"/>
      <c r="F382" s="566"/>
      <c r="G382" s="566"/>
      <c r="H382" s="566"/>
      <c r="I382" s="566"/>
      <c r="J382" s="566"/>
      <c r="K382" s="566"/>
      <c r="L382" s="566"/>
      <c r="M382" s="566"/>
      <c r="N382" s="566"/>
      <c r="O382" s="567"/>
      <c r="P382" s="554" t="s">
        <v>71</v>
      </c>
      <c r="Q382" s="555"/>
      <c r="R382" s="555"/>
      <c r="S382" s="555"/>
      <c r="T382" s="555"/>
      <c r="U382" s="555"/>
      <c r="V382" s="556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hidden="1" customHeight="1" x14ac:dyDescent="0.25">
      <c r="A383" s="569" t="s">
        <v>167</v>
      </c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6"/>
      <c r="P383" s="566"/>
      <c r="Q383" s="566"/>
      <c r="R383" s="566"/>
      <c r="S383" s="566"/>
      <c r="T383" s="566"/>
      <c r="U383" s="566"/>
      <c r="V383" s="566"/>
      <c r="W383" s="566"/>
      <c r="X383" s="566"/>
      <c r="Y383" s="566"/>
      <c r="Z383" s="566"/>
      <c r="AA383" s="541"/>
      <c r="AB383" s="541"/>
      <c r="AC383" s="541"/>
    </row>
    <row r="384" spans="1:68" ht="27" hidden="1" customHeight="1" x14ac:dyDescent="0.25">
      <c r="A384" s="54" t="s">
        <v>597</v>
      </c>
      <c r="B384" s="54" t="s">
        <v>598</v>
      </c>
      <c r="C384" s="31">
        <v>4301060441</v>
      </c>
      <c r="D384" s="563">
        <v>4607091389357</v>
      </c>
      <c r="E384" s="564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78</v>
      </c>
      <c r="N384" s="33"/>
      <c r="O384" s="32">
        <v>40</v>
      </c>
      <c r="P384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2"/>
      <c r="R384" s="552"/>
      <c r="S384" s="552"/>
      <c r="T384" s="553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5"/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7"/>
      <c r="P385" s="554" t="s">
        <v>71</v>
      </c>
      <c r="Q385" s="555"/>
      <c r="R385" s="555"/>
      <c r="S385" s="555"/>
      <c r="T385" s="555"/>
      <c r="U385" s="555"/>
      <c r="V385" s="556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6"/>
      <c r="B386" s="566"/>
      <c r="C386" s="566"/>
      <c r="D386" s="566"/>
      <c r="E386" s="566"/>
      <c r="F386" s="566"/>
      <c r="G386" s="566"/>
      <c r="H386" s="566"/>
      <c r="I386" s="566"/>
      <c r="J386" s="566"/>
      <c r="K386" s="566"/>
      <c r="L386" s="566"/>
      <c r="M386" s="566"/>
      <c r="N386" s="566"/>
      <c r="O386" s="567"/>
      <c r="P386" s="554" t="s">
        <v>71</v>
      </c>
      <c r="Q386" s="555"/>
      <c r="R386" s="555"/>
      <c r="S386" s="555"/>
      <c r="T386" s="555"/>
      <c r="U386" s="555"/>
      <c r="V386" s="556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722" t="s">
        <v>600</v>
      </c>
      <c r="B387" s="723"/>
      <c r="C387" s="723"/>
      <c r="D387" s="723"/>
      <c r="E387" s="723"/>
      <c r="F387" s="723"/>
      <c r="G387" s="723"/>
      <c r="H387" s="723"/>
      <c r="I387" s="723"/>
      <c r="J387" s="723"/>
      <c r="K387" s="723"/>
      <c r="L387" s="723"/>
      <c r="M387" s="723"/>
      <c r="N387" s="723"/>
      <c r="O387" s="723"/>
      <c r="P387" s="723"/>
      <c r="Q387" s="723"/>
      <c r="R387" s="723"/>
      <c r="S387" s="723"/>
      <c r="T387" s="723"/>
      <c r="U387" s="723"/>
      <c r="V387" s="723"/>
      <c r="W387" s="723"/>
      <c r="X387" s="723"/>
      <c r="Y387" s="723"/>
      <c r="Z387" s="723"/>
      <c r="AA387" s="48"/>
      <c r="AB387" s="48"/>
      <c r="AC387" s="48"/>
    </row>
    <row r="388" spans="1:68" ht="16.5" hidden="1" customHeight="1" x14ac:dyDescent="0.25">
      <c r="A388" s="583" t="s">
        <v>601</v>
      </c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6"/>
      <c r="P388" s="566"/>
      <c r="Q388" s="566"/>
      <c r="R388" s="566"/>
      <c r="S388" s="566"/>
      <c r="T388" s="566"/>
      <c r="U388" s="566"/>
      <c r="V388" s="566"/>
      <c r="W388" s="566"/>
      <c r="X388" s="566"/>
      <c r="Y388" s="566"/>
      <c r="Z388" s="566"/>
      <c r="AA388" s="542"/>
      <c r="AB388" s="542"/>
      <c r="AC388" s="542"/>
    </row>
    <row r="389" spans="1:68" ht="14.25" hidden="1" customHeight="1" x14ac:dyDescent="0.25">
      <c r="A389" s="569" t="s">
        <v>64</v>
      </c>
      <c r="B389" s="566"/>
      <c r="C389" s="566"/>
      <c r="D389" s="566"/>
      <c r="E389" s="566"/>
      <c r="F389" s="566"/>
      <c r="G389" s="566"/>
      <c r="H389" s="566"/>
      <c r="I389" s="566"/>
      <c r="J389" s="566"/>
      <c r="K389" s="566"/>
      <c r="L389" s="566"/>
      <c r="M389" s="566"/>
      <c r="N389" s="566"/>
      <c r="O389" s="566"/>
      <c r="P389" s="566"/>
      <c r="Q389" s="566"/>
      <c r="R389" s="566"/>
      <c r="S389" s="566"/>
      <c r="T389" s="566"/>
      <c r="U389" s="566"/>
      <c r="V389" s="566"/>
      <c r="W389" s="566"/>
      <c r="X389" s="566"/>
      <c r="Y389" s="566"/>
      <c r="Z389" s="566"/>
      <c r="AA389" s="541"/>
      <c r="AB389" s="541"/>
      <c r="AC389" s="541"/>
    </row>
    <row r="390" spans="1:68" ht="27" customHeight="1" x14ac:dyDescent="0.25">
      <c r="A390" s="54" t="s">
        <v>602</v>
      </c>
      <c r="B390" s="54" t="s">
        <v>603</v>
      </c>
      <c r="C390" s="31">
        <v>4301031405</v>
      </c>
      <c r="D390" s="563">
        <v>4680115886100</v>
      </c>
      <c r="E390" s="56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7">
        <v>15</v>
      </c>
      <c r="Y390" s="548">
        <f t="shared" ref="Y390:Y399" si="42">IFERROR(IF(X390="",0,CEILING((X390/$H390),1)*$H390),"")</f>
        <v>16.200000000000003</v>
      </c>
      <c r="Z390" s="36">
        <f>IFERROR(IF(Y390=0,"",ROUNDUP(Y390/H390,0)*0.00902),"")</f>
        <v>2.7060000000000001E-2</v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43">IFERROR(X390*I390/H390,"0")</f>
        <v>15.583333333333334</v>
      </c>
      <c r="BN390" s="64">
        <f t="shared" ref="BN390:BN399" si="44">IFERROR(Y390*I390/H390,"0")</f>
        <v>16.830000000000002</v>
      </c>
      <c r="BO390" s="64">
        <f t="shared" ref="BO390:BO399" si="45">IFERROR(1/J390*(X390/H390),"0")</f>
        <v>2.1043771043771045E-2</v>
      </c>
      <c r="BP390" s="64">
        <f t="shared" ref="BP390:BP399" si="46">IFERROR(1/J390*(Y390/H390),"0")</f>
        <v>2.2727272727272731E-2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4301031382</v>
      </c>
      <c r="D391" s="563">
        <v>4680115886117</v>
      </c>
      <c r="E391" s="56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605</v>
      </c>
      <c r="B392" s="54" t="s">
        <v>608</v>
      </c>
      <c r="C392" s="31">
        <v>4301031406</v>
      </c>
      <c r="D392" s="563">
        <v>4680115886117</v>
      </c>
      <c r="E392" s="56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4301031402</v>
      </c>
      <c r="D393" s="563">
        <v>4680115886124</v>
      </c>
      <c r="E393" s="564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4301031366</v>
      </c>
      <c r="D394" s="563">
        <v>4680115883147</v>
      </c>
      <c r="E394" s="564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4301031362</v>
      </c>
      <c r="D395" s="563">
        <v>4607091384338</v>
      </c>
      <c r="E395" s="56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 t="s">
        <v>271</v>
      </c>
      <c r="M395" s="33" t="s">
        <v>68</v>
      </c>
      <c r="N395" s="33"/>
      <c r="O395" s="32">
        <v>50</v>
      </c>
      <c r="P395" s="7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604</v>
      </c>
      <c r="AG395" s="64"/>
      <c r="AJ395" s="68" t="s">
        <v>80</v>
      </c>
      <c r="AK395" s="68">
        <v>37.799999999999997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hidden="1" customHeight="1" x14ac:dyDescent="0.25">
      <c r="A396" s="54" t="s">
        <v>616</v>
      </c>
      <c r="B396" s="54" t="s">
        <v>617</v>
      </c>
      <c r="C396" s="31">
        <v>4301031361</v>
      </c>
      <c r="D396" s="563">
        <v>4607091389524</v>
      </c>
      <c r="E396" s="564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4301031364</v>
      </c>
      <c r="D397" s="563">
        <v>4680115883161</v>
      </c>
      <c r="E397" s="564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2"/>
      <c r="R397" s="552"/>
      <c r="S397" s="552"/>
      <c r="T397" s="553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4301031358</v>
      </c>
      <c r="D398" s="563">
        <v>4607091389531</v>
      </c>
      <c r="E398" s="56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625</v>
      </c>
      <c r="B399" s="54" t="s">
        <v>626</v>
      </c>
      <c r="C399" s="31">
        <v>4301031360</v>
      </c>
      <c r="D399" s="563">
        <v>4607091384345</v>
      </c>
      <c r="E399" s="564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6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5"/>
      <c r="B400" s="566"/>
      <c r="C400" s="566"/>
      <c r="D400" s="566"/>
      <c r="E400" s="566"/>
      <c r="F400" s="566"/>
      <c r="G400" s="566"/>
      <c r="H400" s="566"/>
      <c r="I400" s="566"/>
      <c r="J400" s="566"/>
      <c r="K400" s="566"/>
      <c r="L400" s="566"/>
      <c r="M400" s="566"/>
      <c r="N400" s="566"/>
      <c r="O400" s="567"/>
      <c r="P400" s="554" t="s">
        <v>71</v>
      </c>
      <c r="Q400" s="555"/>
      <c r="R400" s="555"/>
      <c r="S400" s="555"/>
      <c r="T400" s="555"/>
      <c r="U400" s="555"/>
      <c r="V400" s="556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2.7777777777777777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3.0000000000000004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2.7060000000000001E-2</v>
      </c>
      <c r="AA400" s="550"/>
      <c r="AB400" s="550"/>
      <c r="AC400" s="550"/>
    </row>
    <row r="401" spans="1:68" x14ac:dyDescent="0.2">
      <c r="A401" s="566"/>
      <c r="B401" s="566"/>
      <c r="C401" s="566"/>
      <c r="D401" s="566"/>
      <c r="E401" s="566"/>
      <c r="F401" s="566"/>
      <c r="G401" s="566"/>
      <c r="H401" s="566"/>
      <c r="I401" s="566"/>
      <c r="J401" s="566"/>
      <c r="K401" s="566"/>
      <c r="L401" s="566"/>
      <c r="M401" s="566"/>
      <c r="N401" s="566"/>
      <c r="O401" s="567"/>
      <c r="P401" s="554" t="s">
        <v>71</v>
      </c>
      <c r="Q401" s="555"/>
      <c r="R401" s="555"/>
      <c r="S401" s="555"/>
      <c r="T401" s="555"/>
      <c r="U401" s="555"/>
      <c r="V401" s="556"/>
      <c r="W401" s="37" t="s">
        <v>69</v>
      </c>
      <c r="X401" s="549">
        <f>IFERROR(SUM(X390:X399),"0")</f>
        <v>15</v>
      </c>
      <c r="Y401" s="549">
        <f>IFERROR(SUM(Y390:Y399),"0")</f>
        <v>16.200000000000003</v>
      </c>
      <c r="Z401" s="37"/>
      <c r="AA401" s="550"/>
      <c r="AB401" s="550"/>
      <c r="AC401" s="550"/>
    </row>
    <row r="402" spans="1:68" ht="14.25" hidden="1" customHeight="1" x14ac:dyDescent="0.25">
      <c r="A402" s="569" t="s">
        <v>73</v>
      </c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6"/>
      <c r="P402" s="566"/>
      <c r="Q402" s="566"/>
      <c r="R402" s="566"/>
      <c r="S402" s="566"/>
      <c r="T402" s="566"/>
      <c r="U402" s="566"/>
      <c r="V402" s="566"/>
      <c r="W402" s="566"/>
      <c r="X402" s="566"/>
      <c r="Y402" s="566"/>
      <c r="Z402" s="566"/>
      <c r="AA402" s="541"/>
      <c r="AB402" s="541"/>
      <c r="AC402" s="541"/>
    </row>
    <row r="403" spans="1:68" ht="27" hidden="1" customHeight="1" x14ac:dyDescent="0.25">
      <c r="A403" s="54" t="s">
        <v>627</v>
      </c>
      <c r="B403" s="54" t="s">
        <v>628</v>
      </c>
      <c r="C403" s="31">
        <v>4301051284</v>
      </c>
      <c r="D403" s="563">
        <v>4607091384352</v>
      </c>
      <c r="E403" s="564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/>
      <c r="M403" s="33" t="s">
        <v>78</v>
      </c>
      <c r="N403" s="33"/>
      <c r="O403" s="32">
        <v>45</v>
      </c>
      <c r="P403" s="7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630</v>
      </c>
      <c r="B404" s="54" t="s">
        <v>631</v>
      </c>
      <c r="C404" s="31">
        <v>4301051431</v>
      </c>
      <c r="D404" s="563">
        <v>4607091389654</v>
      </c>
      <c r="E404" s="564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/>
      <c r="M404" s="33" t="s">
        <v>78</v>
      </c>
      <c r="N404" s="33"/>
      <c r="O404" s="32">
        <v>45</v>
      </c>
      <c r="P404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2"/>
      <c r="R404" s="552"/>
      <c r="S404" s="552"/>
      <c r="T404" s="553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5"/>
      <c r="B405" s="566"/>
      <c r="C405" s="566"/>
      <c r="D405" s="566"/>
      <c r="E405" s="566"/>
      <c r="F405" s="566"/>
      <c r="G405" s="566"/>
      <c r="H405" s="566"/>
      <c r="I405" s="566"/>
      <c r="J405" s="566"/>
      <c r="K405" s="566"/>
      <c r="L405" s="566"/>
      <c r="M405" s="566"/>
      <c r="N405" s="566"/>
      <c r="O405" s="567"/>
      <c r="P405" s="554" t="s">
        <v>71</v>
      </c>
      <c r="Q405" s="555"/>
      <c r="R405" s="555"/>
      <c r="S405" s="555"/>
      <c r="T405" s="555"/>
      <c r="U405" s="555"/>
      <c r="V405" s="556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6"/>
      <c r="B406" s="566"/>
      <c r="C406" s="566"/>
      <c r="D406" s="566"/>
      <c r="E406" s="566"/>
      <c r="F406" s="566"/>
      <c r="G406" s="566"/>
      <c r="H406" s="566"/>
      <c r="I406" s="566"/>
      <c r="J406" s="566"/>
      <c r="K406" s="566"/>
      <c r="L406" s="566"/>
      <c r="M406" s="566"/>
      <c r="N406" s="566"/>
      <c r="O406" s="567"/>
      <c r="P406" s="554" t="s">
        <v>71</v>
      </c>
      <c r="Q406" s="555"/>
      <c r="R406" s="555"/>
      <c r="S406" s="555"/>
      <c r="T406" s="555"/>
      <c r="U406" s="555"/>
      <c r="V406" s="556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83" t="s">
        <v>633</v>
      </c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6"/>
      <c r="P407" s="566"/>
      <c r="Q407" s="566"/>
      <c r="R407" s="566"/>
      <c r="S407" s="566"/>
      <c r="T407" s="566"/>
      <c r="U407" s="566"/>
      <c r="V407" s="566"/>
      <c r="W407" s="566"/>
      <c r="X407" s="566"/>
      <c r="Y407" s="566"/>
      <c r="Z407" s="566"/>
      <c r="AA407" s="542"/>
      <c r="AB407" s="542"/>
      <c r="AC407" s="542"/>
    </row>
    <row r="408" spans="1:68" ht="14.25" hidden="1" customHeight="1" x14ac:dyDescent="0.25">
      <c r="A408" s="569" t="s">
        <v>137</v>
      </c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6"/>
      <c r="P408" s="566"/>
      <c r="Q408" s="566"/>
      <c r="R408" s="566"/>
      <c r="S408" s="566"/>
      <c r="T408" s="566"/>
      <c r="U408" s="566"/>
      <c r="V408" s="566"/>
      <c r="W408" s="566"/>
      <c r="X408" s="566"/>
      <c r="Y408" s="566"/>
      <c r="Z408" s="566"/>
      <c r="AA408" s="541"/>
      <c r="AB408" s="541"/>
      <c r="AC408" s="541"/>
    </row>
    <row r="409" spans="1:68" ht="27" hidden="1" customHeight="1" x14ac:dyDescent="0.25">
      <c r="A409" s="54" t="s">
        <v>634</v>
      </c>
      <c r="B409" s="54" t="s">
        <v>635</v>
      </c>
      <c r="C409" s="31">
        <v>4301020319</v>
      </c>
      <c r="D409" s="563">
        <v>4680115885240</v>
      </c>
      <c r="E409" s="564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6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5"/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7"/>
      <c r="P410" s="554" t="s">
        <v>71</v>
      </c>
      <c r="Q410" s="555"/>
      <c r="R410" s="555"/>
      <c r="S410" s="555"/>
      <c r="T410" s="555"/>
      <c r="U410" s="555"/>
      <c r="V410" s="556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6"/>
      <c r="B411" s="566"/>
      <c r="C411" s="566"/>
      <c r="D411" s="566"/>
      <c r="E411" s="566"/>
      <c r="F411" s="566"/>
      <c r="G411" s="566"/>
      <c r="H411" s="566"/>
      <c r="I411" s="566"/>
      <c r="J411" s="566"/>
      <c r="K411" s="566"/>
      <c r="L411" s="566"/>
      <c r="M411" s="566"/>
      <c r="N411" s="566"/>
      <c r="O411" s="567"/>
      <c r="P411" s="554" t="s">
        <v>71</v>
      </c>
      <c r="Q411" s="555"/>
      <c r="R411" s="555"/>
      <c r="S411" s="555"/>
      <c r="T411" s="555"/>
      <c r="U411" s="555"/>
      <c r="V411" s="556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9" t="s">
        <v>64</v>
      </c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6"/>
      <c r="P412" s="566"/>
      <c r="Q412" s="566"/>
      <c r="R412" s="566"/>
      <c r="S412" s="566"/>
      <c r="T412" s="566"/>
      <c r="U412" s="566"/>
      <c r="V412" s="566"/>
      <c r="W412" s="566"/>
      <c r="X412" s="566"/>
      <c r="Y412" s="566"/>
      <c r="Z412" s="566"/>
      <c r="AA412" s="541"/>
      <c r="AB412" s="541"/>
      <c r="AC412" s="541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63">
        <v>4680115886094</v>
      </c>
      <c r="E413" s="564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7">
        <v>20</v>
      </c>
      <c r="Y413" s="548">
        <f>IFERROR(IF(X413="",0,CEILING((X413/$H413),1)*$H413),"")</f>
        <v>21.6</v>
      </c>
      <c r="Z413" s="36">
        <f>IFERROR(IF(Y413=0,"",ROUNDUP(Y413/H413,0)*0.00902),"")</f>
        <v>3.6080000000000001E-2</v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20.777777777777779</v>
      </c>
      <c r="BN413" s="64">
        <f>IFERROR(Y413*I413/H413,"0")</f>
        <v>22.44</v>
      </c>
      <c r="BO413" s="64">
        <f>IFERROR(1/J413*(X413/H413),"0")</f>
        <v>2.8058361391694722E-2</v>
      </c>
      <c r="BP413" s="64">
        <f>IFERROR(1/J413*(Y413/H413),"0")</f>
        <v>3.0303030303030304E-2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63">
        <v>4607091389425</v>
      </c>
      <c r="E414" s="564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2"/>
      <c r="R414" s="552"/>
      <c r="S414" s="552"/>
      <c r="T414" s="553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63">
        <v>4680115880771</v>
      </c>
      <c r="E415" s="564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7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63">
        <v>4607091389500</v>
      </c>
      <c r="E416" s="564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2"/>
      <c r="R416" s="552"/>
      <c r="S416" s="552"/>
      <c r="T416" s="553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5"/>
      <c r="B417" s="566"/>
      <c r="C417" s="566"/>
      <c r="D417" s="566"/>
      <c r="E417" s="566"/>
      <c r="F417" s="566"/>
      <c r="G417" s="566"/>
      <c r="H417" s="566"/>
      <c r="I417" s="566"/>
      <c r="J417" s="566"/>
      <c r="K417" s="566"/>
      <c r="L417" s="566"/>
      <c r="M417" s="566"/>
      <c r="N417" s="566"/>
      <c r="O417" s="567"/>
      <c r="P417" s="554" t="s">
        <v>71</v>
      </c>
      <c r="Q417" s="555"/>
      <c r="R417" s="555"/>
      <c r="S417" s="555"/>
      <c r="T417" s="555"/>
      <c r="U417" s="555"/>
      <c r="V417" s="556"/>
      <c r="W417" s="37" t="s">
        <v>72</v>
      </c>
      <c r="X417" s="549">
        <f>IFERROR(X413/H413,"0")+IFERROR(X414/H414,"0")+IFERROR(X415/H415,"0")+IFERROR(X416/H416,"0")</f>
        <v>3.7037037037037033</v>
      </c>
      <c r="Y417" s="549">
        <f>IFERROR(Y413/H413,"0")+IFERROR(Y414/H414,"0")+IFERROR(Y415/H415,"0")+IFERROR(Y416/H416,"0")</f>
        <v>4</v>
      </c>
      <c r="Z417" s="549">
        <f>IFERROR(IF(Z413="",0,Z413),"0")+IFERROR(IF(Z414="",0,Z414),"0")+IFERROR(IF(Z415="",0,Z415),"0")+IFERROR(IF(Z416="",0,Z416),"0")</f>
        <v>3.6080000000000001E-2</v>
      </c>
      <c r="AA417" s="550"/>
      <c r="AB417" s="550"/>
      <c r="AC417" s="550"/>
    </row>
    <row r="418" spans="1:68" x14ac:dyDescent="0.2">
      <c r="A418" s="566"/>
      <c r="B418" s="566"/>
      <c r="C418" s="566"/>
      <c r="D418" s="566"/>
      <c r="E418" s="566"/>
      <c r="F418" s="566"/>
      <c r="G418" s="566"/>
      <c r="H418" s="566"/>
      <c r="I418" s="566"/>
      <c r="J418" s="566"/>
      <c r="K418" s="566"/>
      <c r="L418" s="566"/>
      <c r="M418" s="566"/>
      <c r="N418" s="566"/>
      <c r="O418" s="567"/>
      <c r="P418" s="554" t="s">
        <v>71</v>
      </c>
      <c r="Q418" s="555"/>
      <c r="R418" s="555"/>
      <c r="S418" s="555"/>
      <c r="T418" s="555"/>
      <c r="U418" s="555"/>
      <c r="V418" s="556"/>
      <c r="W418" s="37" t="s">
        <v>69</v>
      </c>
      <c r="X418" s="549">
        <f>IFERROR(SUM(X413:X416),"0")</f>
        <v>20</v>
      </c>
      <c r="Y418" s="549">
        <f>IFERROR(SUM(Y413:Y416),"0")</f>
        <v>21.6</v>
      </c>
      <c r="Z418" s="37"/>
      <c r="AA418" s="550"/>
      <c r="AB418" s="550"/>
      <c r="AC418" s="550"/>
    </row>
    <row r="419" spans="1:68" ht="16.5" hidden="1" customHeight="1" x14ac:dyDescent="0.25">
      <c r="A419" s="583" t="s">
        <v>648</v>
      </c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6"/>
      <c r="P419" s="566"/>
      <c r="Q419" s="566"/>
      <c r="R419" s="566"/>
      <c r="S419" s="566"/>
      <c r="T419" s="566"/>
      <c r="U419" s="566"/>
      <c r="V419" s="566"/>
      <c r="W419" s="566"/>
      <c r="X419" s="566"/>
      <c r="Y419" s="566"/>
      <c r="Z419" s="566"/>
      <c r="AA419" s="542"/>
      <c r="AB419" s="542"/>
      <c r="AC419" s="542"/>
    </row>
    <row r="420" spans="1:68" ht="14.25" hidden="1" customHeight="1" x14ac:dyDescent="0.25">
      <c r="A420" s="569" t="s">
        <v>64</v>
      </c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6"/>
      <c r="P420" s="566"/>
      <c r="Q420" s="566"/>
      <c r="R420" s="566"/>
      <c r="S420" s="566"/>
      <c r="T420" s="566"/>
      <c r="U420" s="566"/>
      <c r="V420" s="566"/>
      <c r="W420" s="566"/>
      <c r="X420" s="566"/>
      <c r="Y420" s="566"/>
      <c r="Z420" s="566"/>
      <c r="AA420" s="541"/>
      <c r="AB420" s="541"/>
      <c r="AC420" s="541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63">
        <v>4680115885110</v>
      </c>
      <c r="E421" s="564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6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2"/>
      <c r="R421" s="552"/>
      <c r="S421" s="552"/>
      <c r="T421" s="553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5"/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7"/>
      <c r="P422" s="554" t="s">
        <v>71</v>
      </c>
      <c r="Q422" s="555"/>
      <c r="R422" s="555"/>
      <c r="S422" s="555"/>
      <c r="T422" s="555"/>
      <c r="U422" s="555"/>
      <c r="V422" s="556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6"/>
      <c r="B423" s="566"/>
      <c r="C423" s="566"/>
      <c r="D423" s="566"/>
      <c r="E423" s="566"/>
      <c r="F423" s="566"/>
      <c r="G423" s="566"/>
      <c r="H423" s="566"/>
      <c r="I423" s="566"/>
      <c r="J423" s="566"/>
      <c r="K423" s="566"/>
      <c r="L423" s="566"/>
      <c r="M423" s="566"/>
      <c r="N423" s="566"/>
      <c r="O423" s="567"/>
      <c r="P423" s="554" t="s">
        <v>71</v>
      </c>
      <c r="Q423" s="555"/>
      <c r="R423" s="555"/>
      <c r="S423" s="555"/>
      <c r="T423" s="555"/>
      <c r="U423" s="555"/>
      <c r="V423" s="556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722" t="s">
        <v>652</v>
      </c>
      <c r="B424" s="723"/>
      <c r="C424" s="723"/>
      <c r="D424" s="723"/>
      <c r="E424" s="723"/>
      <c r="F424" s="723"/>
      <c r="G424" s="723"/>
      <c r="H424" s="723"/>
      <c r="I424" s="723"/>
      <c r="J424" s="723"/>
      <c r="K424" s="723"/>
      <c r="L424" s="723"/>
      <c r="M424" s="723"/>
      <c r="N424" s="723"/>
      <c r="O424" s="723"/>
      <c r="P424" s="723"/>
      <c r="Q424" s="723"/>
      <c r="R424" s="723"/>
      <c r="S424" s="723"/>
      <c r="T424" s="723"/>
      <c r="U424" s="723"/>
      <c r="V424" s="723"/>
      <c r="W424" s="723"/>
      <c r="X424" s="723"/>
      <c r="Y424" s="723"/>
      <c r="Z424" s="723"/>
      <c r="AA424" s="48"/>
      <c r="AB424" s="48"/>
      <c r="AC424" s="48"/>
    </row>
    <row r="425" spans="1:68" ht="16.5" hidden="1" customHeight="1" x14ac:dyDescent="0.25">
      <c r="A425" s="583" t="s">
        <v>652</v>
      </c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6"/>
      <c r="P425" s="566"/>
      <c r="Q425" s="566"/>
      <c r="R425" s="566"/>
      <c r="S425" s="566"/>
      <c r="T425" s="566"/>
      <c r="U425" s="566"/>
      <c r="V425" s="566"/>
      <c r="W425" s="566"/>
      <c r="X425" s="566"/>
      <c r="Y425" s="566"/>
      <c r="Z425" s="566"/>
      <c r="AA425" s="542"/>
      <c r="AB425" s="542"/>
      <c r="AC425" s="542"/>
    </row>
    <row r="426" spans="1:68" ht="14.25" hidden="1" customHeight="1" x14ac:dyDescent="0.25">
      <c r="A426" s="569" t="s">
        <v>101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41"/>
      <c r="AB426" s="541"/>
      <c r="AC426" s="541"/>
    </row>
    <row r="427" spans="1:68" ht="27" customHeight="1" x14ac:dyDescent="0.25">
      <c r="A427" s="54" t="s">
        <v>653</v>
      </c>
      <c r="B427" s="54" t="s">
        <v>654</v>
      </c>
      <c r="C427" s="31">
        <v>4301011795</v>
      </c>
      <c r="D427" s="563">
        <v>4607091389067</v>
      </c>
      <c r="E427" s="564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2"/>
      <c r="R427" s="552"/>
      <c r="S427" s="552"/>
      <c r="T427" s="553"/>
      <c r="U427" s="34"/>
      <c r="V427" s="34"/>
      <c r="W427" s="35" t="s">
        <v>69</v>
      </c>
      <c r="X427" s="547">
        <v>40</v>
      </c>
      <c r="Y427" s="548">
        <f t="shared" ref="Y427:Y438" si="48">IFERROR(IF(X427="",0,CEILING((X427/$H427),1)*$H427),"")</f>
        <v>42.24</v>
      </c>
      <c r="Z427" s="36">
        <f t="shared" ref="Z427:Z433" si="49">IFERROR(IF(Y427=0,"",ROUNDUP(Y427/H427,0)*0.01196),"")</f>
        <v>9.5680000000000001E-2</v>
      </c>
      <c r="AA427" s="56"/>
      <c r="AB427" s="57"/>
      <c r="AC427" s="465" t="s">
        <v>107</v>
      </c>
      <c r="AG427" s="64"/>
      <c r="AJ427" s="68" t="s">
        <v>80</v>
      </c>
      <c r="AK427" s="68">
        <v>42.24</v>
      </c>
      <c r="BB427" s="466" t="s">
        <v>1</v>
      </c>
      <c r="BM427" s="64">
        <f t="shared" ref="BM427:BM438" si="50">IFERROR(X427*I427/H427,"0")</f>
        <v>42.727272727272727</v>
      </c>
      <c r="BN427" s="64">
        <f t="shared" ref="BN427:BN438" si="51">IFERROR(Y427*I427/H427,"0")</f>
        <v>45.12</v>
      </c>
      <c r="BO427" s="64">
        <f t="shared" ref="BO427:BO438" si="52">IFERROR(1/J427*(X427/H427),"0")</f>
        <v>7.2843822843822847E-2</v>
      </c>
      <c r="BP427" s="64">
        <f t="shared" ref="BP427:BP438" si="53">IFERROR(1/J427*(Y427/H427),"0")</f>
        <v>7.6923076923076927E-2</v>
      </c>
    </row>
    <row r="428" spans="1:68" ht="27" hidden="1" customHeight="1" x14ac:dyDescent="0.25">
      <c r="A428" s="54" t="s">
        <v>655</v>
      </c>
      <c r="B428" s="54" t="s">
        <v>656</v>
      </c>
      <c r="C428" s="31">
        <v>4301011961</v>
      </c>
      <c r="D428" s="563">
        <v>4680115885271</v>
      </c>
      <c r="E428" s="564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/>
      <c r="M428" s="33" t="s">
        <v>106</v>
      </c>
      <c r="N428" s="33"/>
      <c r="O428" s="32">
        <v>60</v>
      </c>
      <c r="P428" s="8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657</v>
      </c>
      <c r="AG428" s="64"/>
      <c r="AJ428" s="68"/>
      <c r="AK428" s="68">
        <v>0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658</v>
      </c>
      <c r="B429" s="54" t="s">
        <v>659</v>
      </c>
      <c r="C429" s="31">
        <v>4301011376</v>
      </c>
      <c r="D429" s="563">
        <v>4680115885226</v>
      </c>
      <c r="E429" s="564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78</v>
      </c>
      <c r="N429" s="33"/>
      <c r="O429" s="32">
        <v>60</v>
      </c>
      <c r="P429" s="8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2"/>
      <c r="R429" s="552"/>
      <c r="S429" s="552"/>
      <c r="T429" s="553"/>
      <c r="U429" s="34"/>
      <c r="V429" s="34"/>
      <c r="W429" s="35" t="s">
        <v>69</v>
      </c>
      <c r="X429" s="547">
        <v>150</v>
      </c>
      <c r="Y429" s="548">
        <f t="shared" si="48"/>
        <v>153.12</v>
      </c>
      <c r="Z429" s="36">
        <f t="shared" si="49"/>
        <v>0.34683999999999998</v>
      </c>
      <c r="AA429" s="56"/>
      <c r="AB429" s="57"/>
      <c r="AC429" s="469" t="s">
        <v>660</v>
      </c>
      <c r="AG429" s="64"/>
      <c r="AJ429" s="68" t="s">
        <v>80</v>
      </c>
      <c r="AK429" s="68">
        <v>42.24</v>
      </c>
      <c r="BB429" s="470" t="s">
        <v>1</v>
      </c>
      <c r="BM429" s="64">
        <f t="shared" si="50"/>
        <v>160.22727272727272</v>
      </c>
      <c r="BN429" s="64">
        <f t="shared" si="51"/>
        <v>163.56</v>
      </c>
      <c r="BO429" s="64">
        <f t="shared" si="52"/>
        <v>0.27316433566433568</v>
      </c>
      <c r="BP429" s="64">
        <f t="shared" si="53"/>
        <v>0.27884615384615385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4301012145</v>
      </c>
      <c r="D430" s="563">
        <v>4607091383522</v>
      </c>
      <c r="E430" s="564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677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663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hidden="1" customHeight="1" x14ac:dyDescent="0.25">
      <c r="A431" s="54" t="s">
        <v>664</v>
      </c>
      <c r="B431" s="54" t="s">
        <v>665</v>
      </c>
      <c r="C431" s="31">
        <v>4301011774</v>
      </c>
      <c r="D431" s="563">
        <v>4680115884502</v>
      </c>
      <c r="E431" s="56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7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666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667</v>
      </c>
      <c r="B432" s="54" t="s">
        <v>668</v>
      </c>
      <c r="C432" s="31">
        <v>4301011771</v>
      </c>
      <c r="D432" s="563">
        <v>4607091389104</v>
      </c>
      <c r="E432" s="56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7">
        <v>150</v>
      </c>
      <c r="Y432" s="548">
        <f t="shared" si="48"/>
        <v>153.12</v>
      </c>
      <c r="Z432" s="36">
        <f t="shared" si="49"/>
        <v>0.34683999999999998</v>
      </c>
      <c r="AA432" s="56"/>
      <c r="AB432" s="57"/>
      <c r="AC432" s="475" t="s">
        <v>669</v>
      </c>
      <c r="AG432" s="64"/>
      <c r="AJ432" s="68" t="s">
        <v>80</v>
      </c>
      <c r="AK432" s="68">
        <v>42.24</v>
      </c>
      <c r="BB432" s="476" t="s">
        <v>1</v>
      </c>
      <c r="BM432" s="64">
        <f t="shared" si="50"/>
        <v>160.22727272727272</v>
      </c>
      <c r="BN432" s="64">
        <f t="shared" si="51"/>
        <v>163.56</v>
      </c>
      <c r="BO432" s="64">
        <f t="shared" si="52"/>
        <v>0.27316433566433568</v>
      </c>
      <c r="BP432" s="64">
        <f t="shared" si="53"/>
        <v>0.27884615384615385</v>
      </c>
    </row>
    <row r="433" spans="1:68" ht="16.5" hidden="1" customHeight="1" x14ac:dyDescent="0.25">
      <c r="A433" s="54" t="s">
        <v>670</v>
      </c>
      <c r="B433" s="54" t="s">
        <v>671</v>
      </c>
      <c r="C433" s="31">
        <v>4301011799</v>
      </c>
      <c r="D433" s="563">
        <v>4680115884519</v>
      </c>
      <c r="E433" s="56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78</v>
      </c>
      <c r="N433" s="33"/>
      <c r="O433" s="32">
        <v>60</v>
      </c>
      <c r="P433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672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673</v>
      </c>
      <c r="B434" s="54" t="s">
        <v>674</v>
      </c>
      <c r="C434" s="31">
        <v>4301012125</v>
      </c>
      <c r="D434" s="563">
        <v>4680115886391</v>
      </c>
      <c r="E434" s="564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78</v>
      </c>
      <c r="N434" s="33"/>
      <c r="O434" s="32">
        <v>60</v>
      </c>
      <c r="P434" s="58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2"/>
      <c r="R434" s="552"/>
      <c r="S434" s="552"/>
      <c r="T434" s="553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675</v>
      </c>
      <c r="B435" s="54" t="s">
        <v>676</v>
      </c>
      <c r="C435" s="31">
        <v>4301012035</v>
      </c>
      <c r="D435" s="563">
        <v>4680115880603</v>
      </c>
      <c r="E435" s="564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58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677</v>
      </c>
      <c r="B436" s="54" t="s">
        <v>678</v>
      </c>
      <c r="C436" s="31">
        <v>4301012036</v>
      </c>
      <c r="D436" s="563">
        <v>4680115882782</v>
      </c>
      <c r="E436" s="564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5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657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679</v>
      </c>
      <c r="B437" s="54" t="s">
        <v>680</v>
      </c>
      <c r="C437" s="31">
        <v>4301012050</v>
      </c>
      <c r="D437" s="563">
        <v>4680115885479</v>
      </c>
      <c r="E437" s="56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669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681</v>
      </c>
      <c r="B438" s="54" t="s">
        <v>682</v>
      </c>
      <c r="C438" s="31">
        <v>4301012034</v>
      </c>
      <c r="D438" s="563">
        <v>4607091389982</v>
      </c>
      <c r="E438" s="564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2"/>
      <c r="R438" s="552"/>
      <c r="S438" s="552"/>
      <c r="T438" s="553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669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5"/>
      <c r="B439" s="566"/>
      <c r="C439" s="566"/>
      <c r="D439" s="566"/>
      <c r="E439" s="566"/>
      <c r="F439" s="566"/>
      <c r="G439" s="566"/>
      <c r="H439" s="566"/>
      <c r="I439" s="566"/>
      <c r="J439" s="566"/>
      <c r="K439" s="566"/>
      <c r="L439" s="566"/>
      <c r="M439" s="566"/>
      <c r="N439" s="566"/>
      <c r="O439" s="567"/>
      <c r="P439" s="554" t="s">
        <v>71</v>
      </c>
      <c r="Q439" s="555"/>
      <c r="R439" s="555"/>
      <c r="S439" s="555"/>
      <c r="T439" s="555"/>
      <c r="U439" s="555"/>
      <c r="V439" s="556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64.393939393939391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66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0.78935999999999995</v>
      </c>
      <c r="AA439" s="550"/>
      <c r="AB439" s="550"/>
      <c r="AC439" s="550"/>
    </row>
    <row r="440" spans="1:68" x14ac:dyDescent="0.2">
      <c r="A440" s="566"/>
      <c r="B440" s="566"/>
      <c r="C440" s="566"/>
      <c r="D440" s="566"/>
      <c r="E440" s="566"/>
      <c r="F440" s="566"/>
      <c r="G440" s="566"/>
      <c r="H440" s="566"/>
      <c r="I440" s="566"/>
      <c r="J440" s="566"/>
      <c r="K440" s="566"/>
      <c r="L440" s="566"/>
      <c r="M440" s="566"/>
      <c r="N440" s="566"/>
      <c r="O440" s="567"/>
      <c r="P440" s="554" t="s">
        <v>71</v>
      </c>
      <c r="Q440" s="555"/>
      <c r="R440" s="555"/>
      <c r="S440" s="555"/>
      <c r="T440" s="555"/>
      <c r="U440" s="555"/>
      <c r="V440" s="556"/>
      <c r="W440" s="37" t="s">
        <v>69</v>
      </c>
      <c r="X440" s="549">
        <f>IFERROR(SUM(X427:X438),"0")</f>
        <v>340</v>
      </c>
      <c r="Y440" s="549">
        <f>IFERROR(SUM(Y427:Y438),"0")</f>
        <v>348.48</v>
      </c>
      <c r="Z440" s="37"/>
      <c r="AA440" s="550"/>
      <c r="AB440" s="550"/>
      <c r="AC440" s="550"/>
    </row>
    <row r="441" spans="1:68" ht="14.25" hidden="1" customHeight="1" x14ac:dyDescent="0.25">
      <c r="A441" s="569" t="s">
        <v>137</v>
      </c>
      <c r="B441" s="566"/>
      <c r="C441" s="566"/>
      <c r="D441" s="566"/>
      <c r="E441" s="566"/>
      <c r="F441" s="566"/>
      <c r="G441" s="566"/>
      <c r="H441" s="566"/>
      <c r="I441" s="566"/>
      <c r="J441" s="566"/>
      <c r="K441" s="566"/>
      <c r="L441" s="566"/>
      <c r="M441" s="566"/>
      <c r="N441" s="566"/>
      <c r="O441" s="566"/>
      <c r="P441" s="566"/>
      <c r="Q441" s="566"/>
      <c r="R441" s="566"/>
      <c r="S441" s="566"/>
      <c r="T441" s="566"/>
      <c r="U441" s="566"/>
      <c r="V441" s="566"/>
      <c r="W441" s="566"/>
      <c r="X441" s="566"/>
      <c r="Y441" s="566"/>
      <c r="Z441" s="566"/>
      <c r="AA441" s="541"/>
      <c r="AB441" s="541"/>
      <c r="AC441" s="541"/>
    </row>
    <row r="442" spans="1:68" ht="16.5" customHeight="1" x14ac:dyDescent="0.25">
      <c r="A442" s="54" t="s">
        <v>683</v>
      </c>
      <c r="B442" s="54" t="s">
        <v>684</v>
      </c>
      <c r="C442" s="31">
        <v>4301020334</v>
      </c>
      <c r="D442" s="563">
        <v>4607091388930</v>
      </c>
      <c r="E442" s="564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/>
      <c r="M442" s="33" t="s">
        <v>78</v>
      </c>
      <c r="N442" s="33"/>
      <c r="O442" s="32">
        <v>70</v>
      </c>
      <c r="P442" s="80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2"/>
      <c r="R442" s="552"/>
      <c r="S442" s="552"/>
      <c r="T442" s="553"/>
      <c r="U442" s="34"/>
      <c r="V442" s="34"/>
      <c r="W442" s="35" t="s">
        <v>69</v>
      </c>
      <c r="X442" s="547">
        <v>60</v>
      </c>
      <c r="Y442" s="548">
        <f>IFERROR(IF(X442="",0,CEILING((X442/$H442),1)*$H442),"")</f>
        <v>63.36</v>
      </c>
      <c r="Z442" s="36">
        <f>IFERROR(IF(Y442=0,"",ROUNDUP(Y442/H442,0)*0.01196),"")</f>
        <v>0.14352000000000001</v>
      </c>
      <c r="AA442" s="56"/>
      <c r="AB442" s="57"/>
      <c r="AC442" s="489" t="s">
        <v>685</v>
      </c>
      <c r="AG442" s="64"/>
      <c r="AJ442" s="68"/>
      <c r="AK442" s="68">
        <v>0</v>
      </c>
      <c r="BB442" s="490" t="s">
        <v>1</v>
      </c>
      <c r="BM442" s="64">
        <f>IFERROR(X442*I442/H442,"0")</f>
        <v>64.090909090909079</v>
      </c>
      <c r="BN442" s="64">
        <f>IFERROR(Y442*I442/H442,"0")</f>
        <v>67.679999999999993</v>
      </c>
      <c r="BO442" s="64">
        <f>IFERROR(1/J442*(X442/H442),"0")</f>
        <v>0.10926573426573427</v>
      </c>
      <c r="BP442" s="64">
        <f>IFERROR(1/J442*(Y442/H442),"0")</f>
        <v>0.11538461538461539</v>
      </c>
    </row>
    <row r="443" spans="1:68" ht="16.5" hidden="1" customHeight="1" x14ac:dyDescent="0.25">
      <c r="A443" s="54" t="s">
        <v>686</v>
      </c>
      <c r="B443" s="54" t="s">
        <v>687</v>
      </c>
      <c r="C443" s="31">
        <v>4301020384</v>
      </c>
      <c r="D443" s="563">
        <v>4680115886407</v>
      </c>
      <c r="E443" s="564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78</v>
      </c>
      <c r="N443" s="33"/>
      <c r="O443" s="32">
        <v>70</v>
      </c>
      <c r="P443" s="8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2"/>
      <c r="R443" s="552"/>
      <c r="S443" s="552"/>
      <c r="T443" s="553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685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688</v>
      </c>
      <c r="B444" s="54" t="s">
        <v>689</v>
      </c>
      <c r="C444" s="31">
        <v>4301020385</v>
      </c>
      <c r="D444" s="563">
        <v>4680115880054</v>
      </c>
      <c r="E444" s="564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5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685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5"/>
      <c r="B445" s="566"/>
      <c r="C445" s="566"/>
      <c r="D445" s="566"/>
      <c r="E445" s="566"/>
      <c r="F445" s="566"/>
      <c r="G445" s="566"/>
      <c r="H445" s="566"/>
      <c r="I445" s="566"/>
      <c r="J445" s="566"/>
      <c r="K445" s="566"/>
      <c r="L445" s="566"/>
      <c r="M445" s="566"/>
      <c r="N445" s="566"/>
      <c r="O445" s="567"/>
      <c r="P445" s="554" t="s">
        <v>71</v>
      </c>
      <c r="Q445" s="555"/>
      <c r="R445" s="555"/>
      <c r="S445" s="555"/>
      <c r="T445" s="555"/>
      <c r="U445" s="555"/>
      <c r="V445" s="556"/>
      <c r="W445" s="37" t="s">
        <v>72</v>
      </c>
      <c r="X445" s="549">
        <f>IFERROR(X442/H442,"0")+IFERROR(X443/H443,"0")+IFERROR(X444/H444,"0")</f>
        <v>11.363636363636363</v>
      </c>
      <c r="Y445" s="549">
        <f>IFERROR(Y442/H442,"0")+IFERROR(Y443/H443,"0")+IFERROR(Y444/H444,"0")</f>
        <v>12</v>
      </c>
      <c r="Z445" s="549">
        <f>IFERROR(IF(Z442="",0,Z442),"0")+IFERROR(IF(Z443="",0,Z443),"0")+IFERROR(IF(Z444="",0,Z444),"0")</f>
        <v>0.14352000000000001</v>
      </c>
      <c r="AA445" s="550"/>
      <c r="AB445" s="550"/>
      <c r="AC445" s="550"/>
    </row>
    <row r="446" spans="1:68" x14ac:dyDescent="0.2">
      <c r="A446" s="566"/>
      <c r="B446" s="566"/>
      <c r="C446" s="566"/>
      <c r="D446" s="566"/>
      <c r="E446" s="566"/>
      <c r="F446" s="566"/>
      <c r="G446" s="566"/>
      <c r="H446" s="566"/>
      <c r="I446" s="566"/>
      <c r="J446" s="566"/>
      <c r="K446" s="566"/>
      <c r="L446" s="566"/>
      <c r="M446" s="566"/>
      <c r="N446" s="566"/>
      <c r="O446" s="567"/>
      <c r="P446" s="554" t="s">
        <v>71</v>
      </c>
      <c r="Q446" s="555"/>
      <c r="R446" s="555"/>
      <c r="S446" s="555"/>
      <c r="T446" s="555"/>
      <c r="U446" s="555"/>
      <c r="V446" s="556"/>
      <c r="W446" s="37" t="s">
        <v>69</v>
      </c>
      <c r="X446" s="549">
        <f>IFERROR(SUM(X442:X444),"0")</f>
        <v>60</v>
      </c>
      <c r="Y446" s="549">
        <f>IFERROR(SUM(Y442:Y444),"0")</f>
        <v>63.36</v>
      </c>
      <c r="Z446" s="37"/>
      <c r="AA446" s="550"/>
      <c r="AB446" s="550"/>
      <c r="AC446" s="550"/>
    </row>
    <row r="447" spans="1:68" ht="14.25" hidden="1" customHeight="1" x14ac:dyDescent="0.25">
      <c r="A447" s="569" t="s">
        <v>64</v>
      </c>
      <c r="B447" s="566"/>
      <c r="C447" s="566"/>
      <c r="D447" s="566"/>
      <c r="E447" s="566"/>
      <c r="F447" s="566"/>
      <c r="G447" s="566"/>
      <c r="H447" s="566"/>
      <c r="I447" s="566"/>
      <c r="J447" s="566"/>
      <c r="K447" s="566"/>
      <c r="L447" s="566"/>
      <c r="M447" s="566"/>
      <c r="N447" s="566"/>
      <c r="O447" s="566"/>
      <c r="P447" s="566"/>
      <c r="Q447" s="566"/>
      <c r="R447" s="566"/>
      <c r="S447" s="566"/>
      <c r="T447" s="566"/>
      <c r="U447" s="566"/>
      <c r="V447" s="566"/>
      <c r="W447" s="566"/>
      <c r="X447" s="566"/>
      <c r="Y447" s="566"/>
      <c r="Z447" s="566"/>
      <c r="AA447" s="541"/>
      <c r="AB447" s="541"/>
      <c r="AC447" s="541"/>
    </row>
    <row r="448" spans="1:68" ht="27" customHeight="1" x14ac:dyDescent="0.25">
      <c r="A448" s="54" t="s">
        <v>690</v>
      </c>
      <c r="B448" s="54" t="s">
        <v>691</v>
      </c>
      <c r="C448" s="31">
        <v>4301031349</v>
      </c>
      <c r="D448" s="563">
        <v>4680115883116</v>
      </c>
      <c r="E448" s="564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/>
      <c r="M448" s="33" t="s">
        <v>106</v>
      </c>
      <c r="N448" s="33"/>
      <c r="O448" s="32">
        <v>70</v>
      </c>
      <c r="P448" s="7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7">
        <v>80</v>
      </c>
      <c r="Y448" s="548">
        <f t="shared" ref="Y448:Y453" si="54">IFERROR(IF(X448="",0,CEILING((X448/$H448),1)*$H448),"")</f>
        <v>84.48</v>
      </c>
      <c r="Z448" s="36">
        <f>IFERROR(IF(Y448=0,"",ROUNDUP(Y448/H448,0)*0.01196),"")</f>
        <v>0.19136</v>
      </c>
      <c r="AA448" s="56"/>
      <c r="AB448" s="57"/>
      <c r="AC448" s="495" t="s">
        <v>692</v>
      </c>
      <c r="AG448" s="64"/>
      <c r="AJ448" s="68"/>
      <c r="AK448" s="68">
        <v>0</v>
      </c>
      <c r="BB448" s="496" t="s">
        <v>1</v>
      </c>
      <c r="BM448" s="64">
        <f t="shared" ref="BM448:BM453" si="55">IFERROR(X448*I448/H448,"0")</f>
        <v>85.454545454545453</v>
      </c>
      <c r="BN448" s="64">
        <f t="shared" ref="BN448:BN453" si="56">IFERROR(Y448*I448/H448,"0")</f>
        <v>90.24</v>
      </c>
      <c r="BO448" s="64">
        <f t="shared" ref="BO448:BO453" si="57">IFERROR(1/J448*(X448/H448),"0")</f>
        <v>0.14568764568764569</v>
      </c>
      <c r="BP448" s="64">
        <f t="shared" ref="BP448:BP453" si="58">IFERROR(1/J448*(Y448/H448),"0")</f>
        <v>0.15384615384615385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4301031350</v>
      </c>
      <c r="D449" s="563">
        <v>4680115883093</v>
      </c>
      <c r="E449" s="564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5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695</v>
      </c>
      <c r="AG449" s="64"/>
      <c r="AJ449" s="68" t="s">
        <v>80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hidden="1" customHeight="1" x14ac:dyDescent="0.25">
      <c r="A450" s="54" t="s">
        <v>696</v>
      </c>
      <c r="B450" s="54" t="s">
        <v>697</v>
      </c>
      <c r="C450" s="31">
        <v>4301031353</v>
      </c>
      <c r="D450" s="563">
        <v>4680115883109</v>
      </c>
      <c r="E450" s="564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7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698</v>
      </c>
      <c r="AG450" s="64"/>
      <c r="AJ450" s="68" t="s">
        <v>80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4301031419</v>
      </c>
      <c r="D451" s="563">
        <v>4680115882072</v>
      </c>
      <c r="E451" s="564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2"/>
      <c r="R451" s="552"/>
      <c r="S451" s="552"/>
      <c r="T451" s="553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692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701</v>
      </c>
      <c r="B452" s="54" t="s">
        <v>702</v>
      </c>
      <c r="C452" s="31">
        <v>4301031418</v>
      </c>
      <c r="D452" s="563">
        <v>4680115882102</v>
      </c>
      <c r="E452" s="564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703</v>
      </c>
      <c r="B453" s="54" t="s">
        <v>704</v>
      </c>
      <c r="C453" s="31">
        <v>4301031417</v>
      </c>
      <c r="D453" s="563">
        <v>4680115882096</v>
      </c>
      <c r="E453" s="564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8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2"/>
      <c r="R453" s="552"/>
      <c r="S453" s="552"/>
      <c r="T453" s="553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54" t="s">
        <v>71</v>
      </c>
      <c r="Q454" s="555"/>
      <c r="R454" s="555"/>
      <c r="S454" s="555"/>
      <c r="T454" s="555"/>
      <c r="U454" s="555"/>
      <c r="V454" s="556"/>
      <c r="W454" s="37" t="s">
        <v>72</v>
      </c>
      <c r="X454" s="549">
        <f>IFERROR(X448/H448,"0")+IFERROR(X449/H449,"0")+IFERROR(X450/H450,"0")+IFERROR(X451/H451,"0")+IFERROR(X452/H452,"0")+IFERROR(X453/H453,"0")</f>
        <v>15.15151515151515</v>
      </c>
      <c r="Y454" s="549">
        <f>IFERROR(Y448/H448,"0")+IFERROR(Y449/H449,"0")+IFERROR(Y450/H450,"0")+IFERROR(Y451/H451,"0")+IFERROR(Y452/H452,"0")+IFERROR(Y453/H453,"0")</f>
        <v>16</v>
      </c>
      <c r="Z454" s="549">
        <f>IFERROR(IF(Z448="",0,Z448),"0")+IFERROR(IF(Z449="",0,Z449),"0")+IFERROR(IF(Z450="",0,Z450),"0")+IFERROR(IF(Z451="",0,Z451),"0")+IFERROR(IF(Z452="",0,Z452),"0")+IFERROR(IF(Z453="",0,Z453),"0")</f>
        <v>0.19136</v>
      </c>
      <c r="AA454" s="550"/>
      <c r="AB454" s="550"/>
      <c r="AC454" s="550"/>
    </row>
    <row r="455" spans="1:68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54" t="s">
        <v>71</v>
      </c>
      <c r="Q455" s="555"/>
      <c r="R455" s="555"/>
      <c r="S455" s="555"/>
      <c r="T455" s="555"/>
      <c r="U455" s="555"/>
      <c r="V455" s="556"/>
      <c r="W455" s="37" t="s">
        <v>69</v>
      </c>
      <c r="X455" s="549">
        <f>IFERROR(SUM(X448:X453),"0")</f>
        <v>80</v>
      </c>
      <c r="Y455" s="549">
        <f>IFERROR(SUM(Y448:Y453),"0")</f>
        <v>84.48</v>
      </c>
      <c r="Z455" s="37"/>
      <c r="AA455" s="550"/>
      <c r="AB455" s="550"/>
      <c r="AC455" s="550"/>
    </row>
    <row r="456" spans="1:68" ht="14.25" hidden="1" customHeight="1" x14ac:dyDescent="0.25">
      <c r="A456" s="569" t="s">
        <v>73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41"/>
      <c r="AB456" s="541"/>
      <c r="AC456" s="541"/>
    </row>
    <row r="457" spans="1:68" ht="16.5" hidden="1" customHeight="1" x14ac:dyDescent="0.25">
      <c r="A457" s="54" t="s">
        <v>705</v>
      </c>
      <c r="B457" s="54" t="s">
        <v>706</v>
      </c>
      <c r="C457" s="31">
        <v>4301051232</v>
      </c>
      <c r="D457" s="563">
        <v>4607091383409</v>
      </c>
      <c r="E457" s="564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78</v>
      </c>
      <c r="N457" s="33"/>
      <c r="O457" s="32">
        <v>45</v>
      </c>
      <c r="P457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707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708</v>
      </c>
      <c r="B458" s="54" t="s">
        <v>709</v>
      </c>
      <c r="C458" s="31">
        <v>4301051233</v>
      </c>
      <c r="D458" s="563">
        <v>4607091383416</v>
      </c>
      <c r="E458" s="564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78</v>
      </c>
      <c r="N458" s="33"/>
      <c r="O458" s="32">
        <v>45</v>
      </c>
      <c r="P458" s="8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710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4301051064</v>
      </c>
      <c r="D459" s="563">
        <v>4680115883536</v>
      </c>
      <c r="E459" s="564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78</v>
      </c>
      <c r="N459" s="33"/>
      <c r="O459" s="32">
        <v>45</v>
      </c>
      <c r="P459" s="7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2"/>
      <c r="R459" s="552"/>
      <c r="S459" s="552"/>
      <c r="T459" s="553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713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65"/>
      <c r="B460" s="566"/>
      <c r="C460" s="566"/>
      <c r="D460" s="566"/>
      <c r="E460" s="566"/>
      <c r="F460" s="566"/>
      <c r="G460" s="566"/>
      <c r="H460" s="566"/>
      <c r="I460" s="566"/>
      <c r="J460" s="566"/>
      <c r="K460" s="566"/>
      <c r="L460" s="566"/>
      <c r="M460" s="566"/>
      <c r="N460" s="566"/>
      <c r="O460" s="567"/>
      <c r="P460" s="554" t="s">
        <v>71</v>
      </c>
      <c r="Q460" s="555"/>
      <c r="R460" s="555"/>
      <c r="S460" s="555"/>
      <c r="T460" s="555"/>
      <c r="U460" s="555"/>
      <c r="V460" s="556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6"/>
      <c r="B461" s="566"/>
      <c r="C461" s="566"/>
      <c r="D461" s="566"/>
      <c r="E461" s="566"/>
      <c r="F461" s="566"/>
      <c r="G461" s="566"/>
      <c r="H461" s="566"/>
      <c r="I461" s="566"/>
      <c r="J461" s="566"/>
      <c r="K461" s="566"/>
      <c r="L461" s="566"/>
      <c r="M461" s="566"/>
      <c r="N461" s="566"/>
      <c r="O461" s="567"/>
      <c r="P461" s="554" t="s">
        <v>71</v>
      </c>
      <c r="Q461" s="555"/>
      <c r="R461" s="555"/>
      <c r="S461" s="555"/>
      <c r="T461" s="555"/>
      <c r="U461" s="555"/>
      <c r="V461" s="556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722" t="s">
        <v>714</v>
      </c>
      <c r="B462" s="723"/>
      <c r="C462" s="723"/>
      <c r="D462" s="723"/>
      <c r="E462" s="723"/>
      <c r="F462" s="723"/>
      <c r="G462" s="723"/>
      <c r="H462" s="723"/>
      <c r="I462" s="723"/>
      <c r="J462" s="723"/>
      <c r="K462" s="723"/>
      <c r="L462" s="723"/>
      <c r="M462" s="723"/>
      <c r="N462" s="723"/>
      <c r="O462" s="723"/>
      <c r="P462" s="723"/>
      <c r="Q462" s="723"/>
      <c r="R462" s="723"/>
      <c r="S462" s="723"/>
      <c r="T462" s="723"/>
      <c r="U462" s="723"/>
      <c r="V462" s="723"/>
      <c r="W462" s="723"/>
      <c r="X462" s="723"/>
      <c r="Y462" s="723"/>
      <c r="Z462" s="723"/>
      <c r="AA462" s="48"/>
      <c r="AB462" s="48"/>
      <c r="AC462" s="48"/>
    </row>
    <row r="463" spans="1:68" ht="16.5" hidden="1" customHeight="1" x14ac:dyDescent="0.25">
      <c r="A463" s="583" t="s">
        <v>714</v>
      </c>
      <c r="B463" s="566"/>
      <c r="C463" s="566"/>
      <c r="D463" s="566"/>
      <c r="E463" s="566"/>
      <c r="F463" s="566"/>
      <c r="G463" s="566"/>
      <c r="H463" s="566"/>
      <c r="I463" s="566"/>
      <c r="J463" s="566"/>
      <c r="K463" s="566"/>
      <c r="L463" s="566"/>
      <c r="M463" s="566"/>
      <c r="N463" s="566"/>
      <c r="O463" s="566"/>
      <c r="P463" s="566"/>
      <c r="Q463" s="566"/>
      <c r="R463" s="566"/>
      <c r="S463" s="566"/>
      <c r="T463" s="566"/>
      <c r="U463" s="566"/>
      <c r="V463" s="566"/>
      <c r="W463" s="566"/>
      <c r="X463" s="566"/>
      <c r="Y463" s="566"/>
      <c r="Z463" s="566"/>
      <c r="AA463" s="542"/>
      <c r="AB463" s="542"/>
      <c r="AC463" s="542"/>
    </row>
    <row r="464" spans="1:68" ht="14.25" hidden="1" customHeight="1" x14ac:dyDescent="0.25">
      <c r="A464" s="569" t="s">
        <v>101</v>
      </c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6"/>
      <c r="P464" s="566"/>
      <c r="Q464" s="566"/>
      <c r="R464" s="566"/>
      <c r="S464" s="566"/>
      <c r="T464" s="566"/>
      <c r="U464" s="566"/>
      <c r="V464" s="566"/>
      <c r="W464" s="566"/>
      <c r="X464" s="566"/>
      <c r="Y464" s="566"/>
      <c r="Z464" s="566"/>
      <c r="AA464" s="541"/>
      <c r="AB464" s="541"/>
      <c r="AC464" s="541"/>
    </row>
    <row r="465" spans="1:68" ht="27" hidden="1" customHeight="1" x14ac:dyDescent="0.25">
      <c r="A465" s="54" t="s">
        <v>715</v>
      </c>
      <c r="B465" s="54" t="s">
        <v>716</v>
      </c>
      <c r="C465" s="31">
        <v>4301011763</v>
      </c>
      <c r="D465" s="563">
        <v>4640242181011</v>
      </c>
      <c r="E465" s="564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78</v>
      </c>
      <c r="N465" s="33"/>
      <c r="O465" s="32">
        <v>55</v>
      </c>
      <c r="P465" s="64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717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718</v>
      </c>
      <c r="B466" s="54" t="s">
        <v>719</v>
      </c>
      <c r="C466" s="31">
        <v>4301011585</v>
      </c>
      <c r="D466" s="563">
        <v>4640242180441</v>
      </c>
      <c r="E466" s="564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80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720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4301011584</v>
      </c>
      <c r="D467" s="563">
        <v>4640242180564</v>
      </c>
      <c r="E467" s="564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/>
      <c r="M467" s="33" t="s">
        <v>106</v>
      </c>
      <c r="N467" s="33"/>
      <c r="O467" s="32">
        <v>50</v>
      </c>
      <c r="P467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7">
        <v>20</v>
      </c>
      <c r="Y467" s="548">
        <f>IFERROR(IF(X467="",0,CEILING((X467/$H467),1)*$H467),"")</f>
        <v>24</v>
      </c>
      <c r="Z467" s="36">
        <f>IFERROR(IF(Y467=0,"",ROUNDUP(Y467/H467,0)*0.01898),"")</f>
        <v>3.7960000000000001E-2</v>
      </c>
      <c r="AA467" s="56"/>
      <c r="AB467" s="57"/>
      <c r="AC467" s="517" t="s">
        <v>723</v>
      </c>
      <c r="AG467" s="64"/>
      <c r="AJ467" s="68"/>
      <c r="AK467" s="68">
        <v>0</v>
      </c>
      <c r="BB467" s="518" t="s">
        <v>1</v>
      </c>
      <c r="BM467" s="64">
        <f>IFERROR(X467*I467/H467,"0")</f>
        <v>20.725000000000001</v>
      </c>
      <c r="BN467" s="64">
        <f>IFERROR(Y467*I467/H467,"0")</f>
        <v>24.87</v>
      </c>
      <c r="BO467" s="64">
        <f>IFERROR(1/J467*(X467/H467),"0")</f>
        <v>2.6041666666666668E-2</v>
      </c>
      <c r="BP467" s="64">
        <f>IFERROR(1/J467*(Y467/H467),"0")</f>
        <v>3.125E-2</v>
      </c>
    </row>
    <row r="468" spans="1:68" ht="27" hidden="1" customHeight="1" x14ac:dyDescent="0.25">
      <c r="A468" s="54" t="s">
        <v>724</v>
      </c>
      <c r="B468" s="54" t="s">
        <v>725</v>
      </c>
      <c r="C468" s="31">
        <v>4301011764</v>
      </c>
      <c r="D468" s="563">
        <v>4640242181189</v>
      </c>
      <c r="E468" s="564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78</v>
      </c>
      <c r="N468" s="33"/>
      <c r="O468" s="32">
        <v>55</v>
      </c>
      <c r="P468" s="8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2"/>
      <c r="R468" s="552"/>
      <c r="S468" s="552"/>
      <c r="T468" s="553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717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5"/>
      <c r="B469" s="566"/>
      <c r="C469" s="566"/>
      <c r="D469" s="566"/>
      <c r="E469" s="566"/>
      <c r="F469" s="566"/>
      <c r="G469" s="566"/>
      <c r="H469" s="566"/>
      <c r="I469" s="566"/>
      <c r="J469" s="566"/>
      <c r="K469" s="566"/>
      <c r="L469" s="566"/>
      <c r="M469" s="566"/>
      <c r="N469" s="566"/>
      <c r="O469" s="567"/>
      <c r="P469" s="554" t="s">
        <v>71</v>
      </c>
      <c r="Q469" s="555"/>
      <c r="R469" s="555"/>
      <c r="S469" s="555"/>
      <c r="T469" s="555"/>
      <c r="U469" s="555"/>
      <c r="V469" s="556"/>
      <c r="W469" s="37" t="s">
        <v>72</v>
      </c>
      <c r="X469" s="549">
        <f>IFERROR(X465/H465,"0")+IFERROR(X466/H466,"0")+IFERROR(X467/H467,"0")+IFERROR(X468/H468,"0")</f>
        <v>1.6666666666666667</v>
      </c>
      <c r="Y469" s="549">
        <f>IFERROR(Y465/H465,"0")+IFERROR(Y466/H466,"0")+IFERROR(Y467/H467,"0")+IFERROR(Y468/H468,"0")</f>
        <v>2</v>
      </c>
      <c r="Z469" s="549">
        <f>IFERROR(IF(Z465="",0,Z465),"0")+IFERROR(IF(Z466="",0,Z466),"0")+IFERROR(IF(Z467="",0,Z467),"0")+IFERROR(IF(Z468="",0,Z468),"0")</f>
        <v>3.7960000000000001E-2</v>
      </c>
      <c r="AA469" s="550"/>
      <c r="AB469" s="550"/>
      <c r="AC469" s="550"/>
    </row>
    <row r="470" spans="1:68" x14ac:dyDescent="0.2">
      <c r="A470" s="566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54" t="s">
        <v>71</v>
      </c>
      <c r="Q470" s="555"/>
      <c r="R470" s="555"/>
      <c r="S470" s="555"/>
      <c r="T470" s="555"/>
      <c r="U470" s="555"/>
      <c r="V470" s="556"/>
      <c r="W470" s="37" t="s">
        <v>69</v>
      </c>
      <c r="X470" s="549">
        <f>IFERROR(SUM(X465:X468),"0")</f>
        <v>20</v>
      </c>
      <c r="Y470" s="549">
        <f>IFERROR(SUM(Y465:Y468),"0")</f>
        <v>24</v>
      </c>
      <c r="Z470" s="37"/>
      <c r="AA470" s="550"/>
      <c r="AB470" s="550"/>
      <c r="AC470" s="550"/>
    </row>
    <row r="471" spans="1:68" ht="14.25" hidden="1" customHeight="1" x14ac:dyDescent="0.25">
      <c r="A471" s="569" t="s">
        <v>137</v>
      </c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6"/>
      <c r="P471" s="566"/>
      <c r="Q471" s="566"/>
      <c r="R471" s="566"/>
      <c r="S471" s="566"/>
      <c r="T471" s="566"/>
      <c r="U471" s="566"/>
      <c r="V471" s="566"/>
      <c r="W471" s="566"/>
      <c r="X471" s="566"/>
      <c r="Y471" s="566"/>
      <c r="Z471" s="566"/>
      <c r="AA471" s="541"/>
      <c r="AB471" s="541"/>
      <c r="AC471" s="541"/>
    </row>
    <row r="472" spans="1:68" ht="27" hidden="1" customHeight="1" x14ac:dyDescent="0.25">
      <c r="A472" s="54" t="s">
        <v>726</v>
      </c>
      <c r="B472" s="54" t="s">
        <v>727</v>
      </c>
      <c r="C472" s="31">
        <v>4301020400</v>
      </c>
      <c r="D472" s="563">
        <v>4640242180519</v>
      </c>
      <c r="E472" s="564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1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2"/>
      <c r="R472" s="552"/>
      <c r="S472" s="552"/>
      <c r="T472" s="553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728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729</v>
      </c>
      <c r="B473" s="54" t="s">
        <v>730</v>
      </c>
      <c r="C473" s="31">
        <v>4301020260</v>
      </c>
      <c r="D473" s="563">
        <v>4640242180526</v>
      </c>
      <c r="E473" s="564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874" t="s">
        <v>731</v>
      </c>
      <c r="Q473" s="552"/>
      <c r="R473" s="552"/>
      <c r="S473" s="552"/>
      <c r="T473" s="553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732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4301020295</v>
      </c>
      <c r="D474" s="563">
        <v>4640242181363</v>
      </c>
      <c r="E474" s="564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735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5"/>
      <c r="B475" s="566"/>
      <c r="C475" s="566"/>
      <c r="D475" s="566"/>
      <c r="E475" s="566"/>
      <c r="F475" s="566"/>
      <c r="G475" s="566"/>
      <c r="H475" s="566"/>
      <c r="I475" s="566"/>
      <c r="J475" s="566"/>
      <c r="K475" s="566"/>
      <c r="L475" s="566"/>
      <c r="M475" s="566"/>
      <c r="N475" s="566"/>
      <c r="O475" s="567"/>
      <c r="P475" s="554" t="s">
        <v>71</v>
      </c>
      <c r="Q475" s="555"/>
      <c r="R475" s="555"/>
      <c r="S475" s="555"/>
      <c r="T475" s="555"/>
      <c r="U475" s="555"/>
      <c r="V475" s="556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6"/>
      <c r="B476" s="566"/>
      <c r="C476" s="566"/>
      <c r="D476" s="566"/>
      <c r="E476" s="566"/>
      <c r="F476" s="566"/>
      <c r="G476" s="566"/>
      <c r="H476" s="566"/>
      <c r="I476" s="566"/>
      <c r="J476" s="566"/>
      <c r="K476" s="566"/>
      <c r="L476" s="566"/>
      <c r="M476" s="566"/>
      <c r="N476" s="566"/>
      <c r="O476" s="567"/>
      <c r="P476" s="554" t="s">
        <v>71</v>
      </c>
      <c r="Q476" s="555"/>
      <c r="R476" s="555"/>
      <c r="S476" s="555"/>
      <c r="T476" s="555"/>
      <c r="U476" s="555"/>
      <c r="V476" s="556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9" t="s">
        <v>64</v>
      </c>
      <c r="B477" s="566"/>
      <c r="C477" s="566"/>
      <c r="D477" s="566"/>
      <c r="E477" s="566"/>
      <c r="F477" s="566"/>
      <c r="G477" s="566"/>
      <c r="H477" s="566"/>
      <c r="I477" s="566"/>
      <c r="J477" s="566"/>
      <c r="K477" s="566"/>
      <c r="L477" s="566"/>
      <c r="M477" s="566"/>
      <c r="N477" s="566"/>
      <c r="O477" s="566"/>
      <c r="P477" s="566"/>
      <c r="Q477" s="566"/>
      <c r="R477" s="566"/>
      <c r="S477" s="566"/>
      <c r="T477" s="566"/>
      <c r="U477" s="566"/>
      <c r="V477" s="566"/>
      <c r="W477" s="566"/>
      <c r="X477" s="566"/>
      <c r="Y477" s="566"/>
      <c r="Z477" s="566"/>
      <c r="AA477" s="541"/>
      <c r="AB477" s="541"/>
      <c r="AC477" s="541"/>
    </row>
    <row r="478" spans="1:68" ht="27" hidden="1" customHeight="1" x14ac:dyDescent="0.25">
      <c r="A478" s="54" t="s">
        <v>736</v>
      </c>
      <c r="B478" s="54" t="s">
        <v>737</v>
      </c>
      <c r="C478" s="31">
        <v>4301031280</v>
      </c>
      <c r="D478" s="563">
        <v>4640242180816</v>
      </c>
      <c r="E478" s="564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/>
      <c r="M478" s="33" t="s">
        <v>68</v>
      </c>
      <c r="N478" s="33"/>
      <c r="O478" s="32">
        <v>40</v>
      </c>
      <c r="P478" s="64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738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739</v>
      </c>
      <c r="B479" s="54" t="s">
        <v>740</v>
      </c>
      <c r="C479" s="31">
        <v>4301031244</v>
      </c>
      <c r="D479" s="563">
        <v>4640242180595</v>
      </c>
      <c r="E479" s="564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/>
      <c r="M479" s="33" t="s">
        <v>68</v>
      </c>
      <c r="N479" s="33"/>
      <c r="O479" s="32">
        <v>40</v>
      </c>
      <c r="P479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2"/>
      <c r="R479" s="552"/>
      <c r="S479" s="552"/>
      <c r="T479" s="553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741</v>
      </c>
      <c r="AG479" s="64"/>
      <c r="AJ479" s="68"/>
      <c r="AK479" s="68">
        <v>0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5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54" t="s">
        <v>71</v>
      </c>
      <c r="Q480" s="555"/>
      <c r="R480" s="555"/>
      <c r="S480" s="555"/>
      <c r="T480" s="555"/>
      <c r="U480" s="555"/>
      <c r="V480" s="556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hidden="1" x14ac:dyDescent="0.2">
      <c r="A481" s="566"/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7"/>
      <c r="P481" s="554" t="s">
        <v>71</v>
      </c>
      <c r="Q481" s="555"/>
      <c r="R481" s="555"/>
      <c r="S481" s="555"/>
      <c r="T481" s="555"/>
      <c r="U481" s="555"/>
      <c r="V481" s="556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hidden="1" customHeight="1" x14ac:dyDescent="0.25">
      <c r="A482" s="569" t="s">
        <v>73</v>
      </c>
      <c r="B482" s="566"/>
      <c r="C482" s="566"/>
      <c r="D482" s="566"/>
      <c r="E482" s="566"/>
      <c r="F482" s="566"/>
      <c r="G482" s="566"/>
      <c r="H482" s="566"/>
      <c r="I482" s="566"/>
      <c r="J482" s="566"/>
      <c r="K482" s="566"/>
      <c r="L482" s="566"/>
      <c r="M482" s="566"/>
      <c r="N482" s="566"/>
      <c r="O482" s="566"/>
      <c r="P482" s="566"/>
      <c r="Q482" s="566"/>
      <c r="R482" s="566"/>
      <c r="S482" s="566"/>
      <c r="T482" s="566"/>
      <c r="U482" s="566"/>
      <c r="V482" s="566"/>
      <c r="W482" s="566"/>
      <c r="X482" s="566"/>
      <c r="Y482" s="566"/>
      <c r="Z482" s="566"/>
      <c r="AA482" s="541"/>
      <c r="AB482" s="541"/>
      <c r="AC482" s="541"/>
    </row>
    <row r="483" spans="1:68" ht="27" hidden="1" customHeight="1" x14ac:dyDescent="0.25">
      <c r="A483" s="54" t="s">
        <v>742</v>
      </c>
      <c r="B483" s="54" t="s">
        <v>743</v>
      </c>
      <c r="C483" s="31">
        <v>4301052046</v>
      </c>
      <c r="D483" s="563">
        <v>4640242180533</v>
      </c>
      <c r="E483" s="564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/>
      <c r="M483" s="33" t="s">
        <v>86</v>
      </c>
      <c r="N483" s="33"/>
      <c r="O483" s="32">
        <v>45</v>
      </c>
      <c r="P483" s="64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744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5"/>
      <c r="B484" s="566"/>
      <c r="C484" s="566"/>
      <c r="D484" s="566"/>
      <c r="E484" s="566"/>
      <c r="F484" s="566"/>
      <c r="G484" s="566"/>
      <c r="H484" s="566"/>
      <c r="I484" s="566"/>
      <c r="J484" s="566"/>
      <c r="K484" s="566"/>
      <c r="L484" s="566"/>
      <c r="M484" s="566"/>
      <c r="N484" s="566"/>
      <c r="O484" s="567"/>
      <c r="P484" s="554" t="s">
        <v>71</v>
      </c>
      <c r="Q484" s="555"/>
      <c r="R484" s="555"/>
      <c r="S484" s="555"/>
      <c r="T484" s="555"/>
      <c r="U484" s="555"/>
      <c r="V484" s="556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hidden="1" x14ac:dyDescent="0.2">
      <c r="A485" s="566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54" t="s">
        <v>71</v>
      </c>
      <c r="Q485" s="555"/>
      <c r="R485" s="555"/>
      <c r="S485" s="555"/>
      <c r="T485" s="555"/>
      <c r="U485" s="555"/>
      <c r="V485" s="556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9" t="s">
        <v>167</v>
      </c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6"/>
      <c r="P486" s="566"/>
      <c r="Q486" s="566"/>
      <c r="R486" s="566"/>
      <c r="S486" s="566"/>
      <c r="T486" s="566"/>
      <c r="U486" s="566"/>
      <c r="V486" s="566"/>
      <c r="W486" s="566"/>
      <c r="X486" s="566"/>
      <c r="Y486" s="566"/>
      <c r="Z486" s="566"/>
      <c r="AA486" s="541"/>
      <c r="AB486" s="541"/>
      <c r="AC486" s="541"/>
    </row>
    <row r="487" spans="1:68" ht="27" hidden="1" customHeight="1" x14ac:dyDescent="0.25">
      <c r="A487" s="54" t="s">
        <v>745</v>
      </c>
      <c r="B487" s="54" t="s">
        <v>746</v>
      </c>
      <c r="C487" s="31">
        <v>4301060491</v>
      </c>
      <c r="D487" s="563">
        <v>4640242180120</v>
      </c>
      <c r="E487" s="564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78</v>
      </c>
      <c r="N487" s="33"/>
      <c r="O487" s="32">
        <v>40</v>
      </c>
      <c r="P487" s="71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747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748</v>
      </c>
      <c r="B488" s="54" t="s">
        <v>749</v>
      </c>
      <c r="C488" s="31">
        <v>4301060493</v>
      </c>
      <c r="D488" s="563">
        <v>4640242180137</v>
      </c>
      <c r="E488" s="564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78</v>
      </c>
      <c r="N488" s="33"/>
      <c r="O488" s="32">
        <v>40</v>
      </c>
      <c r="P488" s="67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2"/>
      <c r="R488" s="552"/>
      <c r="S488" s="552"/>
      <c r="T488" s="553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750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5"/>
      <c r="B489" s="566"/>
      <c r="C489" s="566"/>
      <c r="D489" s="566"/>
      <c r="E489" s="566"/>
      <c r="F489" s="566"/>
      <c r="G489" s="566"/>
      <c r="H489" s="566"/>
      <c r="I489" s="566"/>
      <c r="J489" s="566"/>
      <c r="K489" s="566"/>
      <c r="L489" s="566"/>
      <c r="M489" s="566"/>
      <c r="N489" s="566"/>
      <c r="O489" s="567"/>
      <c r="P489" s="554" t="s">
        <v>71</v>
      </c>
      <c r="Q489" s="555"/>
      <c r="R489" s="555"/>
      <c r="S489" s="555"/>
      <c r="T489" s="555"/>
      <c r="U489" s="555"/>
      <c r="V489" s="556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6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54" t="s">
        <v>71</v>
      </c>
      <c r="Q490" s="555"/>
      <c r="R490" s="555"/>
      <c r="S490" s="555"/>
      <c r="T490" s="555"/>
      <c r="U490" s="555"/>
      <c r="V490" s="556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83" t="s">
        <v>751</v>
      </c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6"/>
      <c r="P491" s="566"/>
      <c r="Q491" s="566"/>
      <c r="R491" s="566"/>
      <c r="S491" s="566"/>
      <c r="T491" s="566"/>
      <c r="U491" s="566"/>
      <c r="V491" s="566"/>
      <c r="W491" s="566"/>
      <c r="X491" s="566"/>
      <c r="Y491" s="566"/>
      <c r="Z491" s="566"/>
      <c r="AA491" s="542"/>
      <c r="AB491" s="542"/>
      <c r="AC491" s="542"/>
    </row>
    <row r="492" spans="1:68" ht="14.25" hidden="1" customHeight="1" x14ac:dyDescent="0.25">
      <c r="A492" s="569" t="s">
        <v>137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41"/>
      <c r="AB492" s="541"/>
      <c r="AC492" s="541"/>
    </row>
    <row r="493" spans="1:68" ht="27" hidden="1" customHeight="1" x14ac:dyDescent="0.25">
      <c r="A493" s="54" t="s">
        <v>752</v>
      </c>
      <c r="B493" s="54" t="s">
        <v>753</v>
      </c>
      <c r="C493" s="31">
        <v>4301020314</v>
      </c>
      <c r="D493" s="563">
        <v>4640242180090</v>
      </c>
      <c r="E493" s="564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80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2"/>
      <c r="R493" s="552"/>
      <c r="S493" s="552"/>
      <c r="T493" s="553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5"/>
      <c r="B494" s="566"/>
      <c r="C494" s="566"/>
      <c r="D494" s="566"/>
      <c r="E494" s="566"/>
      <c r="F494" s="566"/>
      <c r="G494" s="566"/>
      <c r="H494" s="566"/>
      <c r="I494" s="566"/>
      <c r="J494" s="566"/>
      <c r="K494" s="566"/>
      <c r="L494" s="566"/>
      <c r="M494" s="566"/>
      <c r="N494" s="566"/>
      <c r="O494" s="567"/>
      <c r="P494" s="554" t="s">
        <v>71</v>
      </c>
      <c r="Q494" s="555"/>
      <c r="R494" s="555"/>
      <c r="S494" s="555"/>
      <c r="T494" s="555"/>
      <c r="U494" s="555"/>
      <c r="V494" s="556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6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54" t="s">
        <v>71</v>
      </c>
      <c r="Q495" s="555"/>
      <c r="R495" s="555"/>
      <c r="S495" s="555"/>
      <c r="T495" s="555"/>
      <c r="U495" s="555"/>
      <c r="V495" s="556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604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605"/>
      <c r="P496" s="559" t="s">
        <v>755</v>
      </c>
      <c r="Q496" s="560"/>
      <c r="R496" s="560"/>
      <c r="S496" s="560"/>
      <c r="T496" s="560"/>
      <c r="U496" s="560"/>
      <c r="V496" s="561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1125.5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1173.7200000000003</v>
      </c>
      <c r="Z496" s="37"/>
      <c r="AA496" s="550"/>
      <c r="AB496" s="550"/>
      <c r="AC496" s="550"/>
    </row>
    <row r="497" spans="1:32" x14ac:dyDescent="0.2">
      <c r="A497" s="566"/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605"/>
      <c r="P497" s="559" t="s">
        <v>756</v>
      </c>
      <c r="Q497" s="560"/>
      <c r="R497" s="560"/>
      <c r="S497" s="560"/>
      <c r="T497" s="560"/>
      <c r="U497" s="560"/>
      <c r="V497" s="561"/>
      <c r="W497" s="37" t="s">
        <v>69</v>
      </c>
      <c r="X497" s="549">
        <f>IFERROR(SUM(BM22:BM493),"0")</f>
        <v>1187.0225932400933</v>
      </c>
      <c r="Y497" s="549">
        <f>IFERROR(SUM(BN22:BN493),"0")</f>
        <v>1237.626</v>
      </c>
      <c r="Z497" s="37"/>
      <c r="AA497" s="550"/>
      <c r="AB497" s="550"/>
      <c r="AC497" s="550"/>
    </row>
    <row r="498" spans="1:32" x14ac:dyDescent="0.2">
      <c r="A498" s="566"/>
      <c r="B498" s="566"/>
      <c r="C498" s="566"/>
      <c r="D498" s="566"/>
      <c r="E498" s="566"/>
      <c r="F498" s="566"/>
      <c r="G498" s="566"/>
      <c r="H498" s="566"/>
      <c r="I498" s="566"/>
      <c r="J498" s="566"/>
      <c r="K498" s="566"/>
      <c r="L498" s="566"/>
      <c r="M498" s="566"/>
      <c r="N498" s="566"/>
      <c r="O498" s="605"/>
      <c r="P498" s="559" t="s">
        <v>757</v>
      </c>
      <c r="Q498" s="560"/>
      <c r="R498" s="560"/>
      <c r="S498" s="560"/>
      <c r="T498" s="560"/>
      <c r="U498" s="560"/>
      <c r="V498" s="561"/>
      <c r="W498" s="37" t="s">
        <v>758</v>
      </c>
      <c r="X498" s="38">
        <f>ROUNDUP(SUM(BO22:BO493),0)</f>
        <v>2</v>
      </c>
      <c r="Y498" s="38">
        <f>ROUNDUP(SUM(BP22:BP493),0)</f>
        <v>2</v>
      </c>
      <c r="Z498" s="37"/>
      <c r="AA498" s="550"/>
      <c r="AB498" s="550"/>
      <c r="AC498" s="550"/>
    </row>
    <row r="499" spans="1:32" x14ac:dyDescent="0.2">
      <c r="A499" s="566"/>
      <c r="B499" s="566"/>
      <c r="C499" s="566"/>
      <c r="D499" s="566"/>
      <c r="E499" s="566"/>
      <c r="F499" s="566"/>
      <c r="G499" s="566"/>
      <c r="H499" s="566"/>
      <c r="I499" s="566"/>
      <c r="J499" s="566"/>
      <c r="K499" s="566"/>
      <c r="L499" s="566"/>
      <c r="M499" s="566"/>
      <c r="N499" s="566"/>
      <c r="O499" s="605"/>
      <c r="P499" s="559" t="s">
        <v>759</v>
      </c>
      <c r="Q499" s="560"/>
      <c r="R499" s="560"/>
      <c r="S499" s="560"/>
      <c r="T499" s="560"/>
      <c r="U499" s="560"/>
      <c r="V499" s="561"/>
      <c r="W499" s="37" t="s">
        <v>69</v>
      </c>
      <c r="X499" s="549">
        <f>GrossWeightTotal+PalletQtyTotal*25</f>
        <v>1237.0225932400933</v>
      </c>
      <c r="Y499" s="549">
        <f>GrossWeightTotalR+PalletQtyTotalR*25</f>
        <v>1287.626</v>
      </c>
      <c r="Z499" s="37"/>
      <c r="AA499" s="550"/>
      <c r="AB499" s="550"/>
      <c r="AC499" s="550"/>
    </row>
    <row r="500" spans="1:32" x14ac:dyDescent="0.2">
      <c r="A500" s="566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605"/>
      <c r="P500" s="559" t="s">
        <v>760</v>
      </c>
      <c r="Q500" s="560"/>
      <c r="R500" s="560"/>
      <c r="S500" s="560"/>
      <c r="T500" s="560"/>
      <c r="U500" s="560"/>
      <c r="V500" s="561"/>
      <c r="W500" s="37" t="s">
        <v>758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198.86018302684968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206</v>
      </c>
      <c r="Z500" s="37"/>
      <c r="AA500" s="550"/>
      <c r="AB500" s="550"/>
      <c r="AC500" s="550"/>
    </row>
    <row r="501" spans="1:32" ht="14.25" hidden="1" customHeight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605"/>
      <c r="P501" s="559" t="s">
        <v>761</v>
      </c>
      <c r="Q501" s="560"/>
      <c r="R501" s="560"/>
      <c r="S501" s="560"/>
      <c r="T501" s="560"/>
      <c r="U501" s="560"/>
      <c r="V501" s="561"/>
      <c r="W501" s="39" t="s">
        <v>762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2.34842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763</v>
      </c>
      <c r="B503" s="539" t="s">
        <v>63</v>
      </c>
      <c r="C503" s="557" t="s">
        <v>99</v>
      </c>
      <c r="D503" s="711"/>
      <c r="E503" s="711"/>
      <c r="F503" s="711"/>
      <c r="G503" s="711"/>
      <c r="H503" s="570"/>
      <c r="I503" s="557" t="s">
        <v>253</v>
      </c>
      <c r="J503" s="711"/>
      <c r="K503" s="711"/>
      <c r="L503" s="711"/>
      <c r="M503" s="711"/>
      <c r="N503" s="711"/>
      <c r="O503" s="711"/>
      <c r="P503" s="711"/>
      <c r="Q503" s="711"/>
      <c r="R503" s="711"/>
      <c r="S503" s="570"/>
      <c r="T503" s="557" t="s">
        <v>541</v>
      </c>
      <c r="U503" s="570"/>
      <c r="V503" s="557" t="s">
        <v>600</v>
      </c>
      <c r="W503" s="711"/>
      <c r="X503" s="570"/>
      <c r="Y503" s="539" t="s">
        <v>652</v>
      </c>
      <c r="Z503" s="557" t="s">
        <v>714</v>
      </c>
      <c r="AA503" s="570"/>
      <c r="AB503" s="52"/>
      <c r="AC503" s="52"/>
      <c r="AF503" s="540"/>
    </row>
    <row r="504" spans="1:32" ht="14.25" customHeight="1" thickTop="1" x14ac:dyDescent="0.2">
      <c r="A504" s="728" t="s">
        <v>764</v>
      </c>
      <c r="B504" s="557" t="s">
        <v>63</v>
      </c>
      <c r="C504" s="557" t="s">
        <v>100</v>
      </c>
      <c r="D504" s="557" t="s">
        <v>117</v>
      </c>
      <c r="E504" s="557" t="s">
        <v>174</v>
      </c>
      <c r="F504" s="557" t="s">
        <v>194</v>
      </c>
      <c r="G504" s="557" t="s">
        <v>225</v>
      </c>
      <c r="H504" s="557" t="s">
        <v>99</v>
      </c>
      <c r="I504" s="557" t="s">
        <v>254</v>
      </c>
      <c r="J504" s="557" t="s">
        <v>295</v>
      </c>
      <c r="K504" s="557" t="s">
        <v>355</v>
      </c>
      <c r="L504" s="557" t="s">
        <v>400</v>
      </c>
      <c r="M504" s="557" t="s">
        <v>416</v>
      </c>
      <c r="N504" s="540"/>
      <c r="O504" s="557" t="s">
        <v>428</v>
      </c>
      <c r="P504" s="557" t="s">
        <v>438</v>
      </c>
      <c r="Q504" s="557" t="s">
        <v>445</v>
      </c>
      <c r="R504" s="557" t="s">
        <v>450</v>
      </c>
      <c r="S504" s="557" t="s">
        <v>531</v>
      </c>
      <c r="T504" s="557" t="s">
        <v>542</v>
      </c>
      <c r="U504" s="557" t="s">
        <v>578</v>
      </c>
      <c r="V504" s="557" t="s">
        <v>601</v>
      </c>
      <c r="W504" s="557" t="s">
        <v>633</v>
      </c>
      <c r="X504" s="557" t="s">
        <v>648</v>
      </c>
      <c r="Y504" s="557" t="s">
        <v>652</v>
      </c>
      <c r="Z504" s="557" t="s">
        <v>714</v>
      </c>
      <c r="AA504" s="557" t="s">
        <v>751</v>
      </c>
      <c r="AB504" s="52"/>
      <c r="AC504" s="52"/>
      <c r="AF504" s="540"/>
    </row>
    <row r="505" spans="1:32" ht="13.5" customHeight="1" thickBot="1" x14ac:dyDescent="0.25">
      <c r="A505" s="729"/>
      <c r="B505" s="558"/>
      <c r="C505" s="558"/>
      <c r="D505" s="558"/>
      <c r="E505" s="558"/>
      <c r="F505" s="558"/>
      <c r="G505" s="558"/>
      <c r="H505" s="558"/>
      <c r="I505" s="558"/>
      <c r="J505" s="558"/>
      <c r="K505" s="558"/>
      <c r="L505" s="558"/>
      <c r="M505" s="558"/>
      <c r="N505" s="540"/>
      <c r="O505" s="558"/>
      <c r="P505" s="558"/>
      <c r="Q505" s="558"/>
      <c r="R505" s="558"/>
      <c r="S505" s="558"/>
      <c r="T505" s="558"/>
      <c r="U505" s="558"/>
      <c r="V505" s="558"/>
      <c r="W505" s="558"/>
      <c r="X505" s="558"/>
      <c r="Y505" s="558"/>
      <c r="Z505" s="558"/>
      <c r="AA505" s="558"/>
      <c r="AB505" s="52"/>
      <c r="AC505" s="52"/>
      <c r="AF505" s="540"/>
    </row>
    <row r="506" spans="1:32" ht="18" customHeight="1" thickTop="1" thickBot="1" x14ac:dyDescent="0.25">
      <c r="A506" s="40" t="s">
        <v>765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64.800000000000011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27</v>
      </c>
      <c r="E506" s="46">
        <f>IFERROR(Y86*1,"0")+IFERROR(Y87*1,"0")+IFERROR(Y88*1,"0")+IFERROR(Y92*1,"0")+IFERROR(Y93*1,"0")+IFERROR(Y94*1,"0")+IFERROR(Y95*1,"0")</f>
        <v>69.300000000000011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45.9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341.40000000000003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0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31.2</v>
      </c>
      <c r="S506" s="46">
        <f>IFERROR(Y335*1,"0")+IFERROR(Y336*1,"0")+IFERROR(Y337*1,"0")</f>
        <v>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6" s="46">
        <f>IFERROR(Y368*1,"0")+IFERROR(Y369*1,"0")+IFERROR(Y370*1,"0")+IFERROR(Y374*1,"0")+IFERROR(Y375*1,"0")+IFERROR(Y379*1,"0")+IFERROR(Y380*1,"0")+IFERROR(Y384*1,"0")</f>
        <v>36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16.200000000000003</v>
      </c>
      <c r="W506" s="46">
        <f>IFERROR(Y409*1,"0")+IFERROR(Y413*1,"0")+IFERROR(Y414*1,"0")+IFERROR(Y415*1,"0")+IFERROR(Y416*1,"0")</f>
        <v>21.6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496.32000000000005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24</v>
      </c>
      <c r="AA506" s="46">
        <f>IFERROR(Y493*1,"0")</f>
        <v>0</v>
      </c>
      <c r="AB506" s="52"/>
      <c r="AC506" s="52"/>
      <c r="AF506" s="540"/>
    </row>
  </sheetData>
  <sheetProtection algorithmName="SHA-512" hashValue="ARxm+KKxbjaKggl3QFyPRDtMYJhi5uFpeRnJ0f7Wq+C5znLgnIe9r3SQnE6I5dGBNUsUVFMft/J0TqDSRuf7jA==" saltValue="syyYtLp2nFf7ry7lkc5V+g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5,50"/>
        <filter val="1 187,02"/>
        <filter val="1 237,02"/>
        <filter val="1,67"/>
        <filter val="100,00"/>
        <filter val="11,36"/>
        <filter val="12,00"/>
        <filter val="15,00"/>
        <filter val="15,15"/>
        <filter val="150,00"/>
        <filter val="18,00"/>
        <filter val="198,86"/>
        <filter val="2"/>
        <filter val="2,50"/>
        <filter val="2,78"/>
        <filter val="20,00"/>
        <filter val="27,00"/>
        <filter val="3,00"/>
        <filter val="3,70"/>
        <filter val="3,85"/>
        <filter val="30,00"/>
        <filter val="320,00"/>
        <filter val="340,00"/>
        <filter val="40,00"/>
        <filter val="45,40"/>
        <filter val="5,00"/>
        <filter val="5,40"/>
        <filter val="5,56"/>
        <filter val="58,00"/>
        <filter val="59,26"/>
        <filter val="6,00"/>
        <filter val="6,94"/>
        <filter val="60,00"/>
        <filter val="64,39"/>
        <filter val="7,70"/>
        <filter val="8,10"/>
        <filter val="80,00"/>
        <filter val="90,00"/>
      </filters>
    </filterColumn>
    <filterColumn colId="29" showButton="0"/>
    <filterColumn colId="30" showButton="0"/>
  </autoFilter>
  <mergeCells count="886">
    <mergeCell ref="D473:E473"/>
    <mergeCell ref="D60:E60"/>
    <mergeCell ref="P73:T73"/>
    <mergeCell ref="P244:T244"/>
    <mergeCell ref="D187:E187"/>
    <mergeCell ref="P315:T315"/>
    <mergeCell ref="P437:T437"/>
    <mergeCell ref="P302:T302"/>
    <mergeCell ref="A352:Z352"/>
    <mergeCell ref="D472:E472"/>
    <mergeCell ref="A441:Z441"/>
    <mergeCell ref="P391:T391"/>
    <mergeCell ref="P384:T384"/>
    <mergeCell ref="P473:T473"/>
    <mergeCell ref="A462:Z462"/>
    <mergeCell ref="P95:T95"/>
    <mergeCell ref="A238:O239"/>
    <mergeCell ref="P453:T453"/>
    <mergeCell ref="D375:E375"/>
    <mergeCell ref="D369:E369"/>
    <mergeCell ref="A304:O305"/>
    <mergeCell ref="A98:Z98"/>
    <mergeCell ref="P461:V461"/>
    <mergeCell ref="P72:T72"/>
    <mergeCell ref="H9:I9"/>
    <mergeCell ref="A49:Z49"/>
    <mergeCell ref="P24:V24"/>
    <mergeCell ref="P89:V89"/>
    <mergeCell ref="P211:V211"/>
    <mergeCell ref="A334:Z334"/>
    <mergeCell ref="A383:Z383"/>
    <mergeCell ref="D297:E297"/>
    <mergeCell ref="A350:O351"/>
    <mergeCell ref="P220:T220"/>
    <mergeCell ref="A65:Z65"/>
    <mergeCell ref="A216:O217"/>
    <mergeCell ref="P86:T86"/>
    <mergeCell ref="P328:T328"/>
    <mergeCell ref="D205:E205"/>
    <mergeCell ref="A378:Z378"/>
    <mergeCell ref="D363:E363"/>
    <mergeCell ref="P168:V168"/>
    <mergeCell ref="A234:O235"/>
    <mergeCell ref="B17:B18"/>
    <mergeCell ref="A77:O78"/>
    <mergeCell ref="P158:T158"/>
    <mergeCell ref="P329:T329"/>
    <mergeCell ref="P118:V118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381:O382"/>
    <mergeCell ref="P165:T165"/>
    <mergeCell ref="P432:T432"/>
    <mergeCell ref="P400:V400"/>
    <mergeCell ref="A89:O90"/>
    <mergeCell ref="P30:T30"/>
    <mergeCell ref="D73:E73"/>
    <mergeCell ref="P77:V77"/>
    <mergeCell ref="P446:V446"/>
    <mergeCell ref="A445:O446"/>
    <mergeCell ref="P290:T290"/>
    <mergeCell ref="P452:T452"/>
    <mergeCell ref="P377:V377"/>
    <mergeCell ref="A258:Z258"/>
    <mergeCell ref="P230:V230"/>
    <mergeCell ref="A63:O64"/>
    <mergeCell ref="D479:E479"/>
    <mergeCell ref="P143:V143"/>
    <mergeCell ref="D131:E131"/>
    <mergeCell ref="A266:Z266"/>
    <mergeCell ref="P235:V235"/>
    <mergeCell ref="P404:T404"/>
    <mergeCell ref="P81:T81"/>
    <mergeCell ref="P56:T56"/>
    <mergeCell ref="V10:W10"/>
    <mergeCell ref="D195:E195"/>
    <mergeCell ref="P252:T252"/>
    <mergeCell ref="P379:T379"/>
    <mergeCell ref="A124:Z124"/>
    <mergeCell ref="A173:O174"/>
    <mergeCell ref="D431:E431"/>
    <mergeCell ref="D53:E53"/>
    <mergeCell ref="W17:W18"/>
    <mergeCell ref="A50:Z50"/>
    <mergeCell ref="A151:Z151"/>
    <mergeCell ref="A376:O377"/>
    <mergeCell ref="P325:V325"/>
    <mergeCell ref="D142:E142"/>
    <mergeCell ref="P237:T237"/>
    <mergeCell ref="P279:V279"/>
    <mergeCell ref="D493:E493"/>
    <mergeCell ref="P170:T170"/>
    <mergeCell ref="D504:D505"/>
    <mergeCell ref="F504:F505"/>
    <mergeCell ref="P468:T468"/>
    <mergeCell ref="D474:E474"/>
    <mergeCell ref="D66:E66"/>
    <mergeCell ref="P316:T316"/>
    <mergeCell ref="D126:E126"/>
    <mergeCell ref="P443:T443"/>
    <mergeCell ref="D197:E197"/>
    <mergeCell ref="D253:E253"/>
    <mergeCell ref="A84:Z84"/>
    <mergeCell ref="D289:E289"/>
    <mergeCell ref="P160:T160"/>
    <mergeCell ref="P209:T209"/>
    <mergeCell ref="A447:Z447"/>
    <mergeCell ref="P147:T147"/>
    <mergeCell ref="P96:V96"/>
    <mergeCell ref="P90:V90"/>
    <mergeCell ref="P332:V332"/>
    <mergeCell ref="P217:V217"/>
    <mergeCell ref="A213:Z213"/>
    <mergeCell ref="A331:O332"/>
    <mergeCell ref="Y504:Y505"/>
    <mergeCell ref="D7:M7"/>
    <mergeCell ref="AA504:AA505"/>
    <mergeCell ref="A373:Z373"/>
    <mergeCell ref="A405:O406"/>
    <mergeCell ref="P92:T92"/>
    <mergeCell ref="A152:Z152"/>
    <mergeCell ref="P156:V156"/>
    <mergeCell ref="D315:E315"/>
    <mergeCell ref="P394:T394"/>
    <mergeCell ref="D442:E442"/>
    <mergeCell ref="D302:E302"/>
    <mergeCell ref="D429:E429"/>
    <mergeCell ref="P29:T29"/>
    <mergeCell ref="P100:T100"/>
    <mergeCell ref="D81:E81"/>
    <mergeCell ref="P94:T94"/>
    <mergeCell ref="D208:E208"/>
    <mergeCell ref="D8:M8"/>
    <mergeCell ref="D379:E379"/>
    <mergeCell ref="A211:O212"/>
    <mergeCell ref="P458:T458"/>
    <mergeCell ref="P485:V485"/>
    <mergeCell ref="D300:E30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D432:E432"/>
    <mergeCell ref="D92:E92"/>
    <mergeCell ref="D55:E55"/>
    <mergeCell ref="D30:E30"/>
    <mergeCell ref="P171:T171"/>
    <mergeCell ref="P242:T242"/>
    <mergeCell ref="D353:E353"/>
    <mergeCell ref="A410:O411"/>
    <mergeCell ref="P413:T413"/>
    <mergeCell ref="D67:E67"/>
    <mergeCell ref="D5:E5"/>
    <mergeCell ref="A140:Z140"/>
    <mergeCell ref="D303:E303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C504:C505"/>
    <mergeCell ref="P460:V460"/>
    <mergeCell ref="E504:E505"/>
    <mergeCell ref="G504:G505"/>
    <mergeCell ref="P177:V177"/>
    <mergeCell ref="P475:V475"/>
    <mergeCell ref="P264:V264"/>
    <mergeCell ref="A45:Z45"/>
    <mergeCell ref="A387:Z387"/>
    <mergeCell ref="A287:Z287"/>
    <mergeCell ref="A281:Z281"/>
    <mergeCell ref="X504:X505"/>
    <mergeCell ref="Z504:Z505"/>
    <mergeCell ref="P474:T474"/>
    <mergeCell ref="A469:O470"/>
    <mergeCell ref="V503:X503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158:E158"/>
    <mergeCell ref="A167:O168"/>
    <mergeCell ref="D229:E229"/>
    <mergeCell ref="D329:E329"/>
    <mergeCell ref="A402:Z402"/>
    <mergeCell ref="P479:T479"/>
    <mergeCell ref="A480:O481"/>
    <mergeCell ref="P429:T429"/>
    <mergeCell ref="D160:E160"/>
    <mergeCell ref="I17:I18"/>
    <mergeCell ref="D141:E141"/>
    <mergeCell ref="D135:E135"/>
    <mergeCell ref="A246:O247"/>
    <mergeCell ref="A417:O418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P440:V440"/>
    <mergeCell ref="A265:Z265"/>
    <mergeCell ref="P303:T303"/>
    <mergeCell ref="A357:Z357"/>
    <mergeCell ref="D330:E330"/>
    <mergeCell ref="P304:V304"/>
    <mergeCell ref="P35:V35"/>
    <mergeCell ref="D316:E316"/>
    <mergeCell ref="Q9:R9"/>
    <mergeCell ref="M504:M505"/>
    <mergeCell ref="D451:E451"/>
    <mergeCell ref="P36:V36"/>
    <mergeCell ref="A219:Z219"/>
    <mergeCell ref="Q11:R11"/>
    <mergeCell ref="P205:T205"/>
    <mergeCell ref="D260:E260"/>
    <mergeCell ref="D322:E322"/>
    <mergeCell ref="D453:E453"/>
    <mergeCell ref="P417:V417"/>
    <mergeCell ref="P467:T467"/>
    <mergeCell ref="P442:T442"/>
    <mergeCell ref="D448:E448"/>
    <mergeCell ref="P489:V489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6:C6"/>
    <mergeCell ref="D309:E309"/>
    <mergeCell ref="D113:E113"/>
    <mergeCell ref="P416:T416"/>
    <mergeCell ref="D88:E88"/>
    <mergeCell ref="P142:T142"/>
    <mergeCell ref="D26:E26"/>
    <mergeCell ref="D148:E148"/>
    <mergeCell ref="D324:E324"/>
    <mergeCell ref="P403:T403"/>
    <mergeCell ref="P55:T55"/>
    <mergeCell ref="D115:E115"/>
    <mergeCell ref="D311:E311"/>
    <mergeCell ref="P182:T182"/>
    <mergeCell ref="Q12:R12"/>
    <mergeCell ref="D261:E261"/>
    <mergeCell ref="P183:V183"/>
    <mergeCell ref="A43:O44"/>
    <mergeCell ref="P133:V133"/>
    <mergeCell ref="P127:V127"/>
    <mergeCell ref="A123:Z123"/>
    <mergeCell ref="D390:E390"/>
    <mergeCell ref="D161:E161"/>
    <mergeCell ref="P289:T289"/>
    <mergeCell ref="A5:C5"/>
    <mergeCell ref="A492:Z492"/>
    <mergeCell ref="P418:V418"/>
    <mergeCell ref="A408:Z408"/>
    <mergeCell ref="P64:V64"/>
    <mergeCell ref="D166:E166"/>
    <mergeCell ref="D337:E337"/>
    <mergeCell ref="P128:V128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358:T358"/>
    <mergeCell ref="D466:E466"/>
    <mergeCell ref="P66:T66"/>
    <mergeCell ref="D9:E9"/>
    <mergeCell ref="P197:T197"/>
    <mergeCell ref="F9:G9"/>
    <mergeCell ref="P53:T53"/>
    <mergeCell ref="A183:O184"/>
    <mergeCell ref="D396:E396"/>
    <mergeCell ref="A132:O133"/>
    <mergeCell ref="P450:T450"/>
    <mergeCell ref="A325:O326"/>
    <mergeCell ref="D116:E116"/>
    <mergeCell ref="P324:T324"/>
    <mergeCell ref="A143:O144"/>
    <mergeCell ref="A199:O200"/>
    <mergeCell ref="A270:O271"/>
    <mergeCell ref="P338:V338"/>
    <mergeCell ref="P313:V313"/>
    <mergeCell ref="P154:T154"/>
    <mergeCell ref="P390:T390"/>
    <mergeCell ref="D415:E415"/>
    <mergeCell ref="P405:V405"/>
    <mergeCell ref="D222:E222"/>
    <mergeCell ref="P223:T223"/>
    <mergeCell ref="A218:Z218"/>
    <mergeCell ref="D443:E443"/>
    <mergeCell ref="D210:E210"/>
    <mergeCell ref="D308:E308"/>
    <mergeCell ref="P166:T166"/>
    <mergeCell ref="D147:E147"/>
    <mergeCell ref="P188:V188"/>
    <mergeCell ref="L504:L505"/>
    <mergeCell ref="D414:E414"/>
    <mergeCell ref="A275:O276"/>
    <mergeCell ref="D162:E162"/>
    <mergeCell ref="A69:O70"/>
    <mergeCell ref="P210:T210"/>
    <mergeCell ref="D398:E398"/>
    <mergeCell ref="P439:V439"/>
    <mergeCell ref="P308:T308"/>
    <mergeCell ref="D416:E416"/>
    <mergeCell ref="P427:T427"/>
    <mergeCell ref="P283:T283"/>
    <mergeCell ref="D93:E93"/>
    <mergeCell ref="D220:E220"/>
    <mergeCell ref="D391:E391"/>
    <mergeCell ref="P199:V199"/>
    <mergeCell ref="P497:V497"/>
    <mergeCell ref="P484:V484"/>
    <mergeCell ref="D328:E328"/>
    <mergeCell ref="P263:V263"/>
    <mergeCell ref="D251:E251"/>
    <mergeCell ref="B504:B505"/>
    <mergeCell ref="A489:O490"/>
    <mergeCell ref="U504:U505"/>
    <mergeCell ref="A12:M12"/>
    <mergeCell ref="A424:Z424"/>
    <mergeCell ref="P355:V355"/>
    <mergeCell ref="A180:Z180"/>
    <mergeCell ref="D487:E487"/>
    <mergeCell ref="A240:Z240"/>
    <mergeCell ref="D343:E343"/>
    <mergeCell ref="P397:T397"/>
    <mergeCell ref="A482:Z482"/>
    <mergeCell ref="P200:V200"/>
    <mergeCell ref="P74:T74"/>
    <mergeCell ref="A19:Z19"/>
    <mergeCell ref="A190:Z190"/>
    <mergeCell ref="D182:E182"/>
    <mergeCell ref="P310:T310"/>
    <mergeCell ref="A14:M14"/>
    <mergeCell ref="D109:E109"/>
    <mergeCell ref="P163:T163"/>
    <mergeCell ref="D345:E345"/>
    <mergeCell ref="D467:E467"/>
    <mergeCell ref="P88:T88"/>
    <mergeCell ref="P51:T51"/>
    <mergeCell ref="P26:T26"/>
    <mergeCell ref="D172:E172"/>
    <mergeCell ref="T5:U5"/>
    <mergeCell ref="P76:T76"/>
    <mergeCell ref="V5:W5"/>
    <mergeCell ref="P203:T203"/>
    <mergeCell ref="D46:E46"/>
    <mergeCell ref="P294:V294"/>
    <mergeCell ref="P374:T374"/>
    <mergeCell ref="D40:E40"/>
    <mergeCell ref="D488:E488"/>
    <mergeCell ref="D233:E233"/>
    <mergeCell ref="P212:V212"/>
    <mergeCell ref="D409:E409"/>
    <mergeCell ref="A477:Z477"/>
    <mergeCell ref="Q8:R8"/>
    <mergeCell ref="P311:T311"/>
    <mergeCell ref="P267:T267"/>
    <mergeCell ref="P438:T438"/>
    <mergeCell ref="D444:E444"/>
    <mergeCell ref="P83:V83"/>
    <mergeCell ref="A79:Z79"/>
    <mergeCell ref="A82:O83"/>
    <mergeCell ref="T6:U9"/>
    <mergeCell ref="P319:V319"/>
    <mergeCell ref="P309:T309"/>
    <mergeCell ref="W504:W505"/>
    <mergeCell ref="Q10:R10"/>
    <mergeCell ref="D41:E41"/>
    <mergeCell ref="P318:V318"/>
    <mergeCell ref="P256:V256"/>
    <mergeCell ref="A37:Z37"/>
    <mergeCell ref="P149:V149"/>
    <mergeCell ref="A145:Z145"/>
    <mergeCell ref="A139:Z139"/>
    <mergeCell ref="A272:Z272"/>
    <mergeCell ref="P385:V385"/>
    <mergeCell ref="P360:V360"/>
    <mergeCell ref="D74:E74"/>
    <mergeCell ref="P87:T87"/>
    <mergeCell ref="D130:E130"/>
    <mergeCell ref="D68:E68"/>
    <mergeCell ref="D335:E335"/>
    <mergeCell ref="P451:T451"/>
    <mergeCell ref="P245:T245"/>
    <mergeCell ref="P224:T224"/>
    <mergeCell ref="P322:T322"/>
    <mergeCell ref="P260:T260"/>
    <mergeCell ref="D399:E399"/>
    <mergeCell ref="A439:O440"/>
    <mergeCell ref="P380:T380"/>
    <mergeCell ref="P500:V500"/>
    <mergeCell ref="A230:O231"/>
    <mergeCell ref="A119:Z119"/>
    <mergeCell ref="D61:E61"/>
    <mergeCell ref="P115:T115"/>
    <mergeCell ref="P231:V231"/>
    <mergeCell ref="A15:M15"/>
    <mergeCell ref="D254:E254"/>
    <mergeCell ref="A367:Z367"/>
    <mergeCell ref="D346:E346"/>
    <mergeCell ref="P229:T229"/>
    <mergeCell ref="A419:Z419"/>
    <mergeCell ref="D125:E125"/>
    <mergeCell ref="P204:T204"/>
    <mergeCell ref="P375:T375"/>
    <mergeCell ref="P326:V326"/>
    <mergeCell ref="P499:V499"/>
    <mergeCell ref="P386:V386"/>
    <mergeCell ref="P393:T393"/>
    <mergeCell ref="H17:H18"/>
    <mergeCell ref="P104:V104"/>
    <mergeCell ref="P27:T27"/>
    <mergeCell ref="D52:E52"/>
    <mergeCell ref="J9:M9"/>
    <mergeCell ref="D283:E283"/>
    <mergeCell ref="A504:A505"/>
    <mergeCell ref="D348:E348"/>
    <mergeCell ref="D62:E62"/>
    <mergeCell ref="P141:T141"/>
    <mergeCell ref="P454:V454"/>
    <mergeCell ref="D56:E56"/>
    <mergeCell ref="D193:E193"/>
    <mergeCell ref="P206:T206"/>
    <mergeCell ref="P233:T233"/>
    <mergeCell ref="P448:T448"/>
    <mergeCell ref="D176:E176"/>
    <mergeCell ref="D347:E347"/>
    <mergeCell ref="D114:E114"/>
    <mergeCell ref="P155:V155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T504:T505"/>
    <mergeCell ref="D203:E203"/>
    <mergeCell ref="D374:E374"/>
    <mergeCell ref="V504:V505"/>
    <mergeCell ref="P159:T159"/>
    <mergeCell ref="P330:T330"/>
    <mergeCell ref="D267:E267"/>
    <mergeCell ref="P395:T395"/>
    <mergeCell ref="A340:Z340"/>
    <mergeCell ref="D438:E438"/>
    <mergeCell ref="D359:E359"/>
    <mergeCell ref="A486:Z486"/>
    <mergeCell ref="P261:T261"/>
    <mergeCell ref="P161:T161"/>
    <mergeCell ref="D204:E204"/>
    <mergeCell ref="D198:E198"/>
    <mergeCell ref="P459:T459"/>
    <mergeCell ref="D269:E269"/>
    <mergeCell ref="D465:E465"/>
    <mergeCell ref="P275:V275"/>
    <mergeCell ref="D427:E427"/>
    <mergeCell ref="A284:O285"/>
    <mergeCell ref="D206:E206"/>
    <mergeCell ref="P247:V247"/>
    <mergeCell ref="I503:S503"/>
    <mergeCell ref="D298:E298"/>
    <mergeCell ref="D181:E181"/>
    <mergeCell ref="P105:V105"/>
    <mergeCell ref="A464:Z464"/>
    <mergeCell ref="H10:M10"/>
    <mergeCell ref="AA17:AA18"/>
    <mergeCell ref="AC17:AC18"/>
    <mergeCell ref="P108:T108"/>
    <mergeCell ref="A420:Z420"/>
    <mergeCell ref="D393:E393"/>
    <mergeCell ref="P472:T472"/>
    <mergeCell ref="A491:Z491"/>
    <mergeCell ref="P254:T254"/>
    <mergeCell ref="P251:T251"/>
    <mergeCell ref="A104:O105"/>
    <mergeCell ref="P445:V445"/>
    <mergeCell ref="P487:T487"/>
    <mergeCell ref="P343:T343"/>
    <mergeCell ref="A460:O461"/>
    <mergeCell ref="D435:E435"/>
    <mergeCell ref="A475:O476"/>
    <mergeCell ref="C503:H503"/>
    <mergeCell ref="D428:E428"/>
    <mergeCell ref="V6:W9"/>
    <mergeCell ref="P109:T109"/>
    <mergeCell ref="A59:Z59"/>
    <mergeCell ref="P234:V234"/>
    <mergeCell ref="A155:O156"/>
    <mergeCell ref="D186:E186"/>
    <mergeCell ref="P274:T274"/>
    <mergeCell ref="P345:T345"/>
    <mergeCell ref="D413:E413"/>
    <mergeCell ref="P222:T222"/>
    <mergeCell ref="P22:T22"/>
    <mergeCell ref="P193:T193"/>
    <mergeCell ref="P40:T40"/>
    <mergeCell ref="P80:T80"/>
    <mergeCell ref="D194:E194"/>
    <mergeCell ref="Z17:Z18"/>
    <mergeCell ref="P173:V173"/>
    <mergeCell ref="P164:T164"/>
    <mergeCell ref="D207:E207"/>
    <mergeCell ref="P269:T269"/>
    <mergeCell ref="A294:O295"/>
    <mergeCell ref="P335:T335"/>
    <mergeCell ref="D299:E299"/>
    <mergeCell ref="D370:E370"/>
    <mergeCell ref="AB17:AB18"/>
    <mergeCell ref="P271:V271"/>
    <mergeCell ref="A388:Z388"/>
    <mergeCell ref="T503:U503"/>
    <mergeCell ref="A277:Z277"/>
    <mergeCell ref="P44:V44"/>
    <mergeCell ref="H5:M5"/>
    <mergeCell ref="P31:V31"/>
    <mergeCell ref="D146:E146"/>
    <mergeCell ref="P225:T225"/>
    <mergeCell ref="D317:E317"/>
    <mergeCell ref="D6:M6"/>
    <mergeCell ref="A341:Z341"/>
    <mergeCell ref="P396:T396"/>
    <mergeCell ref="A306:Z306"/>
    <mergeCell ref="A456:Z456"/>
    <mergeCell ref="A85:Z85"/>
    <mergeCell ref="P162:T162"/>
    <mergeCell ref="P331:V331"/>
    <mergeCell ref="P227:T227"/>
    <mergeCell ref="P398:T398"/>
    <mergeCell ref="D368:E368"/>
    <mergeCell ref="P93:T93"/>
    <mergeCell ref="P226:T226"/>
    <mergeCell ref="P476:V476"/>
    <mergeCell ref="G17:G18"/>
    <mergeCell ref="P57:V57"/>
    <mergeCell ref="P399:T399"/>
    <mergeCell ref="P184:V184"/>
    <mergeCell ref="D159:E159"/>
    <mergeCell ref="A232:Z232"/>
    <mergeCell ref="D80:E80"/>
    <mergeCell ref="P121:V121"/>
    <mergeCell ref="P382:V382"/>
    <mergeCell ref="A169:Z169"/>
    <mergeCell ref="A364:O365"/>
    <mergeCell ref="P415:T415"/>
    <mergeCell ref="P423:V423"/>
    <mergeCell ref="P174:V174"/>
    <mergeCell ref="A248:Z248"/>
    <mergeCell ref="P430:T430"/>
    <mergeCell ref="P350:V350"/>
    <mergeCell ref="A175:Z175"/>
    <mergeCell ref="P410:V410"/>
    <mergeCell ref="P62:T62"/>
    <mergeCell ref="D468:E468"/>
    <mergeCell ref="A31:O32"/>
    <mergeCell ref="N17:N18"/>
    <mergeCell ref="I504:I505"/>
    <mergeCell ref="A296:Z296"/>
    <mergeCell ref="K504:K505"/>
    <mergeCell ref="D288:E288"/>
    <mergeCell ref="D459:E459"/>
    <mergeCell ref="P130:T130"/>
    <mergeCell ref="D136:E136"/>
    <mergeCell ref="P46:T46"/>
    <mergeCell ref="D434:E434"/>
    <mergeCell ref="P488:T488"/>
    <mergeCell ref="D154:E154"/>
    <mergeCell ref="D225:E225"/>
    <mergeCell ref="P409:T409"/>
    <mergeCell ref="P61:T61"/>
    <mergeCell ref="A273:Z273"/>
    <mergeCell ref="P359:T359"/>
    <mergeCell ref="D436:E436"/>
    <mergeCell ref="D292:E292"/>
    <mergeCell ref="P346:T346"/>
    <mergeCell ref="D227:E227"/>
    <mergeCell ref="H504:H505"/>
    <mergeCell ref="A389:Z389"/>
    <mergeCell ref="J504:J505"/>
    <mergeCell ref="P401:V401"/>
    <mergeCell ref="P32:V32"/>
    <mergeCell ref="Q13:R13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M17:M18"/>
    <mergeCell ref="O17:O18"/>
    <mergeCell ref="P336:T336"/>
    <mergeCell ref="A13:M13"/>
    <mergeCell ref="P110:V110"/>
    <mergeCell ref="D27:E27"/>
    <mergeCell ref="A338:O339"/>
    <mergeCell ref="P208:T208"/>
    <mergeCell ref="P15:T16"/>
    <mergeCell ref="P58:V58"/>
    <mergeCell ref="D75:E75"/>
    <mergeCell ref="P52:T52"/>
    <mergeCell ref="D87:E87"/>
    <mergeCell ref="D209:E209"/>
    <mergeCell ref="P321:T321"/>
    <mergeCell ref="D202:E202"/>
    <mergeCell ref="A179:Z179"/>
    <mergeCell ref="P348:T348"/>
    <mergeCell ref="P323:T323"/>
    <mergeCell ref="D358:E358"/>
    <mergeCell ref="P70:V70"/>
    <mergeCell ref="A91:Z91"/>
    <mergeCell ref="A327:Z327"/>
    <mergeCell ref="D274:E274"/>
    <mergeCell ref="D245:E245"/>
    <mergeCell ref="A282:Z282"/>
    <mergeCell ref="D301:E301"/>
    <mergeCell ref="P116:T116"/>
    <mergeCell ref="D224:E224"/>
    <mergeCell ref="P103:T103"/>
    <mergeCell ref="D250:E250"/>
    <mergeCell ref="P268:T268"/>
    <mergeCell ref="P131:T131"/>
    <mergeCell ref="D108:E108"/>
    <mergeCell ref="A117:O118"/>
    <mergeCell ref="P187:T187"/>
    <mergeCell ref="P483:T483"/>
    <mergeCell ref="D22:E22"/>
    <mergeCell ref="A35:O36"/>
    <mergeCell ref="A157:Z157"/>
    <mergeCell ref="A127:O128"/>
    <mergeCell ref="P255:V255"/>
    <mergeCell ref="P301:T301"/>
    <mergeCell ref="P34:T34"/>
    <mergeCell ref="D86:E86"/>
    <mergeCell ref="P214:T214"/>
    <mergeCell ref="A400:O401"/>
    <mergeCell ref="D384:E384"/>
    <mergeCell ref="D449:E449"/>
    <mergeCell ref="P284:V284"/>
    <mergeCell ref="A110:O111"/>
    <mergeCell ref="P478:T478"/>
    <mergeCell ref="P107:T107"/>
    <mergeCell ref="P278:T278"/>
    <mergeCell ref="D321:E321"/>
    <mergeCell ref="P63:V63"/>
    <mergeCell ref="P101:T101"/>
    <mergeCell ref="D215:E215"/>
    <mergeCell ref="P465:T465"/>
    <mergeCell ref="A255:O256"/>
    <mergeCell ref="P494:V494"/>
    <mergeCell ref="P102:T102"/>
    <mergeCell ref="P481:V481"/>
    <mergeCell ref="P189:V189"/>
    <mergeCell ref="A185:Z185"/>
    <mergeCell ref="P196:T196"/>
    <mergeCell ref="A484:O485"/>
    <mergeCell ref="A106:Z106"/>
    <mergeCell ref="D226:E226"/>
    <mergeCell ref="D164:E164"/>
    <mergeCell ref="P354:T354"/>
    <mergeCell ref="D397:E397"/>
    <mergeCell ref="P376:V376"/>
    <mergeCell ref="A201:Z201"/>
    <mergeCell ref="D310:E310"/>
    <mergeCell ref="P411:V411"/>
    <mergeCell ref="A463:Z463"/>
    <mergeCell ref="D430:E430"/>
    <mergeCell ref="D392:E392"/>
    <mergeCell ref="P469:V469"/>
    <mergeCell ref="D457:E457"/>
    <mergeCell ref="P422:V422"/>
    <mergeCell ref="A412:Z412"/>
    <mergeCell ref="P433:T433"/>
    <mergeCell ref="P2:W3"/>
    <mergeCell ref="P498:V498"/>
    <mergeCell ref="A57:O58"/>
    <mergeCell ref="P298:T298"/>
    <mergeCell ref="P198:T198"/>
    <mergeCell ref="D241:E241"/>
    <mergeCell ref="P54:T54"/>
    <mergeCell ref="P347:T347"/>
    <mergeCell ref="P369:T369"/>
    <mergeCell ref="D437:E437"/>
    <mergeCell ref="D228:E228"/>
    <mergeCell ref="A371:O372"/>
    <mergeCell ref="P312:V312"/>
    <mergeCell ref="D404:E404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P349:T349"/>
    <mergeCell ref="P78:V78"/>
    <mergeCell ref="AD17:AF18"/>
    <mergeCell ref="P167:V167"/>
    <mergeCell ref="D101:E101"/>
    <mergeCell ref="D380:E380"/>
    <mergeCell ref="D76:E76"/>
    <mergeCell ref="F5:G5"/>
    <mergeCell ref="P117:V117"/>
    <mergeCell ref="P365:V365"/>
    <mergeCell ref="P144:V144"/>
    <mergeCell ref="A25:Z25"/>
    <mergeCell ref="P67:T67"/>
    <mergeCell ref="P186:T186"/>
    <mergeCell ref="A236:Z236"/>
    <mergeCell ref="P253:T253"/>
    <mergeCell ref="D221:E221"/>
    <mergeCell ref="V11:W11"/>
    <mergeCell ref="D29:E29"/>
    <mergeCell ref="A20:Z20"/>
    <mergeCell ref="A314:Z314"/>
    <mergeCell ref="P239:V239"/>
    <mergeCell ref="A257:Z257"/>
    <mergeCell ref="P262:T262"/>
    <mergeCell ref="D170:E170"/>
    <mergeCell ref="P337:T337"/>
    <mergeCell ref="A496:O501"/>
    <mergeCell ref="D165:E165"/>
    <mergeCell ref="P75:T75"/>
    <mergeCell ref="P406:V406"/>
    <mergeCell ref="P146:T146"/>
    <mergeCell ref="P317:T317"/>
    <mergeCell ref="D323:E323"/>
    <mergeCell ref="D223:E223"/>
    <mergeCell ref="D394:E394"/>
    <mergeCell ref="A263:O264"/>
    <mergeCell ref="D450:E450"/>
    <mergeCell ref="P181:T181"/>
    <mergeCell ref="P344:T344"/>
    <mergeCell ref="P371:V371"/>
    <mergeCell ref="D252:E252"/>
    <mergeCell ref="D452:E452"/>
    <mergeCell ref="A112:Z112"/>
    <mergeCell ref="P421:T421"/>
    <mergeCell ref="P137:V137"/>
    <mergeCell ref="A249:Z249"/>
    <mergeCell ref="P495:V495"/>
    <mergeCell ref="A320:Z320"/>
    <mergeCell ref="P351:V351"/>
    <mergeCell ref="A494:O495"/>
    <mergeCell ref="D421:E421"/>
    <mergeCell ref="P307:T307"/>
    <mergeCell ref="Q5:R5"/>
    <mergeCell ref="F17:F18"/>
    <mergeCell ref="D120:E120"/>
    <mergeCell ref="P132:V132"/>
    <mergeCell ref="D242:E242"/>
    <mergeCell ref="P297:T297"/>
    <mergeCell ref="P370:T370"/>
    <mergeCell ref="D107:E107"/>
    <mergeCell ref="D163:E163"/>
    <mergeCell ref="D278:E278"/>
    <mergeCell ref="P291:T291"/>
    <mergeCell ref="P288:T288"/>
    <mergeCell ref="P43:V43"/>
    <mergeCell ref="A39:Z39"/>
    <mergeCell ref="A8:C8"/>
    <mergeCell ref="A10:C10"/>
    <mergeCell ref="A129:Z129"/>
    <mergeCell ref="D42:E42"/>
    <mergeCell ref="D17:E18"/>
    <mergeCell ref="X17:X18"/>
    <mergeCell ref="A9:C9"/>
    <mergeCell ref="P125:T125"/>
    <mergeCell ref="Q6:R6"/>
    <mergeCell ref="A385:O386"/>
    <mergeCell ref="P243:T243"/>
    <mergeCell ref="P436:T436"/>
    <mergeCell ref="A422:O423"/>
    <mergeCell ref="P292:T292"/>
    <mergeCell ref="A360:O361"/>
    <mergeCell ref="D102:E102"/>
    <mergeCell ref="A425:Z425"/>
    <mergeCell ref="A33:Z33"/>
    <mergeCell ref="D196:E196"/>
    <mergeCell ref="P23:V23"/>
    <mergeCell ref="P381:V381"/>
    <mergeCell ref="A333:Z333"/>
    <mergeCell ref="D54:E54"/>
    <mergeCell ref="V12:W12"/>
    <mergeCell ref="D191:E191"/>
    <mergeCell ref="D262:E262"/>
    <mergeCell ref="P122:V122"/>
    <mergeCell ref="P368:T368"/>
    <mergeCell ref="P435:T435"/>
    <mergeCell ref="P136:T136"/>
    <mergeCell ref="P305:V305"/>
    <mergeCell ref="P434:T434"/>
    <mergeCell ref="U17:V17"/>
    <mergeCell ref="Y17:Y18"/>
    <mergeCell ref="P372:V372"/>
    <mergeCell ref="D293:E293"/>
    <mergeCell ref="A153:Z153"/>
    <mergeCell ref="P138:V138"/>
    <mergeCell ref="D268:E268"/>
    <mergeCell ref="A137:O138"/>
    <mergeCell ref="D395:E395"/>
    <mergeCell ref="P126:T126"/>
    <mergeCell ref="P361:V361"/>
    <mergeCell ref="P69:V69"/>
    <mergeCell ref="A21:Z21"/>
    <mergeCell ref="D244:E244"/>
    <mergeCell ref="P228:T228"/>
    <mergeCell ref="D171:E171"/>
    <mergeCell ref="P293:T293"/>
    <mergeCell ref="A149:O150"/>
    <mergeCell ref="D336:E336"/>
    <mergeCell ref="A362:Z362"/>
    <mergeCell ref="D237:E237"/>
    <mergeCell ref="P285:V285"/>
    <mergeCell ref="A355:O356"/>
    <mergeCell ref="D192:E192"/>
    <mergeCell ref="P444:T444"/>
    <mergeCell ref="P216:V216"/>
    <mergeCell ref="Q504:Q505"/>
    <mergeCell ref="P501:V501"/>
    <mergeCell ref="S504:S505"/>
    <mergeCell ref="P60:T60"/>
    <mergeCell ref="D291:E291"/>
    <mergeCell ref="D95:E95"/>
    <mergeCell ref="A279:O280"/>
    <mergeCell ref="P449:T449"/>
    <mergeCell ref="P496:V496"/>
    <mergeCell ref="A426:Z426"/>
    <mergeCell ref="Z503:AA503"/>
    <mergeCell ref="P504:P505"/>
    <mergeCell ref="R504:R505"/>
    <mergeCell ref="D483:E483"/>
    <mergeCell ref="D458:E458"/>
    <mergeCell ref="D478:E478"/>
    <mergeCell ref="D433:E433"/>
    <mergeCell ref="P356:V356"/>
    <mergeCell ref="P363:T363"/>
    <mergeCell ref="D344:E344"/>
    <mergeCell ref="A188:O189"/>
    <mergeCell ref="P202:T20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0:X41 X52 X56 X62 X86 X88 X100 X102 X116 X120 X158 X160 X162 X164 X191:X194 X196:X198 X204:X205 X207 X209:X210 X214:X215 X228 X268:X269 X301 X303 X315:X316 X323 X336:X337 X343:X346 X353 X395 X427 X429 X432 X449:X450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YLAnjlYTyu4+S3Z2jRG/BdZEnLsUo9AfSeCvQwFdjJlO4X5DxyqVG/qL79WLZJvG/TyYwgGSh0JKUociLE6nRA==" saltValue="cdWAGcUxvraXRrh+GUbO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2025-10-16T10:53:08Z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