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EE836A34-73CF-49DB-99C3-4E0F87FEAF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Y494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Y406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Y401" i="1" s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Y357" i="1" s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P337" i="1"/>
  <c r="BO337" i="1"/>
  <c r="BN337" i="1"/>
  <c r="BM337" i="1"/>
  <c r="Z337" i="1"/>
  <c r="Y337" i="1"/>
  <c r="S516" i="1" s="1"/>
  <c r="P337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BP331" i="1" s="1"/>
  <c r="P331" i="1"/>
  <c r="BP330" i="1"/>
  <c r="BO330" i="1"/>
  <c r="BN330" i="1"/>
  <c r="BM330" i="1"/>
  <c r="Z330" i="1"/>
  <c r="Y330" i="1"/>
  <c r="Y334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Y328" i="1" s="1"/>
  <c r="X321" i="1"/>
  <c r="X320" i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BO317" i="1"/>
  <c r="BM317" i="1"/>
  <c r="Y317" i="1"/>
  <c r="Y320" i="1" s="1"/>
  <c r="P317" i="1"/>
  <c r="X315" i="1"/>
  <c r="X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Y314" i="1" s="1"/>
  <c r="P309" i="1"/>
  <c r="X307" i="1"/>
  <c r="X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Y306" i="1" s="1"/>
  <c r="P299" i="1"/>
  <c r="X297" i="1"/>
  <c r="X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R516" i="1" s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Y271" i="1" s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Y231" i="1" s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1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5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6" i="1" s="1"/>
  <c r="P130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6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6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3" i="1"/>
  <c r="Y37" i="1"/>
  <c r="Y45" i="1"/>
  <c r="Y49" i="1"/>
  <c r="Y58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Y171" i="1"/>
  <c r="Y177" i="1"/>
  <c r="Y188" i="1"/>
  <c r="Y192" i="1"/>
  <c r="Y204" i="1"/>
  <c r="Y216" i="1"/>
  <c r="Y220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H9" i="1"/>
  <c r="B516" i="1"/>
  <c r="X507" i="1"/>
  <c r="X508" i="1"/>
  <c r="X510" i="1"/>
  <c r="Y24" i="1"/>
  <c r="Z27" i="1"/>
  <c r="Z32" i="1" s="1"/>
  <c r="BN27" i="1"/>
  <c r="Y507" i="1" s="1"/>
  <c r="Z29" i="1"/>
  <c r="BN29" i="1"/>
  <c r="Z31" i="1"/>
  <c r="BN31" i="1"/>
  <c r="Z35" i="1"/>
  <c r="Z36" i="1" s="1"/>
  <c r="BN35" i="1"/>
  <c r="BP35" i="1"/>
  <c r="Y508" i="1" s="1"/>
  <c r="Z41" i="1"/>
  <c r="BN41" i="1"/>
  <c r="BP41" i="1"/>
  <c r="Z43" i="1"/>
  <c r="BN43" i="1"/>
  <c r="Y44" i="1"/>
  <c r="Y510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0" i="1" s="1"/>
  <c r="BN96" i="1"/>
  <c r="Z98" i="1"/>
  <c r="BN98" i="1"/>
  <c r="F516" i="1"/>
  <c r="Z105" i="1"/>
  <c r="Z108" i="1" s="1"/>
  <c r="BN105" i="1"/>
  <c r="Z107" i="1"/>
  <c r="BN107" i="1"/>
  <c r="Y108" i="1"/>
  <c r="Z111" i="1"/>
  <c r="Z114" i="1" s="1"/>
  <c r="BN111" i="1"/>
  <c r="BP111" i="1"/>
  <c r="Z113" i="1"/>
  <c r="BN113" i="1"/>
  <c r="Z117" i="1"/>
  <c r="BN117" i="1"/>
  <c r="BP117" i="1"/>
  <c r="Z119" i="1"/>
  <c r="BN119" i="1"/>
  <c r="Z125" i="1"/>
  <c r="Z126" i="1" s="1"/>
  <c r="BN125" i="1"/>
  <c r="Z130" i="1"/>
  <c r="Z132" i="1" s="1"/>
  <c r="BN130" i="1"/>
  <c r="BP130" i="1"/>
  <c r="Y133" i="1"/>
  <c r="Z136" i="1"/>
  <c r="Z137" i="1" s="1"/>
  <c r="BN136" i="1"/>
  <c r="Z140" i="1"/>
  <c r="Z142" i="1" s="1"/>
  <c r="BN140" i="1"/>
  <c r="BP140" i="1"/>
  <c r="H516" i="1"/>
  <c r="Y148" i="1"/>
  <c r="Z151" i="1"/>
  <c r="Z153" i="1" s="1"/>
  <c r="BN151" i="1"/>
  <c r="I516" i="1"/>
  <c r="Y160" i="1"/>
  <c r="Z163" i="1"/>
  <c r="Z171" i="1" s="1"/>
  <c r="BN163" i="1"/>
  <c r="Z165" i="1"/>
  <c r="BN165" i="1"/>
  <c r="Z167" i="1"/>
  <c r="BN167" i="1"/>
  <c r="Z169" i="1"/>
  <c r="BN169" i="1"/>
  <c r="Z175" i="1"/>
  <c r="Z177" i="1" s="1"/>
  <c r="BN175" i="1"/>
  <c r="J516" i="1"/>
  <c r="Z186" i="1"/>
  <c r="Z187" i="1" s="1"/>
  <c r="BN186" i="1"/>
  <c r="Y187" i="1"/>
  <c r="Z190" i="1"/>
  <c r="Z192" i="1" s="1"/>
  <c r="BN190" i="1"/>
  <c r="BP190" i="1"/>
  <c r="Z196" i="1"/>
  <c r="Z203" i="1" s="1"/>
  <c r="BN196" i="1"/>
  <c r="Z198" i="1"/>
  <c r="BN198" i="1"/>
  <c r="Z200" i="1"/>
  <c r="BN200" i="1"/>
  <c r="Z202" i="1"/>
  <c r="BN202" i="1"/>
  <c r="Z206" i="1"/>
  <c r="Z215" i="1" s="1"/>
  <c r="BN206" i="1"/>
  <c r="BP206" i="1"/>
  <c r="Z208" i="1"/>
  <c r="BN208" i="1"/>
  <c r="Z210" i="1"/>
  <c r="BN210" i="1"/>
  <c r="Z212" i="1"/>
  <c r="BN212" i="1"/>
  <c r="Z214" i="1"/>
  <c r="BN214" i="1"/>
  <c r="Z218" i="1"/>
  <c r="Z220" i="1" s="1"/>
  <c r="BN218" i="1"/>
  <c r="BP218" i="1"/>
  <c r="BP225" i="1"/>
  <c r="BN225" i="1"/>
  <c r="Z225" i="1"/>
  <c r="BP229" i="1"/>
  <c r="BN229" i="1"/>
  <c r="Z229" i="1"/>
  <c r="Z231" i="1" s="1"/>
  <c r="BP243" i="1"/>
  <c r="BN243" i="1"/>
  <c r="Z243" i="1"/>
  <c r="Y247" i="1"/>
  <c r="Y256" i="1"/>
  <c r="Y265" i="1"/>
  <c r="Y272" i="1"/>
  <c r="Y277" i="1"/>
  <c r="Y281" i="1"/>
  <c r="Y286" i="1"/>
  <c r="Y297" i="1"/>
  <c r="Y307" i="1"/>
  <c r="Y315" i="1"/>
  <c r="Y321" i="1"/>
  <c r="Y327" i="1"/>
  <c r="Y333" i="1"/>
  <c r="Y340" i="1"/>
  <c r="Y352" i="1"/>
  <c r="Y358" i="1"/>
  <c r="Y362" i="1"/>
  <c r="BP371" i="1"/>
  <c r="BN371" i="1"/>
  <c r="Z371" i="1"/>
  <c r="Z373" i="1" s="1"/>
  <c r="Y382" i="1"/>
  <c r="BP393" i="1"/>
  <c r="BN393" i="1"/>
  <c r="Z393" i="1"/>
  <c r="BP397" i="1"/>
  <c r="BN397" i="1"/>
  <c r="Z397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AB516" i="1"/>
  <c r="Y504" i="1"/>
  <c r="BP503" i="1"/>
  <c r="BN503" i="1"/>
  <c r="Z503" i="1"/>
  <c r="Z504" i="1" s="1"/>
  <c r="Y505" i="1"/>
  <c r="O516" i="1"/>
  <c r="W516" i="1"/>
  <c r="K516" i="1"/>
  <c r="Y232" i="1"/>
  <c r="L516" i="1"/>
  <c r="Z252" i="1"/>
  <c r="Z256" i="1" s="1"/>
  <c r="BN252" i="1"/>
  <c r="Z254" i="1"/>
  <c r="BN254" i="1"/>
  <c r="Y257" i="1"/>
  <c r="M516" i="1"/>
  <c r="Z262" i="1"/>
  <c r="Z264" i="1" s="1"/>
  <c r="BN262" i="1"/>
  <c r="Z263" i="1"/>
  <c r="BN263" i="1"/>
  <c r="Y264" i="1"/>
  <c r="Z268" i="1"/>
  <c r="Z271" i="1" s="1"/>
  <c r="BN268" i="1"/>
  <c r="BP268" i="1"/>
  <c r="Z270" i="1"/>
  <c r="BN270" i="1"/>
  <c r="Z275" i="1"/>
  <c r="Z276" i="1" s="1"/>
  <c r="BN275" i="1"/>
  <c r="BP275" i="1"/>
  <c r="Y276" i="1"/>
  <c r="Z279" i="1"/>
  <c r="Z280" i="1" s="1"/>
  <c r="BN279" i="1"/>
  <c r="BP279" i="1"/>
  <c r="Z284" i="1"/>
  <c r="Z285" i="1" s="1"/>
  <c r="BN284" i="1"/>
  <c r="BP284" i="1"/>
  <c r="Y285" i="1"/>
  <c r="Z289" i="1"/>
  <c r="Z296" i="1" s="1"/>
  <c r="BN289" i="1"/>
  <c r="BP289" i="1"/>
  <c r="Z291" i="1"/>
  <c r="BN291" i="1"/>
  <c r="Z293" i="1"/>
  <c r="BN293" i="1"/>
  <c r="Z295" i="1"/>
  <c r="BN295" i="1"/>
  <c r="Y296" i="1"/>
  <c r="Z299" i="1"/>
  <c r="Z306" i="1" s="1"/>
  <c r="BN299" i="1"/>
  <c r="BP299" i="1"/>
  <c r="Z301" i="1"/>
  <c r="BN301" i="1"/>
  <c r="Z303" i="1"/>
  <c r="BN303" i="1"/>
  <c r="Z305" i="1"/>
  <c r="BN305" i="1"/>
  <c r="Z309" i="1"/>
  <c r="BN309" i="1"/>
  <c r="BP309" i="1"/>
  <c r="Z311" i="1"/>
  <c r="BN311" i="1"/>
  <c r="Z313" i="1"/>
  <c r="BN313" i="1"/>
  <c r="Z317" i="1"/>
  <c r="Z320" i="1" s="1"/>
  <c r="BN317" i="1"/>
  <c r="BP317" i="1"/>
  <c r="Z319" i="1"/>
  <c r="BN319" i="1"/>
  <c r="Z325" i="1"/>
  <c r="Z327" i="1" s="1"/>
  <c r="BN325" i="1"/>
  <c r="Z331" i="1"/>
  <c r="Z333" i="1" s="1"/>
  <c r="BN331" i="1"/>
  <c r="Z338" i="1"/>
  <c r="Z340" i="1" s="1"/>
  <c r="BN338" i="1"/>
  <c r="Y341" i="1"/>
  <c r="T516" i="1"/>
  <c r="Z346" i="1"/>
  <c r="Z352" i="1" s="1"/>
  <c r="BN346" i="1"/>
  <c r="Z348" i="1"/>
  <c r="BN348" i="1"/>
  <c r="Z350" i="1"/>
  <c r="BN350" i="1"/>
  <c r="Y353" i="1"/>
  <c r="Z356" i="1"/>
  <c r="Z357" i="1" s="1"/>
  <c r="BN356" i="1"/>
  <c r="Z360" i="1"/>
  <c r="Z362" i="1" s="1"/>
  <c r="BN360" i="1"/>
  <c r="BP360" i="1"/>
  <c r="U516" i="1"/>
  <c r="Y374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BP416" i="1"/>
  <c r="BN416" i="1"/>
  <c r="Z416" i="1"/>
  <c r="BP437" i="1"/>
  <c r="BN437" i="1"/>
  <c r="Z437" i="1"/>
  <c r="Z447" i="1" s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79" i="1"/>
  <c r="BP474" i="1"/>
  <c r="BN474" i="1"/>
  <c r="Z474" i="1"/>
  <c r="Y478" i="1"/>
  <c r="BP483" i="1"/>
  <c r="BN483" i="1"/>
  <c r="Z483" i="1"/>
  <c r="Z484" i="1" s="1"/>
  <c r="Y485" i="1"/>
  <c r="Y490" i="1"/>
  <c r="BP487" i="1"/>
  <c r="BN487" i="1"/>
  <c r="Z487" i="1"/>
  <c r="Z489" i="1" s="1"/>
  <c r="Y489" i="1"/>
  <c r="AA516" i="1"/>
  <c r="Y424" i="1"/>
  <c r="Y429" i="1"/>
  <c r="Z516" i="1"/>
  <c r="Y447" i="1"/>
  <c r="BP446" i="1"/>
  <c r="BN446" i="1"/>
  <c r="Z446" i="1"/>
  <c r="Y448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76" i="1"/>
  <c r="BN476" i="1"/>
  <c r="Z476" i="1"/>
  <c r="Y484" i="1"/>
  <c r="BP493" i="1"/>
  <c r="BN493" i="1"/>
  <c r="Z493" i="1"/>
  <c r="Z494" i="1" s="1"/>
  <c r="Y495" i="1"/>
  <c r="Y500" i="1"/>
  <c r="BP497" i="1"/>
  <c r="BN497" i="1"/>
  <c r="Z497" i="1"/>
  <c r="Z499" i="1" s="1"/>
  <c r="Y509" i="1" l="1"/>
  <c r="Z469" i="1"/>
  <c r="Z453" i="1"/>
  <c r="Z478" i="1"/>
  <c r="Z463" i="1"/>
  <c r="Z401" i="1"/>
  <c r="Z314" i="1"/>
  <c r="Z121" i="1"/>
  <c r="Z80" i="1"/>
  <c r="Z44" i="1"/>
  <c r="Z511" i="1" s="1"/>
  <c r="Y506" i="1"/>
  <c r="Z418" i="1"/>
  <c r="X509" i="1"/>
  <c r="Z247" i="1"/>
</calcChain>
</file>

<file path=xl/sharedStrings.xml><?xml version="1.0" encoding="utf-8"?>
<sst xmlns="http://schemas.openxmlformats.org/spreadsheetml/2006/main" count="2241" uniqueCount="798">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</sst>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16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3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2" customWidth="1"/>
    <col min="19" max="19" width="6.140625" style="55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2" customWidth="1"/>
    <col min="25" max="25" width="11" style="552" customWidth="1"/>
    <col min="26" max="26" width="10" style="552" customWidth="1"/>
    <col min="27" max="27" width="11.5703125" style="552" customWidth="1"/>
    <col min="28" max="28" width="10.42578125" style="552" customWidth="1"/>
    <col min="29" max="29" width="30" style="55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2" customWidth="1"/>
    <col min="34" max="34" width="9.140625" style="552" customWidth="1"/>
    <col min="35" max="16384" width="9.140625" style="552"/>
  </cols>
  <sheetData>
    <row r="1" spans="1:32" s="556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6" customFormat="1" ht="23.45" customHeight="1" x14ac:dyDescent="0.2">
      <c r="A5" s="676" t="s">
        <v>8</v>
      </c>
      <c r="B5" s="585"/>
      <c r="C5" s="586"/>
      <c r="D5" s="635"/>
      <c r="E5" s="636"/>
      <c r="F5" s="848" t="s">
        <v>9</v>
      </c>
      <c r="G5" s="586"/>
      <c r="H5" s="635"/>
      <c r="I5" s="790"/>
      <c r="J5" s="790"/>
      <c r="K5" s="790"/>
      <c r="L5" s="790"/>
      <c r="M5" s="636"/>
      <c r="N5" s="58"/>
      <c r="P5" s="24" t="s">
        <v>10</v>
      </c>
      <c r="Q5" s="858">
        <v>45897</v>
      </c>
      <c r="R5" s="674"/>
      <c r="T5" s="719" t="s">
        <v>11</v>
      </c>
      <c r="U5" s="720"/>
      <c r="V5" s="722" t="s">
        <v>12</v>
      </c>
      <c r="W5" s="674"/>
      <c r="AB5" s="51"/>
      <c r="AC5" s="51"/>
      <c r="AD5" s="51"/>
      <c r="AE5" s="51"/>
    </row>
    <row r="6" spans="1:32" s="556" customFormat="1" ht="24" customHeight="1" x14ac:dyDescent="0.2">
      <c r="A6" s="676" t="s">
        <v>13</v>
      </c>
      <c r="B6" s="585"/>
      <c r="C6" s="586"/>
      <c r="D6" s="793" t="s">
        <v>14</v>
      </c>
      <c r="E6" s="794"/>
      <c r="F6" s="794"/>
      <c r="G6" s="794"/>
      <c r="H6" s="794"/>
      <c r="I6" s="794"/>
      <c r="J6" s="794"/>
      <c r="K6" s="794"/>
      <c r="L6" s="794"/>
      <c r="M6" s="674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8" t="s">
        <v>16</v>
      </c>
      <c r="U6" s="720"/>
      <c r="V6" s="780" t="s">
        <v>17</v>
      </c>
      <c r="W6" s="607"/>
      <c r="AB6" s="51"/>
      <c r="AC6" s="51"/>
      <c r="AD6" s="51"/>
      <c r="AE6" s="51"/>
    </row>
    <row r="7" spans="1:32" s="556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20"/>
      <c r="V7" s="781"/>
      <c r="W7" s="782"/>
      <c r="AB7" s="51"/>
      <c r="AC7" s="51"/>
      <c r="AD7" s="51"/>
      <c r="AE7" s="51"/>
    </row>
    <row r="8" spans="1:32" s="556" customFormat="1" ht="25.5" customHeight="1" x14ac:dyDescent="0.2">
      <c r="A8" s="883" t="s">
        <v>18</v>
      </c>
      <c r="B8" s="577"/>
      <c r="C8" s="578"/>
      <c r="D8" s="622" t="s">
        <v>19</v>
      </c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20</v>
      </c>
      <c r="Q8" s="683">
        <v>0.41666666666666669</v>
      </c>
      <c r="R8" s="619"/>
      <c r="T8" s="572"/>
      <c r="U8" s="720"/>
      <c r="V8" s="781"/>
      <c r="W8" s="782"/>
      <c r="AB8" s="51"/>
      <c r="AC8" s="51"/>
      <c r="AD8" s="51"/>
      <c r="AE8" s="51"/>
    </row>
    <row r="9" spans="1:32" s="556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4"/>
      <c r="E9" s="575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7"/>
      <c r="P9" s="26" t="s">
        <v>21</v>
      </c>
      <c r="Q9" s="669"/>
      <c r="R9" s="670"/>
      <c r="T9" s="572"/>
      <c r="U9" s="720"/>
      <c r="V9" s="783"/>
      <c r="W9" s="784"/>
      <c r="X9" s="43"/>
      <c r="Y9" s="43"/>
      <c r="Z9" s="43"/>
      <c r="AA9" s="43"/>
      <c r="AB9" s="51"/>
      <c r="AC9" s="51"/>
      <c r="AD9" s="51"/>
      <c r="AE9" s="51"/>
    </row>
    <row r="10" spans="1:32" s="556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4"/>
      <c r="E10" s="575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1" t="str">
        <f>IFERROR(VLOOKUP($D$10,Proxy,2,FALSE),"")</f>
        <v/>
      </c>
      <c r="I10" s="572"/>
      <c r="J10" s="572"/>
      <c r="K10" s="572"/>
      <c r="L10" s="572"/>
      <c r="M10" s="572"/>
      <c r="N10" s="555"/>
      <c r="P10" s="26" t="s">
        <v>22</v>
      </c>
      <c r="Q10" s="729"/>
      <c r="R10" s="730"/>
      <c r="U10" s="24" t="s">
        <v>23</v>
      </c>
      <c r="V10" s="606" t="s">
        <v>24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3"/>
      <c r="R11" s="674"/>
      <c r="U11" s="24" t="s">
        <v>27</v>
      </c>
      <c r="V11" s="820" t="s">
        <v>28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56" customFormat="1" ht="18.600000000000001" customHeight="1" x14ac:dyDescent="0.2">
      <c r="A12" s="713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3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6" customFormat="1" ht="23.25" customHeight="1" x14ac:dyDescent="0.2">
      <c r="A13" s="713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20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6" customFormat="1" ht="18.600000000000001" customHeight="1" x14ac:dyDescent="0.2">
      <c r="A14" s="713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6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89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1" t="s">
        <v>54</v>
      </c>
      <c r="Z17" s="788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3"/>
      <c r="AF17" s="844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2"/>
      <c r="Z18" s="789"/>
      <c r="AA18" s="773"/>
      <c r="AB18" s="773"/>
      <c r="AC18" s="773"/>
      <c r="AD18" s="845"/>
      <c r="AE18" s="846"/>
      <c r="AF18" s="847"/>
      <c r="AG18" s="66"/>
      <c r="BD18" s="65"/>
    </row>
    <row r="19" spans="1:68" ht="27.75" customHeight="1" x14ac:dyDescent="0.2">
      <c r="A19" s="651" t="s">
        <v>63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4"/>
      <c r="R22" s="564"/>
      <c r="S22" s="564"/>
      <c r="T22" s="565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71</v>
      </c>
      <c r="Q23" s="577"/>
      <c r="R23" s="577"/>
      <c r="S23" s="577"/>
      <c r="T23" s="577"/>
      <c r="U23" s="577"/>
      <c r="V23" s="578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71</v>
      </c>
      <c r="Q24" s="577"/>
      <c r="R24" s="577"/>
      <c r="S24" s="577"/>
      <c r="T24" s="577"/>
      <c r="U24" s="577"/>
      <c r="V24" s="578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73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71</v>
      </c>
      <c r="Q32" s="577"/>
      <c r="R32" s="577"/>
      <c r="S32" s="577"/>
      <c r="T32" s="577"/>
      <c r="U32" s="577"/>
      <c r="V32" s="578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71</v>
      </c>
      <c r="Q33" s="577"/>
      <c r="R33" s="577"/>
      <c r="S33" s="577"/>
      <c r="T33" s="577"/>
      <c r="U33" s="577"/>
      <c r="V33" s="578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1" t="s">
        <v>94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71</v>
      </c>
      <c r="Q36" s="577"/>
      <c r="R36" s="577"/>
      <c r="S36" s="577"/>
      <c r="T36" s="577"/>
      <c r="U36" s="577"/>
      <c r="V36" s="578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71</v>
      </c>
      <c r="Q37" s="577"/>
      <c r="R37" s="577"/>
      <c r="S37" s="577"/>
      <c r="T37" s="577"/>
      <c r="U37" s="577"/>
      <c r="V37" s="578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1" t="s">
        <v>100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48"/>
      <c r="AB38" s="48"/>
      <c r="AC38" s="48"/>
    </row>
    <row r="39" spans="1:68" ht="16.5" customHeight="1" x14ac:dyDescent="0.25">
      <c r="A39" s="573" t="s">
        <v>101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102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69</v>
      </c>
      <c r="X41" s="559">
        <v>50</v>
      </c>
      <c r="Y41" s="560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69</v>
      </c>
      <c r="X42" s="559">
        <v>16</v>
      </c>
      <c r="Y42" s="560">
        <f>IFERROR(IF(X42="",0,CEILING((X42/$H42),1)*$H42),"")</f>
        <v>16</v>
      </c>
      <c r="Z42" s="36">
        <f>IFERROR(IF(Y42=0,"",ROUNDUP(Y42/H42,0)*0.00902),"")</f>
        <v>3.6080000000000001E-2</v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16.84</v>
      </c>
      <c r="BN42" s="64">
        <f>IFERROR(Y42*I42/H42,"0")</f>
        <v>16.84</v>
      </c>
      <c r="BO42" s="64">
        <f>IFERROR(1/J42*(X42/H42),"0")</f>
        <v>3.0303030303030304E-2</v>
      </c>
      <c r="BP42" s="64">
        <f>IFERROR(1/J42*(Y42/H42),"0")</f>
        <v>3.0303030303030304E-2</v>
      </c>
    </row>
    <row r="43" spans="1:68" ht="27" customHeight="1" x14ac:dyDescent="0.25">
      <c r="A43" s="54" t="s">
        <v>113</v>
      </c>
      <c r="B43" s="54" t="s">
        <v>114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71</v>
      </c>
      <c r="Q44" s="577"/>
      <c r="R44" s="577"/>
      <c r="S44" s="577"/>
      <c r="T44" s="577"/>
      <c r="U44" s="577"/>
      <c r="V44" s="578"/>
      <c r="W44" s="37" t="s">
        <v>72</v>
      </c>
      <c r="X44" s="561">
        <f>IFERROR(X41/H41,"0")+IFERROR(X42/H42,"0")+IFERROR(X43/H43,"0")</f>
        <v>8.6296296296296298</v>
      </c>
      <c r="Y44" s="561">
        <f>IFERROR(Y41/H41,"0")+IFERROR(Y42/H42,"0")+IFERROR(Y43/H43,"0")</f>
        <v>9</v>
      </c>
      <c r="Z44" s="561">
        <f>IFERROR(IF(Z41="",0,Z41),"0")+IFERROR(IF(Z42="",0,Z42),"0")+IFERROR(IF(Z43="",0,Z43),"0")</f>
        <v>0.13097999999999999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71</v>
      </c>
      <c r="Q45" s="577"/>
      <c r="R45" s="577"/>
      <c r="S45" s="577"/>
      <c r="T45" s="577"/>
      <c r="U45" s="577"/>
      <c r="V45" s="578"/>
      <c r="W45" s="37" t="s">
        <v>69</v>
      </c>
      <c r="X45" s="561">
        <f>IFERROR(SUM(X41:X43),"0")</f>
        <v>66</v>
      </c>
      <c r="Y45" s="561">
        <f>IFERROR(SUM(Y41:Y43),"0")</f>
        <v>70</v>
      </c>
      <c r="Z45" s="37"/>
      <c r="AA45" s="562"/>
      <c r="AB45" s="562"/>
      <c r="AC45" s="562"/>
    </row>
    <row r="46" spans="1:68" ht="14.25" customHeight="1" x14ac:dyDescent="0.25">
      <c r="A46" s="571" t="s">
        <v>73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3"/>
      <c r="AB46" s="553"/>
      <c r="AC46" s="553"/>
    </row>
    <row r="47" spans="1:68" ht="16.5" customHeight="1" x14ac:dyDescent="0.25">
      <c r="A47" s="54" t="s">
        <v>115</v>
      </c>
      <c r="B47" s="54" t="s">
        <v>116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71</v>
      </c>
      <c r="Q48" s="577"/>
      <c r="R48" s="577"/>
      <c r="S48" s="577"/>
      <c r="T48" s="577"/>
      <c r="U48" s="577"/>
      <c r="V48" s="578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71</v>
      </c>
      <c r="Q49" s="577"/>
      <c r="R49" s="577"/>
      <c r="S49" s="577"/>
      <c r="T49" s="577"/>
      <c r="U49" s="577"/>
      <c r="V49" s="578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3" t="s">
        <v>118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102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3"/>
      <c r="AB51" s="553"/>
      <c r="AC51" s="553"/>
    </row>
    <row r="52" spans="1:68" ht="27" customHeight="1" x14ac:dyDescent="0.25">
      <c r="A52" s="54" t="s">
        <v>119</v>
      </c>
      <c r="B52" s="54" t="s">
        <v>120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69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69</v>
      </c>
      <c r="X53" s="559">
        <v>110</v>
      </c>
      <c r="Y53" s="560">
        <f t="shared" si="6"/>
        <v>118.80000000000001</v>
      </c>
      <c r="Z53" s="36">
        <f>IFERROR(IF(Y53=0,"",ROUNDUP(Y53/H53,0)*0.01898),"")</f>
        <v>0.20877999999999999</v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114.43055555555554</v>
      </c>
      <c r="BN53" s="64">
        <f t="shared" si="8"/>
        <v>123.58499999999999</v>
      </c>
      <c r="BO53" s="64">
        <f t="shared" si="9"/>
        <v>0.15914351851851852</v>
      </c>
      <c r="BP53" s="64">
        <f t="shared" si="10"/>
        <v>0.171875</v>
      </c>
    </row>
    <row r="54" spans="1:68" ht="27" customHeight="1" x14ac:dyDescent="0.25">
      <c r="A54" s="54" t="s">
        <v>127</v>
      </c>
      <c r="B54" s="54" t="s">
        <v>128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130</v>
      </c>
      <c r="B55" s="54" t="s">
        <v>131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135</v>
      </c>
      <c r="B57" s="54" t="s">
        <v>136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71</v>
      </c>
      <c r="Q58" s="577"/>
      <c r="R58" s="577"/>
      <c r="S58" s="577"/>
      <c r="T58" s="577"/>
      <c r="U58" s="577"/>
      <c r="V58" s="578"/>
      <c r="W58" s="37" t="s">
        <v>72</v>
      </c>
      <c r="X58" s="561">
        <f>IFERROR(X52/H52,"0")+IFERROR(X53/H53,"0")+IFERROR(X54/H54,"0")+IFERROR(X55/H55,"0")+IFERROR(X56/H56,"0")+IFERROR(X57/H57,"0")</f>
        <v>10.185185185185185</v>
      </c>
      <c r="Y58" s="561">
        <f>IFERROR(Y52/H52,"0")+IFERROR(Y53/H53,"0")+IFERROR(Y54/H54,"0")+IFERROR(Y55/H55,"0")+IFERROR(Y56/H56,"0")+IFERROR(Y57/H57,"0")</f>
        <v>11</v>
      </c>
      <c r="Z58" s="561">
        <f>IFERROR(IF(Z52="",0,Z52),"0")+IFERROR(IF(Z53="",0,Z53),"0")+IFERROR(IF(Z54="",0,Z54),"0")+IFERROR(IF(Z55="",0,Z55),"0")+IFERROR(IF(Z56="",0,Z56),"0")+IFERROR(IF(Z57="",0,Z57),"0")</f>
        <v>0.20877999999999999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71</v>
      </c>
      <c r="Q59" s="577"/>
      <c r="R59" s="577"/>
      <c r="S59" s="577"/>
      <c r="T59" s="577"/>
      <c r="U59" s="577"/>
      <c r="V59" s="578"/>
      <c r="W59" s="37" t="s">
        <v>69</v>
      </c>
      <c r="X59" s="561">
        <f>IFERROR(SUM(X52:X57),"0")</f>
        <v>110</v>
      </c>
      <c r="Y59" s="561">
        <f>IFERROR(SUM(Y52:Y57),"0")</f>
        <v>118.80000000000001</v>
      </c>
      <c r="Z59" s="37"/>
      <c r="AA59" s="562"/>
      <c r="AB59" s="562"/>
      <c r="AC59" s="562"/>
    </row>
    <row r="60" spans="1:68" ht="14.25" customHeight="1" x14ac:dyDescent="0.25">
      <c r="A60" s="571" t="s">
        <v>138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3"/>
      <c r="AB60" s="553"/>
      <c r="AC60" s="553"/>
    </row>
    <row r="61" spans="1:68" ht="16.5" customHeight="1" x14ac:dyDescent="0.25">
      <c r="A61" s="54" t="s">
        <v>139</v>
      </c>
      <c r="B61" s="54" t="s">
        <v>140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69</v>
      </c>
      <c r="X61" s="559">
        <v>200</v>
      </c>
      <c r="Y61" s="560">
        <f>IFERROR(IF(X61="",0,CEILING((X61/$H61),1)*$H61),"")</f>
        <v>205.20000000000002</v>
      </c>
      <c r="Z61" s="36">
        <f>IFERROR(IF(Y61=0,"",ROUNDUP(Y61/H61,0)*0.01898),"")</f>
        <v>0.36062</v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208.05555555555554</v>
      </c>
      <c r="BN61" s="64">
        <f>IFERROR(Y61*I61/H61,"0")</f>
        <v>213.46499999999997</v>
      </c>
      <c r="BO61" s="64">
        <f>IFERROR(1/J61*(X61/H61),"0")</f>
        <v>0.28935185185185186</v>
      </c>
      <c r="BP61" s="64">
        <f>IFERROR(1/J61*(Y61/H61),"0")</f>
        <v>0.296875</v>
      </c>
    </row>
    <row r="62" spans="1:68" ht="27" customHeight="1" x14ac:dyDescent="0.25">
      <c r="A62" s="54" t="s">
        <v>142</v>
      </c>
      <c r="B62" s="54" t="s">
        <v>143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145</v>
      </c>
      <c r="B63" s="54" t="s">
        <v>146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147</v>
      </c>
      <c r="B64" s="54" t="s">
        <v>148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71</v>
      </c>
      <c r="Q65" s="577"/>
      <c r="R65" s="577"/>
      <c r="S65" s="577"/>
      <c r="T65" s="577"/>
      <c r="U65" s="577"/>
      <c r="V65" s="578"/>
      <c r="W65" s="37" t="s">
        <v>72</v>
      </c>
      <c r="X65" s="561">
        <f>IFERROR(X61/H61,"0")+IFERROR(X62/H62,"0")+IFERROR(X63/H63,"0")+IFERROR(X64/H64,"0")</f>
        <v>18.518518518518519</v>
      </c>
      <c r="Y65" s="561">
        <f>IFERROR(Y61/H61,"0")+IFERROR(Y62/H62,"0")+IFERROR(Y63/H63,"0")+IFERROR(Y64/H64,"0")</f>
        <v>19</v>
      </c>
      <c r="Z65" s="561">
        <f>IFERROR(IF(Z61="",0,Z61),"0")+IFERROR(IF(Z62="",0,Z62),"0")+IFERROR(IF(Z63="",0,Z63),"0")+IFERROR(IF(Z64="",0,Z64),"0")</f>
        <v>0.36062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71</v>
      </c>
      <c r="Q66" s="577"/>
      <c r="R66" s="577"/>
      <c r="S66" s="577"/>
      <c r="T66" s="577"/>
      <c r="U66" s="577"/>
      <c r="V66" s="578"/>
      <c r="W66" s="37" t="s">
        <v>69</v>
      </c>
      <c r="X66" s="561">
        <f>IFERROR(SUM(X61:X64),"0")</f>
        <v>200</v>
      </c>
      <c r="Y66" s="561">
        <f>IFERROR(SUM(Y61:Y64),"0")</f>
        <v>205.20000000000002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3"/>
      <c r="AB67" s="553"/>
      <c r="AC67" s="553"/>
    </row>
    <row r="68" spans="1:68" ht="27" customHeight="1" x14ac:dyDescent="0.25">
      <c r="A68" s="54" t="s">
        <v>149</v>
      </c>
      <c r="B68" s="54" t="s">
        <v>150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152</v>
      </c>
      <c r="B69" s="54" t="s">
        <v>153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155</v>
      </c>
      <c r="B70" s="54" t="s">
        <v>156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71</v>
      </c>
      <c r="Q71" s="577"/>
      <c r="R71" s="577"/>
      <c r="S71" s="577"/>
      <c r="T71" s="577"/>
      <c r="U71" s="577"/>
      <c r="V71" s="578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71</v>
      </c>
      <c r="Q72" s="577"/>
      <c r="R72" s="577"/>
      <c r="S72" s="577"/>
      <c r="T72" s="577"/>
      <c r="U72" s="577"/>
      <c r="V72" s="578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73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3"/>
      <c r="AB73" s="553"/>
      <c r="AC73" s="55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171</v>
      </c>
      <c r="B79" s="54" t="s">
        <v>172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71</v>
      </c>
      <c r="Q80" s="577"/>
      <c r="R80" s="577"/>
      <c r="S80" s="577"/>
      <c r="T80" s="577"/>
      <c r="U80" s="577"/>
      <c r="V80" s="578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71</v>
      </c>
      <c r="Q81" s="577"/>
      <c r="R81" s="577"/>
      <c r="S81" s="577"/>
      <c r="T81" s="577"/>
      <c r="U81" s="577"/>
      <c r="V81" s="578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1" t="s">
        <v>173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3"/>
      <c r="AB82" s="553"/>
      <c r="AC82" s="553"/>
    </row>
    <row r="83" spans="1:68" ht="27" customHeight="1" x14ac:dyDescent="0.25">
      <c r="A83" s="54" t="s">
        <v>174</v>
      </c>
      <c r="B83" s="54" t="s">
        <v>175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177</v>
      </c>
      <c r="B84" s="54" t="s">
        <v>178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71</v>
      </c>
      <c r="Q85" s="577"/>
      <c r="R85" s="577"/>
      <c r="S85" s="577"/>
      <c r="T85" s="577"/>
      <c r="U85" s="577"/>
      <c r="V85" s="578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71</v>
      </c>
      <c r="Q86" s="577"/>
      <c r="R86" s="577"/>
      <c r="S86" s="577"/>
      <c r="T86" s="577"/>
      <c r="U86" s="577"/>
      <c r="V86" s="578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3" t="s">
        <v>180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102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3"/>
      <c r="AB88" s="553"/>
      <c r="AC88" s="553"/>
    </row>
    <row r="89" spans="1:68" ht="27" customHeight="1" x14ac:dyDescent="0.25">
      <c r="A89" s="54" t="s">
        <v>181</v>
      </c>
      <c r="B89" s="54" t="s">
        <v>182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69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184</v>
      </c>
      <c r="B90" s="54" t="s">
        <v>185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186</v>
      </c>
      <c r="B91" s="54" t="s">
        <v>187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71</v>
      </c>
      <c r="Q92" s="577"/>
      <c r="R92" s="577"/>
      <c r="S92" s="577"/>
      <c r="T92" s="577"/>
      <c r="U92" s="577"/>
      <c r="V92" s="578"/>
      <c r="W92" s="37" t="s">
        <v>72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71</v>
      </c>
      <c r="Q93" s="577"/>
      <c r="R93" s="577"/>
      <c r="S93" s="577"/>
      <c r="T93" s="577"/>
      <c r="U93" s="577"/>
      <c r="V93" s="578"/>
      <c r="W93" s="37" t="s">
        <v>69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customHeight="1" x14ac:dyDescent="0.25">
      <c r="A94" s="571" t="s">
        <v>73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3"/>
      <c r="AB94" s="553"/>
      <c r="AC94" s="553"/>
    </row>
    <row r="95" spans="1:68" ht="16.5" customHeight="1" x14ac:dyDescent="0.25">
      <c r="A95" s="54" t="s">
        <v>188</v>
      </c>
      <c r="B95" s="54" t="s">
        <v>189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190</v>
      </c>
      <c r="Q95" s="564"/>
      <c r="R95" s="564"/>
      <c r="S95" s="564"/>
      <c r="T95" s="565"/>
      <c r="U95" s="34"/>
      <c r="V95" s="34"/>
      <c r="W95" s="35" t="s">
        <v>69</v>
      </c>
      <c r="X95" s="559">
        <v>40</v>
      </c>
      <c r="Y95" s="560">
        <f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42.562962962962963</v>
      </c>
      <c r="BN95" s="64">
        <f>IFERROR(Y95*I95/H95,"0")</f>
        <v>43.095000000000006</v>
      </c>
      <c r="BO95" s="64">
        <f>IFERROR(1/J95*(X95/H95),"0")</f>
        <v>7.7160493827160503E-2</v>
      </c>
      <c r="BP95" s="64">
        <f>IFERROR(1/J95*(Y95/H95),"0")</f>
        <v>7.8125E-2</v>
      </c>
    </row>
    <row r="96" spans="1:68" ht="27" customHeight="1" x14ac:dyDescent="0.25">
      <c r="A96" s="54" t="s">
        <v>192</v>
      </c>
      <c r="B96" s="54" t="s">
        <v>193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195</v>
      </c>
      <c r="B97" s="54" t="s">
        <v>196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195</v>
      </c>
      <c r="B98" s="54" t="s">
        <v>197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9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199</v>
      </c>
      <c r="B99" s="54" t="s">
        <v>200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71</v>
      </c>
      <c r="Q100" s="577"/>
      <c r="R100" s="577"/>
      <c r="S100" s="577"/>
      <c r="T100" s="577"/>
      <c r="U100" s="577"/>
      <c r="V100" s="578"/>
      <c r="W100" s="37" t="s">
        <v>72</v>
      </c>
      <c r="X100" s="561">
        <f>IFERROR(X95/H95,"0")+IFERROR(X96/H96,"0")+IFERROR(X97/H97,"0")+IFERROR(X98/H98,"0")+IFERROR(X99/H99,"0")</f>
        <v>4.9382716049382722</v>
      </c>
      <c r="Y100" s="561">
        <f>IFERROR(Y95/H95,"0")+IFERROR(Y96/H96,"0")+IFERROR(Y97/H97,"0")+IFERROR(Y98/H98,"0")+IFERROR(Y99/H99,"0")</f>
        <v>5</v>
      </c>
      <c r="Z100" s="561">
        <f>IFERROR(IF(Z95="",0,Z95),"0")+IFERROR(IF(Z96="",0,Z96),"0")+IFERROR(IF(Z97="",0,Z97),"0")+IFERROR(IF(Z98="",0,Z98),"0")+IFERROR(IF(Z99="",0,Z99),"0")</f>
        <v>9.4899999999999998E-2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71</v>
      </c>
      <c r="Q101" s="577"/>
      <c r="R101" s="577"/>
      <c r="S101" s="577"/>
      <c r="T101" s="577"/>
      <c r="U101" s="577"/>
      <c r="V101" s="578"/>
      <c r="W101" s="37" t="s">
        <v>69</v>
      </c>
      <c r="X101" s="561">
        <f>IFERROR(SUM(X95:X99),"0")</f>
        <v>40</v>
      </c>
      <c r="Y101" s="561">
        <f>IFERROR(SUM(Y95:Y99),"0")</f>
        <v>40.5</v>
      </c>
      <c r="Z101" s="37"/>
      <c r="AA101" s="562"/>
      <c r="AB101" s="562"/>
      <c r="AC101" s="562"/>
    </row>
    <row r="102" spans="1:68" ht="16.5" customHeight="1" x14ac:dyDescent="0.25">
      <c r="A102" s="573" t="s">
        <v>202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102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3"/>
      <c r="AB103" s="553"/>
      <c r="AC103" s="553"/>
    </row>
    <row r="104" spans="1:68" ht="16.5" customHeight="1" x14ac:dyDescent="0.25">
      <c r="A104" s="54" t="s">
        <v>203</v>
      </c>
      <c r="B104" s="54" t="s">
        <v>204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206</v>
      </c>
      <c r="B105" s="54" t="s">
        <v>207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0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3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71</v>
      </c>
      <c r="Q108" s="577"/>
      <c r="R108" s="577"/>
      <c r="S108" s="577"/>
      <c r="T108" s="577"/>
      <c r="U108" s="577"/>
      <c r="V108" s="578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71</v>
      </c>
      <c r="Q109" s="577"/>
      <c r="R109" s="577"/>
      <c r="S109" s="577"/>
      <c r="T109" s="577"/>
      <c r="U109" s="577"/>
      <c r="V109" s="578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71" t="s">
        <v>138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3"/>
      <c r="AB110" s="553"/>
      <c r="AC110" s="553"/>
    </row>
    <row r="111" spans="1:68" ht="16.5" customHeight="1" x14ac:dyDescent="0.25">
      <c r="A111" s="54" t="s">
        <v>212</v>
      </c>
      <c r="B111" s="54" t="s">
        <v>213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215</v>
      </c>
      <c r="B112" s="54" t="s">
        <v>216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71</v>
      </c>
      <c r="Q114" s="577"/>
      <c r="R114" s="577"/>
      <c r="S114" s="577"/>
      <c r="T114" s="577"/>
      <c r="U114" s="577"/>
      <c r="V114" s="578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71</v>
      </c>
      <c r="Q115" s="577"/>
      <c r="R115" s="577"/>
      <c r="S115" s="577"/>
      <c r="T115" s="577"/>
      <c r="U115" s="577"/>
      <c r="V115" s="578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1" t="s">
        <v>73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3"/>
      <c r="AB116" s="553"/>
      <c r="AC116" s="553"/>
    </row>
    <row r="117" spans="1:68" ht="16.5" customHeight="1" x14ac:dyDescent="0.25">
      <c r="A117" s="54" t="s">
        <v>219</v>
      </c>
      <c r="B117" s="54" t="s">
        <v>220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69</v>
      </c>
      <c r="X117" s="559">
        <v>50</v>
      </c>
      <c r="Y117" s="560">
        <f>IFERROR(IF(X117="",0,CEILING((X117/$H117),1)*$H117),"")</f>
        <v>56.699999999999996</v>
      </c>
      <c r="Z117" s="36">
        <f>IFERROR(IF(Y117=0,"",ROUNDUP(Y117/H117,0)*0.01898),"")</f>
        <v>0.13286000000000001</v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53.166666666666664</v>
      </c>
      <c r="BN117" s="64">
        <f>IFERROR(Y117*I117/H117,"0")</f>
        <v>60.290999999999997</v>
      </c>
      <c r="BO117" s="64">
        <f>IFERROR(1/J117*(X117/H117),"0")</f>
        <v>9.6450617283950615E-2</v>
      </c>
      <c r="BP117" s="64">
        <f>IFERROR(1/J117*(Y117/H117),"0")</f>
        <v>0.109375</v>
      </c>
    </row>
    <row r="118" spans="1:68" ht="27" customHeight="1" x14ac:dyDescent="0.25">
      <c r="A118" s="54" t="s">
        <v>222</v>
      </c>
      <c r="B118" s="54" t="s">
        <v>223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226</v>
      </c>
      <c r="B120" s="54" t="s">
        <v>227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71</v>
      </c>
      <c r="Q121" s="577"/>
      <c r="R121" s="577"/>
      <c r="S121" s="577"/>
      <c r="T121" s="577"/>
      <c r="U121" s="577"/>
      <c r="V121" s="578"/>
      <c r="W121" s="37" t="s">
        <v>72</v>
      </c>
      <c r="X121" s="561">
        <f>IFERROR(X117/H117,"0")+IFERROR(X118/H118,"0")+IFERROR(X119/H119,"0")+IFERROR(X120/H120,"0")</f>
        <v>6.1728395061728394</v>
      </c>
      <c r="Y121" s="561">
        <f>IFERROR(Y117/H117,"0")+IFERROR(Y118/H118,"0")+IFERROR(Y119/H119,"0")+IFERROR(Y120/H120,"0")</f>
        <v>7</v>
      </c>
      <c r="Z121" s="561">
        <f>IFERROR(IF(Z117="",0,Z117),"0")+IFERROR(IF(Z118="",0,Z118),"0")+IFERROR(IF(Z119="",0,Z119),"0")+IFERROR(IF(Z120="",0,Z120),"0")</f>
        <v>0.13286000000000001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71</v>
      </c>
      <c r="Q122" s="577"/>
      <c r="R122" s="577"/>
      <c r="S122" s="577"/>
      <c r="T122" s="577"/>
      <c r="U122" s="577"/>
      <c r="V122" s="578"/>
      <c r="W122" s="37" t="s">
        <v>69</v>
      </c>
      <c r="X122" s="561">
        <f>IFERROR(SUM(X117:X120),"0")</f>
        <v>50</v>
      </c>
      <c r="Y122" s="561">
        <f>IFERROR(SUM(Y117:Y120),"0")</f>
        <v>56.699999999999996</v>
      </c>
      <c r="Z122" s="37"/>
      <c r="AA122" s="562"/>
      <c r="AB122" s="562"/>
      <c r="AC122" s="562"/>
    </row>
    <row r="123" spans="1:68" ht="14.25" customHeight="1" x14ac:dyDescent="0.25">
      <c r="A123" s="571" t="s">
        <v>173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3"/>
      <c r="AB123" s="553"/>
      <c r="AC123" s="553"/>
    </row>
    <row r="124" spans="1:68" ht="27" customHeight="1" x14ac:dyDescent="0.25">
      <c r="A124" s="54" t="s">
        <v>229</v>
      </c>
      <c r="B124" s="54" t="s">
        <v>230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232</v>
      </c>
      <c r="B125" s="54" t="s">
        <v>233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71</v>
      </c>
      <c r="Q126" s="577"/>
      <c r="R126" s="577"/>
      <c r="S126" s="577"/>
      <c r="T126" s="577"/>
      <c r="U126" s="577"/>
      <c r="V126" s="578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71</v>
      </c>
      <c r="Q127" s="577"/>
      <c r="R127" s="577"/>
      <c r="S127" s="577"/>
      <c r="T127" s="577"/>
      <c r="U127" s="577"/>
      <c r="V127" s="578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235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102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3"/>
      <c r="AB129" s="553"/>
      <c r="AC129" s="553"/>
    </row>
    <row r="130" spans="1:68" ht="27" customHeight="1" x14ac:dyDescent="0.25">
      <c r="A130" s="54" t="s">
        <v>236</v>
      </c>
      <c r="B130" s="54" t="s">
        <v>237</v>
      </c>
      <c r="C130" s="31">
        <v>4301011562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1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4"/>
      <c r="R130" s="564"/>
      <c r="S130" s="564"/>
      <c r="T130" s="565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236</v>
      </c>
      <c r="B131" s="54" t="s">
        <v>239</v>
      </c>
      <c r="C131" s="31">
        <v>4301011564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4"/>
      <c r="R131" s="564"/>
      <c r="S131" s="564"/>
      <c r="T131" s="565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71</v>
      </c>
      <c r="Q132" s="577"/>
      <c r="R132" s="577"/>
      <c r="S132" s="577"/>
      <c r="T132" s="577"/>
      <c r="U132" s="577"/>
      <c r="V132" s="578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71</v>
      </c>
      <c r="Q133" s="577"/>
      <c r="R133" s="577"/>
      <c r="S133" s="577"/>
      <c r="T133" s="577"/>
      <c r="U133" s="577"/>
      <c r="V133" s="578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3"/>
      <c r="AB134" s="553"/>
      <c r="AC134" s="553"/>
    </row>
    <row r="135" spans="1:68" ht="27" customHeight="1" x14ac:dyDescent="0.25">
      <c r="A135" s="54" t="s">
        <v>240</v>
      </c>
      <c r="B135" s="54" t="s">
        <v>241</v>
      </c>
      <c r="C135" s="31">
        <v>4301031235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240</v>
      </c>
      <c r="B136" s="54" t="s">
        <v>243</v>
      </c>
      <c r="C136" s="31">
        <v>4301031234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71</v>
      </c>
      <c r="Q137" s="577"/>
      <c r="R137" s="577"/>
      <c r="S137" s="577"/>
      <c r="T137" s="577"/>
      <c r="U137" s="577"/>
      <c r="V137" s="578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71</v>
      </c>
      <c r="Q138" s="577"/>
      <c r="R138" s="577"/>
      <c r="S138" s="577"/>
      <c r="T138" s="577"/>
      <c r="U138" s="577"/>
      <c r="V138" s="578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1" t="s">
        <v>73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3"/>
      <c r="AB139" s="553"/>
      <c r="AC139" s="553"/>
    </row>
    <row r="140" spans="1:68" ht="16.5" customHeight="1" x14ac:dyDescent="0.25">
      <c r="A140" s="54" t="s">
        <v>244</v>
      </c>
      <c r="B140" s="54" t="s">
        <v>245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244</v>
      </c>
      <c r="B141" s="54" t="s">
        <v>246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71</v>
      </c>
      <c r="Q142" s="577"/>
      <c r="R142" s="577"/>
      <c r="S142" s="577"/>
      <c r="T142" s="577"/>
      <c r="U142" s="577"/>
      <c r="V142" s="578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71</v>
      </c>
      <c r="Q143" s="577"/>
      <c r="R143" s="577"/>
      <c r="S143" s="577"/>
      <c r="T143" s="577"/>
      <c r="U143" s="577"/>
      <c r="V143" s="578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3" t="s">
        <v>100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102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3"/>
      <c r="AB145" s="553"/>
      <c r="AC145" s="553"/>
    </row>
    <row r="146" spans="1:68" ht="27" customHeight="1" x14ac:dyDescent="0.25">
      <c r="A146" s="54" t="s">
        <v>247</v>
      </c>
      <c r="B146" s="54" t="s">
        <v>248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71</v>
      </c>
      <c r="Q147" s="577"/>
      <c r="R147" s="577"/>
      <c r="S147" s="577"/>
      <c r="T147" s="577"/>
      <c r="U147" s="577"/>
      <c r="V147" s="578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71</v>
      </c>
      <c r="Q148" s="577"/>
      <c r="R148" s="577"/>
      <c r="S148" s="577"/>
      <c r="T148" s="577"/>
      <c r="U148" s="577"/>
      <c r="V148" s="578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3"/>
      <c r="AB149" s="553"/>
      <c r="AC149" s="553"/>
    </row>
    <row r="150" spans="1:68" ht="16.5" customHeight="1" x14ac:dyDescent="0.25">
      <c r="A150" s="54" t="s">
        <v>250</v>
      </c>
      <c r="B150" s="54" t="s">
        <v>251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253</v>
      </c>
      <c r="B151" s="54" t="s">
        <v>254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256</v>
      </c>
      <c r="B152" s="54" t="s">
        <v>257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71</v>
      </c>
      <c r="Q153" s="577"/>
      <c r="R153" s="577"/>
      <c r="S153" s="577"/>
      <c r="T153" s="577"/>
      <c r="U153" s="577"/>
      <c r="V153" s="578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71</v>
      </c>
      <c r="Q154" s="577"/>
      <c r="R154" s="577"/>
      <c r="S154" s="577"/>
      <c r="T154" s="577"/>
      <c r="U154" s="577"/>
      <c r="V154" s="578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1" t="s">
        <v>259</v>
      </c>
      <c r="B155" s="652"/>
      <c r="C155" s="652"/>
      <c r="D155" s="652"/>
      <c r="E155" s="652"/>
      <c r="F155" s="652"/>
      <c r="G155" s="652"/>
      <c r="H155" s="652"/>
      <c r="I155" s="652"/>
      <c r="J155" s="652"/>
      <c r="K155" s="652"/>
      <c r="L155" s="652"/>
      <c r="M155" s="652"/>
      <c r="N155" s="652"/>
      <c r="O155" s="652"/>
      <c r="P155" s="652"/>
      <c r="Q155" s="652"/>
      <c r="R155" s="652"/>
      <c r="S155" s="652"/>
      <c r="T155" s="652"/>
      <c r="U155" s="652"/>
      <c r="V155" s="652"/>
      <c r="W155" s="652"/>
      <c r="X155" s="652"/>
      <c r="Y155" s="652"/>
      <c r="Z155" s="652"/>
      <c r="AA155" s="48"/>
      <c r="AB155" s="48"/>
      <c r="AC155" s="48"/>
    </row>
    <row r="156" spans="1:68" ht="16.5" customHeight="1" x14ac:dyDescent="0.25">
      <c r="A156" s="573" t="s">
        <v>260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138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3"/>
      <c r="AB157" s="553"/>
      <c r="AC157" s="553"/>
    </row>
    <row r="158" spans="1:68" ht="27" customHeight="1" x14ac:dyDescent="0.25">
      <c r="A158" s="54" t="s">
        <v>261</v>
      </c>
      <c r="B158" s="54" t="s">
        <v>262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71</v>
      </c>
      <c r="Q159" s="577"/>
      <c r="R159" s="577"/>
      <c r="S159" s="577"/>
      <c r="T159" s="577"/>
      <c r="U159" s="577"/>
      <c r="V159" s="578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71</v>
      </c>
      <c r="Q160" s="577"/>
      <c r="R160" s="577"/>
      <c r="S160" s="577"/>
      <c r="T160" s="577"/>
      <c r="U160" s="577"/>
      <c r="V160" s="578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3"/>
      <c r="AB161" s="553"/>
      <c r="AC161" s="553"/>
    </row>
    <row r="162" spans="1:68" ht="27" customHeight="1" x14ac:dyDescent="0.25">
      <c r="A162" s="54" t="s">
        <v>264</v>
      </c>
      <c r="B162" s="54" t="s">
        <v>265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7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280</v>
      </c>
      <c r="B168" s="54" t="s">
        <v>281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71</v>
      </c>
      <c r="Q171" s="577"/>
      <c r="R171" s="577"/>
      <c r="S171" s="577"/>
      <c r="T171" s="577"/>
      <c r="U171" s="577"/>
      <c r="V171" s="578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71</v>
      </c>
      <c r="Q172" s="577"/>
      <c r="R172" s="577"/>
      <c r="S172" s="577"/>
      <c r="T172" s="577"/>
      <c r="U172" s="577"/>
      <c r="V172" s="578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customHeight="1" x14ac:dyDescent="0.25">
      <c r="A173" s="571" t="s">
        <v>94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3"/>
      <c r="AB173" s="553"/>
      <c r="AC173" s="553"/>
    </row>
    <row r="174" spans="1:68" ht="27" customHeight="1" x14ac:dyDescent="0.25">
      <c r="A174" s="54" t="s">
        <v>287</v>
      </c>
      <c r="B174" s="54" t="s">
        <v>288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292</v>
      </c>
      <c r="B175" s="54" t="s">
        <v>293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79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295</v>
      </c>
      <c r="B176" s="54" t="s">
        <v>296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71</v>
      </c>
      <c r="Q177" s="577"/>
      <c r="R177" s="577"/>
      <c r="S177" s="577"/>
      <c r="T177" s="577"/>
      <c r="U177" s="577"/>
      <c r="V177" s="578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71</v>
      </c>
      <c r="Q178" s="577"/>
      <c r="R178" s="577"/>
      <c r="S178" s="577"/>
      <c r="T178" s="577"/>
      <c r="U178" s="577"/>
      <c r="V178" s="578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1" t="s">
        <v>297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3"/>
      <c r="AB179" s="553"/>
      <c r="AC179" s="553"/>
    </row>
    <row r="180" spans="1:68" ht="27" customHeight="1" x14ac:dyDescent="0.25">
      <c r="A180" s="54" t="s">
        <v>298</v>
      </c>
      <c r="B180" s="54" t="s">
        <v>299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67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71</v>
      </c>
      <c r="Q181" s="577"/>
      <c r="R181" s="577"/>
      <c r="S181" s="577"/>
      <c r="T181" s="577"/>
      <c r="U181" s="577"/>
      <c r="V181" s="578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71</v>
      </c>
      <c r="Q182" s="577"/>
      <c r="R182" s="577"/>
      <c r="S182" s="577"/>
      <c r="T182" s="577"/>
      <c r="U182" s="577"/>
      <c r="V182" s="578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3" t="s">
        <v>300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102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3"/>
      <c r="AB184" s="553"/>
      <c r="AC184" s="553"/>
    </row>
    <row r="185" spans="1:68" ht="16.5" customHeight="1" x14ac:dyDescent="0.25">
      <c r="A185" s="54" t="s">
        <v>301</v>
      </c>
      <c r="B185" s="54" t="s">
        <v>302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304</v>
      </c>
      <c r="B186" s="54" t="s">
        <v>305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71</v>
      </c>
      <c r="Q187" s="577"/>
      <c r="R187" s="577"/>
      <c r="S187" s="577"/>
      <c r="T187" s="577"/>
      <c r="U187" s="577"/>
      <c r="V187" s="578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71</v>
      </c>
      <c r="Q188" s="577"/>
      <c r="R188" s="577"/>
      <c r="S188" s="577"/>
      <c r="T188" s="577"/>
      <c r="U188" s="577"/>
      <c r="V188" s="578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138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3"/>
      <c r="AB189" s="553"/>
      <c r="AC189" s="553"/>
    </row>
    <row r="190" spans="1:68" ht="16.5" customHeight="1" x14ac:dyDescent="0.25">
      <c r="A190" s="54" t="s">
        <v>306</v>
      </c>
      <c r="B190" s="54" t="s">
        <v>307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309</v>
      </c>
      <c r="B191" s="54" t="s">
        <v>310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71</v>
      </c>
      <c r="Q192" s="577"/>
      <c r="R192" s="577"/>
      <c r="S192" s="577"/>
      <c r="T192" s="577"/>
      <c r="U192" s="577"/>
      <c r="V192" s="578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71</v>
      </c>
      <c r="Q193" s="577"/>
      <c r="R193" s="577"/>
      <c r="S193" s="577"/>
      <c r="T193" s="577"/>
      <c r="U193" s="577"/>
      <c r="V193" s="578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3"/>
      <c r="AB194" s="553"/>
      <c r="AC194" s="553"/>
    </row>
    <row r="195" spans="1:68" ht="27" customHeight="1" x14ac:dyDescent="0.25">
      <c r="A195" s="54" t="s">
        <v>311</v>
      </c>
      <c r="B195" s="54" t="s">
        <v>312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6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6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71</v>
      </c>
      <c r="Q203" s="577"/>
      <c r="R203" s="577"/>
      <c r="S203" s="577"/>
      <c r="T203" s="577"/>
      <c r="U203" s="577"/>
      <c r="V203" s="578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71</v>
      </c>
      <c r="Q204" s="577"/>
      <c r="R204" s="577"/>
      <c r="S204" s="577"/>
      <c r="T204" s="577"/>
      <c r="U204" s="577"/>
      <c r="V204" s="578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71" t="s">
        <v>73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3"/>
      <c r="AB205" s="553"/>
      <c r="AC205" s="553"/>
    </row>
    <row r="206" spans="1:68" ht="27" customHeight="1" x14ac:dyDescent="0.25">
      <c r="A206" s="54" t="s">
        <v>331</v>
      </c>
      <c r="B206" s="54" t="s">
        <v>332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337</v>
      </c>
      <c r="B208" s="54" t="s">
        <v>338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7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71</v>
      </c>
      <c r="Q215" s="577"/>
      <c r="R215" s="577"/>
      <c r="S215" s="577"/>
      <c r="T215" s="577"/>
      <c r="U215" s="577"/>
      <c r="V215" s="578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71</v>
      </c>
      <c r="Q216" s="577"/>
      <c r="R216" s="577"/>
      <c r="S216" s="577"/>
      <c r="T216" s="577"/>
      <c r="U216" s="577"/>
      <c r="V216" s="578"/>
      <c r="W216" s="37" t="s">
        <v>69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customHeight="1" x14ac:dyDescent="0.25">
      <c r="A217" s="571" t="s">
        <v>173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3"/>
      <c r="AB217" s="553"/>
      <c r="AC217" s="553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71</v>
      </c>
      <c r="Q220" s="577"/>
      <c r="R220" s="577"/>
      <c r="S220" s="577"/>
      <c r="T220" s="577"/>
      <c r="U220" s="577"/>
      <c r="V220" s="578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71</v>
      </c>
      <c r="Q221" s="577"/>
      <c r="R221" s="577"/>
      <c r="S221" s="577"/>
      <c r="T221" s="577"/>
      <c r="U221" s="577"/>
      <c r="V221" s="578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361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102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3"/>
      <c r="AB223" s="553"/>
      <c r="AC223" s="553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71</v>
      </c>
      <c r="Q231" s="577"/>
      <c r="R231" s="577"/>
      <c r="S231" s="577"/>
      <c r="T231" s="577"/>
      <c r="U231" s="577"/>
      <c r="V231" s="578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71</v>
      </c>
      <c r="Q232" s="577"/>
      <c r="R232" s="577"/>
      <c r="S232" s="577"/>
      <c r="T232" s="577"/>
      <c r="U232" s="577"/>
      <c r="V232" s="578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1" t="s">
        <v>138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3"/>
      <c r="AB233" s="553"/>
      <c r="AC233" s="553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71</v>
      </c>
      <c r="Q235" s="577"/>
      <c r="R235" s="577"/>
      <c r="S235" s="577"/>
      <c r="T235" s="577"/>
      <c r="U235" s="577"/>
      <c r="V235" s="578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71</v>
      </c>
      <c r="Q236" s="577"/>
      <c r="R236" s="577"/>
      <c r="S236" s="577"/>
      <c r="T236" s="577"/>
      <c r="U236" s="577"/>
      <c r="V236" s="578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383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3"/>
      <c r="AB237" s="553"/>
      <c r="AC237" s="553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45" t="s">
        <v>386</v>
      </c>
      <c r="Q238" s="564"/>
      <c r="R238" s="564"/>
      <c r="S238" s="564"/>
      <c r="T238" s="565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71</v>
      </c>
      <c r="Q239" s="577"/>
      <c r="R239" s="577"/>
      <c r="S239" s="577"/>
      <c r="T239" s="577"/>
      <c r="U239" s="577"/>
      <c r="V239" s="578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71</v>
      </c>
      <c r="Q240" s="577"/>
      <c r="R240" s="577"/>
      <c r="S240" s="577"/>
      <c r="T240" s="577"/>
      <c r="U240" s="577"/>
      <c r="V240" s="578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1" t="s">
        <v>388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3"/>
      <c r="AB241" s="553"/>
      <c r="AC241" s="553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873" t="s">
        <v>394</v>
      </c>
      <c r="Q243" s="564"/>
      <c r="R243" s="564"/>
      <c r="S243" s="564"/>
      <c r="T243" s="565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3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399</v>
      </c>
      <c r="B246" s="54" t="s">
        <v>400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71</v>
      </c>
      <c r="Q247" s="577"/>
      <c r="R247" s="577"/>
      <c r="S247" s="577"/>
      <c r="T247" s="577"/>
      <c r="U247" s="577"/>
      <c r="V247" s="578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71</v>
      </c>
      <c r="Q248" s="577"/>
      <c r="R248" s="577"/>
      <c r="S248" s="577"/>
      <c r="T248" s="577"/>
      <c r="U248" s="577"/>
      <c r="V248" s="578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3" t="s">
        <v>401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102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3"/>
      <c r="AB250" s="553"/>
      <c r="AC250" s="553"/>
    </row>
    <row r="251" spans="1:68" ht="27" customHeight="1" x14ac:dyDescent="0.25">
      <c r="A251" s="54" t="s">
        <v>402</v>
      </c>
      <c r="B251" s="54" t="s">
        <v>403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408</v>
      </c>
      <c r="B253" s="54" t="s">
        <v>409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411</v>
      </c>
      <c r="B254" s="54" t="s">
        <v>412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414</v>
      </c>
      <c r="B255" s="54" t="s">
        <v>415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71</v>
      </c>
      <c r="Q256" s="577"/>
      <c r="R256" s="577"/>
      <c r="S256" s="577"/>
      <c r="T256" s="577"/>
      <c r="U256" s="577"/>
      <c r="V256" s="578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71</v>
      </c>
      <c r="Q257" s="577"/>
      <c r="R257" s="577"/>
      <c r="S257" s="577"/>
      <c r="T257" s="577"/>
      <c r="U257" s="577"/>
      <c r="V257" s="578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73" t="s">
        <v>417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102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3"/>
      <c r="AB259" s="553"/>
      <c r="AC259" s="553"/>
    </row>
    <row r="260" spans="1:68" ht="27" customHeight="1" x14ac:dyDescent="0.25">
      <c r="A260" s="54" t="s">
        <v>418</v>
      </c>
      <c r="B260" s="54" t="s">
        <v>419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2" t="s">
        <v>422</v>
      </c>
      <c r="Q261" s="564"/>
      <c r="R261" s="564"/>
      <c r="S261" s="564"/>
      <c r="T261" s="565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6" t="s">
        <v>429</v>
      </c>
      <c r="Q263" s="564"/>
      <c r="R263" s="564"/>
      <c r="S263" s="564"/>
      <c r="T263" s="565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71</v>
      </c>
      <c r="Q264" s="577"/>
      <c r="R264" s="577"/>
      <c r="S264" s="577"/>
      <c r="T264" s="577"/>
      <c r="U264" s="577"/>
      <c r="V264" s="578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71</v>
      </c>
      <c r="Q265" s="577"/>
      <c r="R265" s="577"/>
      <c r="S265" s="577"/>
      <c r="T265" s="577"/>
      <c r="U265" s="577"/>
      <c r="V265" s="578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431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73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3"/>
      <c r="AB267" s="553"/>
      <c r="AC267" s="553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71</v>
      </c>
      <c r="Q271" s="577"/>
      <c r="R271" s="577"/>
      <c r="S271" s="577"/>
      <c r="T271" s="577"/>
      <c r="U271" s="577"/>
      <c r="V271" s="578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71</v>
      </c>
      <c r="Q272" s="577"/>
      <c r="R272" s="577"/>
      <c r="S272" s="577"/>
      <c r="T272" s="577"/>
      <c r="U272" s="577"/>
      <c r="V272" s="578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3" t="s">
        <v>441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3"/>
      <c r="AB274" s="553"/>
      <c r="AC274" s="553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71</v>
      </c>
      <c r="Q276" s="577"/>
      <c r="R276" s="577"/>
      <c r="S276" s="577"/>
      <c r="T276" s="577"/>
      <c r="U276" s="577"/>
      <c r="V276" s="578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71</v>
      </c>
      <c r="Q277" s="577"/>
      <c r="R277" s="577"/>
      <c r="S277" s="577"/>
      <c r="T277" s="577"/>
      <c r="U277" s="577"/>
      <c r="V277" s="578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73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3"/>
      <c r="AB278" s="553"/>
      <c r="AC278" s="553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71</v>
      </c>
      <c r="Q280" s="577"/>
      <c r="R280" s="577"/>
      <c r="S280" s="577"/>
      <c r="T280" s="577"/>
      <c r="U280" s="577"/>
      <c r="V280" s="578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71</v>
      </c>
      <c r="Q281" s="577"/>
      <c r="R281" s="577"/>
      <c r="S281" s="577"/>
      <c r="T281" s="577"/>
      <c r="U281" s="577"/>
      <c r="V281" s="578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448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102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3"/>
      <c r="AB283" s="553"/>
      <c r="AC283" s="553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71</v>
      </c>
      <c r="Q285" s="577"/>
      <c r="R285" s="577"/>
      <c r="S285" s="577"/>
      <c r="T285" s="577"/>
      <c r="U285" s="577"/>
      <c r="V285" s="578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71</v>
      </c>
      <c r="Q286" s="577"/>
      <c r="R286" s="577"/>
      <c r="S286" s="577"/>
      <c r="T286" s="577"/>
      <c r="U286" s="577"/>
      <c r="V286" s="578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453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102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3"/>
      <c r="AB288" s="553"/>
      <c r="AC288" s="553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69</v>
      </c>
      <c r="X291" s="559">
        <v>250</v>
      </c>
      <c r="Y291" s="560">
        <f t="shared" si="37"/>
        <v>259.20000000000005</v>
      </c>
      <c r="Z291" s="36">
        <f>IFERROR(IF(Y291=0,"",ROUNDUP(Y291/H291,0)*0.01898),"")</f>
        <v>0.45552000000000004</v>
      </c>
      <c r="AA291" s="56"/>
      <c r="AB291" s="57"/>
      <c r="AC291" s="333" t="s">
        <v>462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260.0694444444444</v>
      </c>
      <c r="BN291" s="64">
        <f t="shared" si="39"/>
        <v>269.64000000000004</v>
      </c>
      <c r="BO291" s="64">
        <f t="shared" si="40"/>
        <v>0.36168981481481477</v>
      </c>
      <c r="BP291" s="64">
        <f t="shared" si="41"/>
        <v>0.37500000000000006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2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69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71</v>
      </c>
      <c r="Q296" s="577"/>
      <c r="R296" s="577"/>
      <c r="S296" s="577"/>
      <c r="T296" s="577"/>
      <c r="U296" s="577"/>
      <c r="V296" s="578"/>
      <c r="W296" s="37" t="s">
        <v>72</v>
      </c>
      <c r="X296" s="561">
        <f>IFERROR(X289/H289,"0")+IFERROR(X290/H290,"0")+IFERROR(X291/H291,"0")+IFERROR(X292/H292,"0")+IFERROR(X293/H293,"0")+IFERROR(X294/H294,"0")+IFERROR(X295/H295,"0")</f>
        <v>23.148148148148145</v>
      </c>
      <c r="Y296" s="561">
        <f>IFERROR(Y289/H289,"0")+IFERROR(Y290/H290,"0")+IFERROR(Y291/H291,"0")+IFERROR(Y292/H292,"0")+IFERROR(Y293/H293,"0")+IFERROR(Y294/H294,"0")+IFERROR(Y295/H295,"0")</f>
        <v>24.000000000000004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0.45552000000000004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71</v>
      </c>
      <c r="Q297" s="577"/>
      <c r="R297" s="577"/>
      <c r="S297" s="577"/>
      <c r="T297" s="577"/>
      <c r="U297" s="577"/>
      <c r="V297" s="578"/>
      <c r="W297" s="37" t="s">
        <v>69</v>
      </c>
      <c r="X297" s="561">
        <f>IFERROR(SUM(X289:X295),"0")</f>
        <v>250</v>
      </c>
      <c r="Y297" s="561">
        <f>IFERROR(SUM(Y289:Y295),"0")</f>
        <v>259.20000000000005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3"/>
      <c r="AB298" s="553"/>
      <c r="AC298" s="553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69</v>
      </c>
      <c r="X299" s="559">
        <v>80</v>
      </c>
      <c r="Y299" s="560">
        <f t="shared" ref="Y299:Y305" si="42">IFERROR(IF(X299="",0,CEILING((X299/$H299),1)*$H299),"")</f>
        <v>84</v>
      </c>
      <c r="Z299" s="36">
        <f>IFERROR(IF(Y299=0,"",ROUNDUP(Y299/H299,0)*0.00902),"")</f>
        <v>0.1804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85.142857142857125</v>
      </c>
      <c r="BN299" s="64">
        <f t="shared" ref="BN299:BN305" si="44">IFERROR(Y299*I299/H299,"0")</f>
        <v>89.399999999999991</v>
      </c>
      <c r="BO299" s="64">
        <f t="shared" ref="BO299:BO305" si="45">IFERROR(1/J299*(X299/H299),"0")</f>
        <v>0.14430014430014429</v>
      </c>
      <c r="BP299" s="64">
        <f t="shared" ref="BP299:BP305" si="46">IFERROR(1/J299*(Y299/H299),"0")</f>
        <v>0.15151515151515152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6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69</v>
      </c>
      <c r="X300" s="559">
        <v>400</v>
      </c>
      <c r="Y300" s="560">
        <f t="shared" si="42"/>
        <v>403.20000000000005</v>
      </c>
      <c r="Z300" s="36">
        <f>IFERROR(IF(Y300=0,"",ROUNDUP(Y300/H300,0)*0.00902),"")</f>
        <v>0.86592000000000002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425.71428571428572</v>
      </c>
      <c r="BN300" s="64">
        <f t="shared" si="44"/>
        <v>429.12</v>
      </c>
      <c r="BO300" s="64">
        <f t="shared" si="45"/>
        <v>0.72150072150072153</v>
      </c>
      <c r="BP300" s="64">
        <f t="shared" si="46"/>
        <v>0.72727272727272729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82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7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69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71</v>
      </c>
      <c r="Q306" s="577"/>
      <c r="R306" s="577"/>
      <c r="S306" s="577"/>
      <c r="T306" s="577"/>
      <c r="U306" s="577"/>
      <c r="V306" s="578"/>
      <c r="W306" s="37" t="s">
        <v>72</v>
      </c>
      <c r="X306" s="561">
        <f>IFERROR(X299/H299,"0")+IFERROR(X300/H300,"0")+IFERROR(X301/H301,"0")+IFERROR(X302/H302,"0")+IFERROR(X303/H303,"0")+IFERROR(X304/H304,"0")+IFERROR(X305/H305,"0")</f>
        <v>114.28571428571429</v>
      </c>
      <c r="Y306" s="561">
        <f>IFERROR(Y299/H299,"0")+IFERROR(Y300/H300,"0")+IFERROR(Y301/H301,"0")+IFERROR(Y302/H302,"0")+IFERROR(Y303/H303,"0")+IFERROR(Y304/H304,"0")+IFERROR(Y305/H305,"0")</f>
        <v>116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1.0463200000000001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71</v>
      </c>
      <c r="Q307" s="577"/>
      <c r="R307" s="577"/>
      <c r="S307" s="577"/>
      <c r="T307" s="577"/>
      <c r="U307" s="577"/>
      <c r="V307" s="578"/>
      <c r="W307" s="37" t="s">
        <v>69</v>
      </c>
      <c r="X307" s="561">
        <f>IFERROR(SUM(X299:X305),"0")</f>
        <v>480</v>
      </c>
      <c r="Y307" s="561">
        <f>IFERROR(SUM(Y299:Y305),"0")</f>
        <v>487.20000000000005</v>
      </c>
      <c r="Z307" s="37"/>
      <c r="AA307" s="562"/>
      <c r="AB307" s="562"/>
      <c r="AC307" s="562"/>
    </row>
    <row r="308" spans="1:68" ht="14.25" customHeight="1" x14ac:dyDescent="0.25">
      <c r="A308" s="571" t="s">
        <v>73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3"/>
      <c r="AB308" s="553"/>
      <c r="AC308" s="553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69</v>
      </c>
      <c r="X309" s="559">
        <v>1200</v>
      </c>
      <c r="Y309" s="560">
        <f>IFERROR(IF(X309="",0,CEILING((X309/$H309),1)*$H309),"")</f>
        <v>1201.2</v>
      </c>
      <c r="Z309" s="36">
        <f>IFERROR(IF(Y309=0,"",ROUNDUP(Y309/H309,0)*0.01898),"")</f>
        <v>2.92292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1278.9230769230769</v>
      </c>
      <c r="BN309" s="64">
        <f>IFERROR(Y309*I309/H309,"0")</f>
        <v>1280.2020000000002</v>
      </c>
      <c r="BO309" s="64">
        <f>IFERROR(1/J309*(X309/H309),"0")</f>
        <v>2.4038461538461537</v>
      </c>
      <c r="BP309" s="64">
        <f>IFERROR(1/J309*(Y309/H309),"0")</f>
        <v>2.40625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71</v>
      </c>
      <c r="Q314" s="577"/>
      <c r="R314" s="577"/>
      <c r="S314" s="577"/>
      <c r="T314" s="577"/>
      <c r="U314" s="577"/>
      <c r="V314" s="578"/>
      <c r="W314" s="37" t="s">
        <v>72</v>
      </c>
      <c r="X314" s="561">
        <f>IFERROR(X309/H309,"0")+IFERROR(X310/H310,"0")+IFERROR(X311/H311,"0")+IFERROR(X312/H312,"0")+IFERROR(X313/H313,"0")</f>
        <v>153.84615384615384</v>
      </c>
      <c r="Y314" s="561">
        <f>IFERROR(Y309/H309,"0")+IFERROR(Y310/H310,"0")+IFERROR(Y311/H311,"0")+IFERROR(Y312/H312,"0")+IFERROR(Y313/H313,"0")</f>
        <v>154</v>
      </c>
      <c r="Z314" s="561">
        <f>IFERROR(IF(Z309="",0,Z309),"0")+IFERROR(IF(Z310="",0,Z310),"0")+IFERROR(IF(Z311="",0,Z311),"0")+IFERROR(IF(Z312="",0,Z312),"0")+IFERROR(IF(Z313="",0,Z313),"0")</f>
        <v>2.92292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71</v>
      </c>
      <c r="Q315" s="577"/>
      <c r="R315" s="577"/>
      <c r="S315" s="577"/>
      <c r="T315" s="577"/>
      <c r="U315" s="577"/>
      <c r="V315" s="578"/>
      <c r="W315" s="37" t="s">
        <v>69</v>
      </c>
      <c r="X315" s="561">
        <f>IFERROR(SUM(X309:X313),"0")</f>
        <v>1200</v>
      </c>
      <c r="Y315" s="561">
        <f>IFERROR(SUM(Y309:Y313),"0")</f>
        <v>1201.2</v>
      </c>
      <c r="Z315" s="37"/>
      <c r="AA315" s="562"/>
      <c r="AB315" s="562"/>
      <c r="AC315" s="562"/>
    </row>
    <row r="316" spans="1:68" ht="14.25" customHeight="1" x14ac:dyDescent="0.25">
      <c r="A316" s="571" t="s">
        <v>173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3"/>
      <c r="AB316" s="553"/>
      <c r="AC316" s="553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69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71</v>
      </c>
      <c r="Q320" s="577"/>
      <c r="R320" s="577"/>
      <c r="S320" s="577"/>
      <c r="T320" s="577"/>
      <c r="U320" s="577"/>
      <c r="V320" s="578"/>
      <c r="W320" s="37" t="s">
        <v>72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71</v>
      </c>
      <c r="Q321" s="577"/>
      <c r="R321" s="577"/>
      <c r="S321" s="577"/>
      <c r="T321" s="577"/>
      <c r="U321" s="577"/>
      <c r="V321" s="578"/>
      <c r="W321" s="37" t="s">
        <v>69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customHeight="1" x14ac:dyDescent="0.25">
      <c r="A322" s="571" t="s">
        <v>94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3"/>
      <c r="AB322" s="553"/>
      <c r="AC322" s="553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9" t="s">
        <v>519</v>
      </c>
      <c r="Q323" s="564"/>
      <c r="R323" s="564"/>
      <c r="S323" s="564"/>
      <c r="T323" s="565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42" t="s">
        <v>523</v>
      </c>
      <c r="Q324" s="564"/>
      <c r="R324" s="564"/>
      <c r="S324" s="564"/>
      <c r="T324" s="565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69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71</v>
      </c>
      <c r="Q327" s="577"/>
      <c r="R327" s="577"/>
      <c r="S327" s="577"/>
      <c r="T327" s="577"/>
      <c r="U327" s="577"/>
      <c r="V327" s="578"/>
      <c r="W327" s="37" t="s">
        <v>72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71</v>
      </c>
      <c r="Q328" s="577"/>
      <c r="R328" s="577"/>
      <c r="S328" s="577"/>
      <c r="T328" s="577"/>
      <c r="U328" s="577"/>
      <c r="V328" s="578"/>
      <c r="W328" s="37" t="s">
        <v>69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71" t="s">
        <v>529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3"/>
      <c r="AB329" s="553"/>
      <c r="AC329" s="553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69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71</v>
      </c>
      <c r="Q333" s="577"/>
      <c r="R333" s="577"/>
      <c r="S333" s="577"/>
      <c r="T333" s="577"/>
      <c r="U333" s="577"/>
      <c r="V333" s="578"/>
      <c r="W333" s="37" t="s">
        <v>72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71</v>
      </c>
      <c r="Q334" s="577"/>
      <c r="R334" s="577"/>
      <c r="S334" s="577"/>
      <c r="T334" s="577"/>
      <c r="U334" s="577"/>
      <c r="V334" s="578"/>
      <c r="W334" s="37" t="s">
        <v>69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customHeight="1" x14ac:dyDescent="0.25">
      <c r="A335" s="573" t="s">
        <v>538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73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3"/>
      <c r="AB336" s="553"/>
      <c r="AC336" s="553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6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6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69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71</v>
      </c>
      <c r="Q340" s="577"/>
      <c r="R340" s="577"/>
      <c r="S340" s="577"/>
      <c r="T340" s="577"/>
      <c r="U340" s="577"/>
      <c r="V340" s="578"/>
      <c r="W340" s="37" t="s">
        <v>72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71</v>
      </c>
      <c r="Q341" s="577"/>
      <c r="R341" s="577"/>
      <c r="S341" s="577"/>
      <c r="T341" s="577"/>
      <c r="U341" s="577"/>
      <c r="V341" s="578"/>
      <c r="W341" s="37" t="s">
        <v>69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customHeight="1" x14ac:dyDescent="0.2">
      <c r="A342" s="651" t="s">
        <v>548</v>
      </c>
      <c r="B342" s="652"/>
      <c r="C342" s="652"/>
      <c r="D342" s="652"/>
      <c r="E342" s="652"/>
      <c r="F342" s="652"/>
      <c r="G342" s="652"/>
      <c r="H342" s="652"/>
      <c r="I342" s="652"/>
      <c r="J342" s="652"/>
      <c r="K342" s="652"/>
      <c r="L342" s="652"/>
      <c r="M342" s="652"/>
      <c r="N342" s="652"/>
      <c r="O342" s="652"/>
      <c r="P342" s="652"/>
      <c r="Q342" s="652"/>
      <c r="R342" s="652"/>
      <c r="S342" s="652"/>
      <c r="T342" s="652"/>
      <c r="U342" s="652"/>
      <c r="V342" s="652"/>
      <c r="W342" s="652"/>
      <c r="X342" s="652"/>
      <c r="Y342" s="652"/>
      <c r="Z342" s="652"/>
      <c r="AA342" s="48"/>
      <c r="AB342" s="48"/>
      <c r="AC342" s="48"/>
    </row>
    <row r="343" spans="1:68" ht="16.5" customHeight="1" x14ac:dyDescent="0.25">
      <c r="A343" s="573" t="s">
        <v>549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102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3"/>
      <c r="AB344" s="553"/>
      <c r="AC344" s="553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 t="s">
        <v>124</v>
      </c>
      <c r="M345" s="33" t="s">
        <v>68</v>
      </c>
      <c r="N345" s="33"/>
      <c r="O345" s="32">
        <v>60</v>
      </c>
      <c r="P345" s="78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69</v>
      </c>
      <c r="X345" s="559">
        <v>60</v>
      </c>
      <c r="Y345" s="560">
        <f t="shared" ref="Y345:Y351" si="47">IFERROR(IF(X345="",0,CEILING((X345/$H345),1)*$H345),"")</f>
        <v>60</v>
      </c>
      <c r="Z345" s="36">
        <f>IFERROR(IF(Y345=0,"",ROUNDUP(Y345/H345,0)*0.02175),"")</f>
        <v>8.6999999999999994E-2</v>
      </c>
      <c r="AA345" s="56"/>
      <c r="AB345" s="57"/>
      <c r="AC345" s="393" t="s">
        <v>552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61.92</v>
      </c>
      <c r="BN345" s="64">
        <f t="shared" ref="BN345:BN351" si="49">IFERROR(Y345*I345/H345,"0")</f>
        <v>61.92</v>
      </c>
      <c r="BO345" s="64">
        <f t="shared" ref="BO345:BO351" si="50">IFERROR(1/J345*(X345/H345),"0")</f>
        <v>8.3333333333333329E-2</v>
      </c>
      <c r="BP345" s="64">
        <f t="shared" ref="BP345:BP351" si="51">IFERROR(1/J345*(Y345/H345),"0")</f>
        <v>8.3333333333333329E-2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124</v>
      </c>
      <c r="M346" s="33" t="s">
        <v>68</v>
      </c>
      <c r="N346" s="33"/>
      <c r="O346" s="32">
        <v>60</v>
      </c>
      <c r="P346" s="8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69</v>
      </c>
      <c r="X346" s="559">
        <v>105</v>
      </c>
      <c r="Y346" s="560">
        <f t="shared" si="47"/>
        <v>105</v>
      </c>
      <c r="Z346" s="36">
        <f>IFERROR(IF(Y346=0,"",ROUNDUP(Y346/H346,0)*0.02175),"")</f>
        <v>0.15225</v>
      </c>
      <c r="AA346" s="56"/>
      <c r="AB346" s="57"/>
      <c r="AC346" s="395" t="s">
        <v>555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108.36</v>
      </c>
      <c r="BN346" s="64">
        <f t="shared" si="49"/>
        <v>108.36</v>
      </c>
      <c r="BO346" s="64">
        <f t="shared" si="50"/>
        <v>0.14583333333333331</v>
      </c>
      <c r="BP346" s="64">
        <f t="shared" si="51"/>
        <v>0.14583333333333331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69</v>
      </c>
      <c r="X347" s="559">
        <v>1400</v>
      </c>
      <c r="Y347" s="560">
        <f t="shared" si="47"/>
        <v>1410</v>
      </c>
      <c r="Z347" s="36">
        <f>IFERROR(IF(Y347=0,"",ROUNDUP(Y347/H347,0)*0.02175),"")</f>
        <v>2.0444999999999998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1444.8</v>
      </c>
      <c r="BN347" s="64">
        <f t="shared" si="49"/>
        <v>1455.12</v>
      </c>
      <c r="BO347" s="64">
        <f t="shared" si="50"/>
        <v>1.9444444444444442</v>
      </c>
      <c r="BP347" s="64">
        <f t="shared" si="51"/>
        <v>1.9583333333333333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 t="s">
        <v>124</v>
      </c>
      <c r="M348" s="33" t="s">
        <v>68</v>
      </c>
      <c r="N348" s="33"/>
      <c r="O348" s="32">
        <v>60</v>
      </c>
      <c r="P348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6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6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69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71</v>
      </c>
      <c r="Q352" s="577"/>
      <c r="R352" s="577"/>
      <c r="S352" s="577"/>
      <c r="T352" s="577"/>
      <c r="U352" s="577"/>
      <c r="V352" s="578"/>
      <c r="W352" s="37" t="s">
        <v>72</v>
      </c>
      <c r="X352" s="561">
        <f>IFERROR(X345/H345,"0")+IFERROR(X346/H346,"0")+IFERROR(X347/H347,"0")+IFERROR(X348/H348,"0")+IFERROR(X349/H349,"0")+IFERROR(X350/H350,"0")+IFERROR(X351/H351,"0")</f>
        <v>104.33333333333333</v>
      </c>
      <c r="Y352" s="561">
        <f>IFERROR(Y345/H345,"0")+IFERROR(Y346/H346,"0")+IFERROR(Y347/H347,"0")+IFERROR(Y348/H348,"0")+IFERROR(Y349/H349,"0")+IFERROR(Y350/H350,"0")+IFERROR(Y351/H351,"0")</f>
        <v>105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2.2837499999999999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71</v>
      </c>
      <c r="Q353" s="577"/>
      <c r="R353" s="577"/>
      <c r="S353" s="577"/>
      <c r="T353" s="577"/>
      <c r="U353" s="577"/>
      <c r="V353" s="578"/>
      <c r="W353" s="37" t="s">
        <v>69</v>
      </c>
      <c r="X353" s="561">
        <f>IFERROR(SUM(X345:X351),"0")</f>
        <v>1565</v>
      </c>
      <c r="Y353" s="561">
        <f>IFERROR(SUM(Y345:Y351),"0")</f>
        <v>1575</v>
      </c>
      <c r="Z353" s="37"/>
      <c r="AA353" s="562"/>
      <c r="AB353" s="562"/>
      <c r="AC353" s="562"/>
    </row>
    <row r="354" spans="1:68" ht="14.25" customHeight="1" x14ac:dyDescent="0.25">
      <c r="A354" s="571" t="s">
        <v>138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3"/>
      <c r="AB354" s="553"/>
      <c r="AC354" s="553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69</v>
      </c>
      <c r="X355" s="559">
        <v>1200</v>
      </c>
      <c r="Y355" s="560">
        <f>IFERROR(IF(X355="",0,CEILING((X355/$H355),1)*$H355),"")</f>
        <v>1200</v>
      </c>
      <c r="Z355" s="36">
        <f>IFERROR(IF(Y355=0,"",ROUNDUP(Y355/H355,0)*0.02175),"")</f>
        <v>1.7399999999999998</v>
      </c>
      <c r="AA355" s="56"/>
      <c r="AB355" s="57"/>
      <c r="AC355" s="407" t="s">
        <v>571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1238.4000000000001</v>
      </c>
      <c r="BN355" s="64">
        <f>IFERROR(Y355*I355/H355,"0")</f>
        <v>1238.4000000000001</v>
      </c>
      <c r="BO355" s="64">
        <f>IFERROR(1/J355*(X355/H355),"0")</f>
        <v>1.6666666666666665</v>
      </c>
      <c r="BP355" s="64">
        <f>IFERROR(1/J355*(Y355/H355),"0")</f>
        <v>1.6666666666666665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71</v>
      </c>
      <c r="Q357" s="577"/>
      <c r="R357" s="577"/>
      <c r="S357" s="577"/>
      <c r="T357" s="577"/>
      <c r="U357" s="577"/>
      <c r="V357" s="578"/>
      <c r="W357" s="37" t="s">
        <v>72</v>
      </c>
      <c r="X357" s="561">
        <f>IFERROR(X355/H355,"0")+IFERROR(X356/H356,"0")</f>
        <v>80</v>
      </c>
      <c r="Y357" s="561">
        <f>IFERROR(Y355/H355,"0")+IFERROR(Y356/H356,"0")</f>
        <v>80</v>
      </c>
      <c r="Z357" s="561">
        <f>IFERROR(IF(Z355="",0,Z355),"0")+IFERROR(IF(Z356="",0,Z356),"0")</f>
        <v>1.7399999999999998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71</v>
      </c>
      <c r="Q358" s="577"/>
      <c r="R358" s="577"/>
      <c r="S358" s="577"/>
      <c r="T358" s="577"/>
      <c r="U358" s="577"/>
      <c r="V358" s="578"/>
      <c r="W358" s="37" t="s">
        <v>69</v>
      </c>
      <c r="X358" s="561">
        <f>IFERROR(SUM(X355:X356),"0")</f>
        <v>1200</v>
      </c>
      <c r="Y358" s="561">
        <f>IFERROR(SUM(Y355:Y356),"0")</f>
        <v>1200</v>
      </c>
      <c r="Z358" s="37"/>
      <c r="AA358" s="562"/>
      <c r="AB358" s="562"/>
      <c r="AC358" s="562"/>
    </row>
    <row r="359" spans="1:68" ht="14.25" customHeight="1" x14ac:dyDescent="0.25">
      <c r="A359" s="571" t="s">
        <v>73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3"/>
      <c r="AB359" s="553"/>
      <c r="AC359" s="553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69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71</v>
      </c>
      <c r="Q362" s="577"/>
      <c r="R362" s="577"/>
      <c r="S362" s="577"/>
      <c r="T362" s="577"/>
      <c r="U362" s="577"/>
      <c r="V362" s="578"/>
      <c r="W362" s="37" t="s">
        <v>72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71</v>
      </c>
      <c r="Q363" s="577"/>
      <c r="R363" s="577"/>
      <c r="S363" s="577"/>
      <c r="T363" s="577"/>
      <c r="U363" s="577"/>
      <c r="V363" s="578"/>
      <c r="W363" s="37" t="s">
        <v>69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1" t="s">
        <v>173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3"/>
      <c r="AB364" s="553"/>
      <c r="AC364" s="553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71</v>
      </c>
      <c r="Q366" s="577"/>
      <c r="R366" s="577"/>
      <c r="S366" s="577"/>
      <c r="T366" s="577"/>
      <c r="U366" s="577"/>
      <c r="V366" s="578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71</v>
      </c>
      <c r="Q367" s="577"/>
      <c r="R367" s="577"/>
      <c r="S367" s="577"/>
      <c r="T367" s="577"/>
      <c r="U367" s="577"/>
      <c r="V367" s="578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3" t="s">
        <v>583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102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3"/>
      <c r="AB369" s="553"/>
      <c r="AC369" s="553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69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71</v>
      </c>
      <c r="Q373" s="577"/>
      <c r="R373" s="577"/>
      <c r="S373" s="577"/>
      <c r="T373" s="577"/>
      <c r="U373" s="577"/>
      <c r="V373" s="578"/>
      <c r="W373" s="37" t="s">
        <v>72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71</v>
      </c>
      <c r="Q374" s="577"/>
      <c r="R374" s="577"/>
      <c r="S374" s="577"/>
      <c r="T374" s="577"/>
      <c r="U374" s="577"/>
      <c r="V374" s="578"/>
      <c r="W374" s="37" t="s">
        <v>69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3"/>
      <c r="AB375" s="553"/>
      <c r="AC375" s="553"/>
    </row>
    <row r="376" spans="1:68" ht="27" customHeight="1" x14ac:dyDescent="0.25">
      <c r="A376" s="54" t="s">
        <v>592</v>
      </c>
      <c r="B376" s="54" t="s">
        <v>593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6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71</v>
      </c>
      <c r="Q377" s="577"/>
      <c r="R377" s="577"/>
      <c r="S377" s="577"/>
      <c r="T377" s="577"/>
      <c r="U377" s="577"/>
      <c r="V377" s="578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71</v>
      </c>
      <c r="Q378" s="577"/>
      <c r="R378" s="577"/>
      <c r="S378" s="577"/>
      <c r="T378" s="577"/>
      <c r="U378" s="577"/>
      <c r="V378" s="578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1" t="s">
        <v>73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3"/>
      <c r="AB379" s="553"/>
      <c r="AC379" s="553"/>
    </row>
    <row r="380" spans="1:68" ht="27" customHeight="1" x14ac:dyDescent="0.25">
      <c r="A380" s="54" t="s">
        <v>595</v>
      </c>
      <c r="B380" s="54" t="s">
        <v>596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69</v>
      </c>
      <c r="X380" s="559">
        <v>450</v>
      </c>
      <c r="Y380" s="560">
        <f>IFERROR(IF(X380="",0,CEILING((X380/$H380),1)*$H380),"")</f>
        <v>450</v>
      </c>
      <c r="Z380" s="36">
        <f>IFERROR(IF(Y380=0,"",ROUNDUP(Y380/H380,0)*0.01898),"")</f>
        <v>0.94900000000000007</v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475.95000000000005</v>
      </c>
      <c r="BN380" s="64">
        <f>IFERROR(Y380*I380/H380,"0")</f>
        <v>475.95000000000005</v>
      </c>
      <c r="BO380" s="64">
        <f>IFERROR(1/J380*(X380/H380),"0")</f>
        <v>0.78125</v>
      </c>
      <c r="BP380" s="64">
        <f>IFERROR(1/J380*(Y380/H380),"0")</f>
        <v>0.78125</v>
      </c>
    </row>
    <row r="381" spans="1:68" ht="27" customHeight="1" x14ac:dyDescent="0.25">
      <c r="A381" s="54" t="s">
        <v>598</v>
      </c>
      <c r="B381" s="54" t="s">
        <v>599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71</v>
      </c>
      <c r="Q382" s="577"/>
      <c r="R382" s="577"/>
      <c r="S382" s="577"/>
      <c r="T382" s="577"/>
      <c r="U382" s="577"/>
      <c r="V382" s="578"/>
      <c r="W382" s="37" t="s">
        <v>72</v>
      </c>
      <c r="X382" s="561">
        <f>IFERROR(X380/H380,"0")+IFERROR(X381/H381,"0")</f>
        <v>50</v>
      </c>
      <c r="Y382" s="561">
        <f>IFERROR(Y380/H380,"0")+IFERROR(Y381/H381,"0")</f>
        <v>50</v>
      </c>
      <c r="Z382" s="561">
        <f>IFERROR(IF(Z380="",0,Z380),"0")+IFERROR(IF(Z381="",0,Z381),"0")</f>
        <v>0.94900000000000007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71</v>
      </c>
      <c r="Q383" s="577"/>
      <c r="R383" s="577"/>
      <c r="S383" s="577"/>
      <c r="T383" s="577"/>
      <c r="U383" s="577"/>
      <c r="V383" s="578"/>
      <c r="W383" s="37" t="s">
        <v>69</v>
      </c>
      <c r="X383" s="561">
        <f>IFERROR(SUM(X380:X381),"0")</f>
        <v>450</v>
      </c>
      <c r="Y383" s="561">
        <f>IFERROR(SUM(Y380:Y381),"0")</f>
        <v>450</v>
      </c>
      <c r="Z383" s="37"/>
      <c r="AA383" s="562"/>
      <c r="AB383" s="562"/>
      <c r="AC383" s="562"/>
    </row>
    <row r="384" spans="1:68" ht="14.25" customHeight="1" x14ac:dyDescent="0.25">
      <c r="A384" s="571" t="s">
        <v>173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3"/>
      <c r="AB384" s="553"/>
      <c r="AC384" s="553"/>
    </row>
    <row r="385" spans="1:68" ht="27" customHeight="1" x14ac:dyDescent="0.25">
      <c r="A385" s="54" t="s">
        <v>600</v>
      </c>
      <c r="B385" s="54" t="s">
        <v>601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71</v>
      </c>
      <c r="Q386" s="577"/>
      <c r="R386" s="577"/>
      <c r="S386" s="577"/>
      <c r="T386" s="577"/>
      <c r="U386" s="577"/>
      <c r="V386" s="578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71</v>
      </c>
      <c r="Q387" s="577"/>
      <c r="R387" s="577"/>
      <c r="S387" s="577"/>
      <c r="T387" s="577"/>
      <c r="U387" s="577"/>
      <c r="V387" s="578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1" t="s">
        <v>603</v>
      </c>
      <c r="B388" s="652"/>
      <c r="C388" s="652"/>
      <c r="D388" s="652"/>
      <c r="E388" s="652"/>
      <c r="F388" s="652"/>
      <c r="G388" s="652"/>
      <c r="H388" s="652"/>
      <c r="I388" s="652"/>
      <c r="J388" s="652"/>
      <c r="K388" s="652"/>
      <c r="L388" s="652"/>
      <c r="M388" s="652"/>
      <c r="N388" s="652"/>
      <c r="O388" s="652"/>
      <c r="P388" s="652"/>
      <c r="Q388" s="652"/>
      <c r="R388" s="652"/>
      <c r="S388" s="652"/>
      <c r="T388" s="652"/>
      <c r="U388" s="652"/>
      <c r="V388" s="652"/>
      <c r="W388" s="652"/>
      <c r="X388" s="652"/>
      <c r="Y388" s="652"/>
      <c r="Z388" s="652"/>
      <c r="AA388" s="48"/>
      <c r="AB388" s="48"/>
      <c r="AC388" s="48"/>
    </row>
    <row r="389" spans="1:68" ht="16.5" customHeight="1" x14ac:dyDescent="0.25">
      <c r="A389" s="573" t="s">
        <v>604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3"/>
      <c r="AB390" s="553"/>
      <c r="AC390" s="553"/>
    </row>
    <row r="391" spans="1:68" ht="27" customHeight="1" x14ac:dyDescent="0.25">
      <c r="A391" s="54" t="s">
        <v>605</v>
      </c>
      <c r="B391" s="54" t="s">
        <v>606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69</v>
      </c>
      <c r="X391" s="559">
        <v>10</v>
      </c>
      <c r="Y391" s="560">
        <f t="shared" ref="Y391:Y400" si="52">IFERROR(IF(X391="",0,CEILING((X391/$H391),1)*$H391),"")</f>
        <v>10.8</v>
      </c>
      <c r="Z391" s="36">
        <f>IFERROR(IF(Y391=0,"",ROUNDUP(Y391/H391,0)*0.00902),"")</f>
        <v>1.804E-2</v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10.388888888888889</v>
      </c>
      <c r="BN391" s="64">
        <f t="shared" ref="BN391:BN400" si="54">IFERROR(Y391*I391/H391,"0")</f>
        <v>11.22</v>
      </c>
      <c r="BO391" s="64">
        <f t="shared" ref="BO391:BO400" si="55">IFERROR(1/J391*(X391/H391),"0")</f>
        <v>1.4029180695847361E-2</v>
      </c>
      <c r="BP391" s="64">
        <f t="shared" ref="BP391:BP400" si="56">IFERROR(1/J391*(Y391/H391),"0")</f>
        <v>1.5151515151515152E-2</v>
      </c>
    </row>
    <row r="392" spans="1:68" ht="27" customHeight="1" x14ac:dyDescent="0.25">
      <c r="A392" s="54" t="s">
        <v>608</v>
      </c>
      <c r="B392" s="54" t="s">
        <v>609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608</v>
      </c>
      <c r="B393" s="54" t="s">
        <v>611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5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69</v>
      </c>
      <c r="X393" s="559">
        <v>8</v>
      </c>
      <c r="Y393" s="560">
        <f t="shared" si="52"/>
        <v>10.8</v>
      </c>
      <c r="Z393" s="36">
        <f>IFERROR(IF(Y393=0,"",ROUNDUP(Y393/H393,0)*0.00902),"")</f>
        <v>1.804E-2</v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8.3111111111111118</v>
      </c>
      <c r="BN393" s="64">
        <f t="shared" si="54"/>
        <v>11.22</v>
      </c>
      <c r="BO393" s="64">
        <f t="shared" si="55"/>
        <v>1.1223344556677889E-2</v>
      </c>
      <c r="BP393" s="64">
        <f t="shared" si="56"/>
        <v>1.5151515151515152E-2</v>
      </c>
    </row>
    <row r="394" spans="1:68" ht="27" customHeight="1" x14ac:dyDescent="0.25">
      <c r="A394" s="54" t="s">
        <v>612</v>
      </c>
      <c r="B394" s="54" t="s">
        <v>613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69</v>
      </c>
      <c r="X394" s="559">
        <v>8</v>
      </c>
      <c r="Y394" s="560">
        <f t="shared" si="52"/>
        <v>10.8</v>
      </c>
      <c r="Z394" s="36">
        <f>IFERROR(IF(Y394=0,"",ROUNDUP(Y394/H394,0)*0.00902),"")</f>
        <v>1.804E-2</v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8.3111111111111118</v>
      </c>
      <c r="BN394" s="64">
        <f t="shared" si="54"/>
        <v>11.22</v>
      </c>
      <c r="BO394" s="64">
        <f t="shared" si="55"/>
        <v>1.1223344556677889E-2</v>
      </c>
      <c r="BP394" s="64">
        <f t="shared" si="56"/>
        <v>1.5151515151515152E-2</v>
      </c>
    </row>
    <row r="395" spans="1:68" ht="27" customHeight="1" x14ac:dyDescent="0.25">
      <c r="A395" s="54" t="s">
        <v>615</v>
      </c>
      <c r="B395" s="54" t="s">
        <v>616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619</v>
      </c>
      <c r="B397" s="54" t="s">
        <v>620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622</v>
      </c>
      <c r="B398" s="54" t="s">
        <v>623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628</v>
      </c>
      <c r="B400" s="54" t="s">
        <v>629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71</v>
      </c>
      <c r="Q401" s="577"/>
      <c r="R401" s="577"/>
      <c r="S401" s="577"/>
      <c r="T401" s="577"/>
      <c r="U401" s="577"/>
      <c r="V401" s="578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4.8148148148148149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6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5.4120000000000001E-2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71</v>
      </c>
      <c r="Q402" s="577"/>
      <c r="R402" s="577"/>
      <c r="S402" s="577"/>
      <c r="T402" s="577"/>
      <c r="U402" s="577"/>
      <c r="V402" s="578"/>
      <c r="W402" s="37" t="s">
        <v>69</v>
      </c>
      <c r="X402" s="561">
        <f>IFERROR(SUM(X391:X400),"0")</f>
        <v>26</v>
      </c>
      <c r="Y402" s="561">
        <f>IFERROR(SUM(Y391:Y400),"0")</f>
        <v>32.400000000000006</v>
      </c>
      <c r="Z402" s="37"/>
      <c r="AA402" s="562"/>
      <c r="AB402" s="562"/>
      <c r="AC402" s="562"/>
    </row>
    <row r="403" spans="1:68" ht="14.25" customHeight="1" x14ac:dyDescent="0.25">
      <c r="A403" s="571" t="s">
        <v>73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3"/>
      <c r="AB403" s="553"/>
      <c r="AC403" s="553"/>
    </row>
    <row r="404" spans="1:68" ht="27" customHeight="1" x14ac:dyDescent="0.25">
      <c r="A404" s="54" t="s">
        <v>630</v>
      </c>
      <c r="B404" s="54" t="s">
        <v>631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633</v>
      </c>
      <c r="B405" s="54" t="s">
        <v>634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71</v>
      </c>
      <c r="Q406" s="577"/>
      <c r="R406" s="577"/>
      <c r="S406" s="577"/>
      <c r="T406" s="577"/>
      <c r="U406" s="577"/>
      <c r="V406" s="578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71</v>
      </c>
      <c r="Q407" s="577"/>
      <c r="R407" s="577"/>
      <c r="S407" s="577"/>
      <c r="T407" s="577"/>
      <c r="U407" s="577"/>
      <c r="V407" s="578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3" t="s">
        <v>636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138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3"/>
      <c r="AB409" s="553"/>
      <c r="AC409" s="553"/>
    </row>
    <row r="410" spans="1:68" ht="27" customHeight="1" x14ac:dyDescent="0.25">
      <c r="A410" s="54" t="s">
        <v>637</v>
      </c>
      <c r="B410" s="54" t="s">
        <v>638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8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71</v>
      </c>
      <c r="Q411" s="577"/>
      <c r="R411" s="577"/>
      <c r="S411" s="577"/>
      <c r="T411" s="577"/>
      <c r="U411" s="577"/>
      <c r="V411" s="578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71</v>
      </c>
      <c r="Q412" s="577"/>
      <c r="R412" s="577"/>
      <c r="S412" s="577"/>
      <c r="T412" s="577"/>
      <c r="U412" s="577"/>
      <c r="V412" s="578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3"/>
      <c r="AB413" s="553"/>
      <c r="AC413" s="553"/>
    </row>
    <row r="414" spans="1:68" ht="27" customHeight="1" x14ac:dyDescent="0.25">
      <c r="A414" s="54" t="s">
        <v>640</v>
      </c>
      <c r="B414" s="54" t="s">
        <v>641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69</v>
      </c>
      <c r="X414" s="559">
        <v>50</v>
      </c>
      <c r="Y414" s="560">
        <f>IFERROR(IF(X414="",0,CEILING((X414/$H414),1)*$H414),"")</f>
        <v>54</v>
      </c>
      <c r="Z414" s="36">
        <f>IFERROR(IF(Y414=0,"",ROUNDUP(Y414/H414,0)*0.00902),"")</f>
        <v>9.0200000000000002E-2</v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51.944444444444443</v>
      </c>
      <c r="BN414" s="64">
        <f>IFERROR(Y414*I414/H414,"0")</f>
        <v>56.099999999999994</v>
      </c>
      <c r="BO414" s="64">
        <f>IFERROR(1/J414*(X414/H414),"0")</f>
        <v>7.0145903479236812E-2</v>
      </c>
      <c r="BP414" s="64">
        <f>IFERROR(1/J414*(Y414/H414),"0")</f>
        <v>7.575757575757576E-2</v>
      </c>
    </row>
    <row r="415" spans="1:68" ht="27" customHeight="1" x14ac:dyDescent="0.25">
      <c r="A415" s="54" t="s">
        <v>643</v>
      </c>
      <c r="B415" s="54" t="s">
        <v>644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71</v>
      </c>
      <c r="Q418" s="577"/>
      <c r="R418" s="577"/>
      <c r="S418" s="577"/>
      <c r="T418" s="577"/>
      <c r="U418" s="577"/>
      <c r="V418" s="578"/>
      <c r="W418" s="37" t="s">
        <v>72</v>
      </c>
      <c r="X418" s="561">
        <f>IFERROR(X414/H414,"0")+IFERROR(X415/H415,"0")+IFERROR(X416/H416,"0")+IFERROR(X417/H417,"0")</f>
        <v>9.2592592592592595</v>
      </c>
      <c r="Y418" s="561">
        <f>IFERROR(Y414/H414,"0")+IFERROR(Y415/H415,"0")+IFERROR(Y416/H416,"0")+IFERROR(Y417/H417,"0")</f>
        <v>10</v>
      </c>
      <c r="Z418" s="561">
        <f>IFERROR(IF(Z414="",0,Z414),"0")+IFERROR(IF(Z415="",0,Z415),"0")+IFERROR(IF(Z416="",0,Z416),"0")+IFERROR(IF(Z417="",0,Z417),"0")</f>
        <v>9.0200000000000002E-2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71</v>
      </c>
      <c r="Q419" s="577"/>
      <c r="R419" s="577"/>
      <c r="S419" s="577"/>
      <c r="T419" s="577"/>
      <c r="U419" s="577"/>
      <c r="V419" s="578"/>
      <c r="W419" s="37" t="s">
        <v>69</v>
      </c>
      <c r="X419" s="561">
        <f>IFERROR(SUM(X414:X417),"0")</f>
        <v>50</v>
      </c>
      <c r="Y419" s="561">
        <f>IFERROR(SUM(Y414:Y417),"0")</f>
        <v>54</v>
      </c>
      <c r="Z419" s="37"/>
      <c r="AA419" s="562"/>
      <c r="AB419" s="562"/>
      <c r="AC419" s="562"/>
    </row>
    <row r="420" spans="1:68" ht="16.5" customHeight="1" x14ac:dyDescent="0.25">
      <c r="A420" s="573" t="s">
        <v>651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3"/>
      <c r="AB421" s="553"/>
      <c r="AC421" s="553"/>
    </row>
    <row r="422" spans="1:68" ht="27" customHeight="1" x14ac:dyDescent="0.25">
      <c r="A422" s="54" t="s">
        <v>652</v>
      </c>
      <c r="B422" s="54" t="s">
        <v>653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71</v>
      </c>
      <c r="Q423" s="577"/>
      <c r="R423" s="577"/>
      <c r="S423" s="577"/>
      <c r="T423" s="577"/>
      <c r="U423" s="577"/>
      <c r="V423" s="578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71</v>
      </c>
      <c r="Q424" s="577"/>
      <c r="R424" s="577"/>
      <c r="S424" s="577"/>
      <c r="T424" s="577"/>
      <c r="U424" s="577"/>
      <c r="V424" s="578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655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3"/>
      <c r="AB426" s="553"/>
      <c r="AC426" s="553"/>
    </row>
    <row r="427" spans="1:68" ht="27" customHeight="1" x14ac:dyDescent="0.25">
      <c r="A427" s="54" t="s">
        <v>656</v>
      </c>
      <c r="B427" s="54" t="s">
        <v>657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71</v>
      </c>
      <c r="Q428" s="577"/>
      <c r="R428" s="577"/>
      <c r="S428" s="577"/>
      <c r="T428" s="577"/>
      <c r="U428" s="577"/>
      <c r="V428" s="578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71</v>
      </c>
      <c r="Q429" s="577"/>
      <c r="R429" s="577"/>
      <c r="S429" s="577"/>
      <c r="T429" s="577"/>
      <c r="U429" s="577"/>
      <c r="V429" s="578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1" t="s">
        <v>659</v>
      </c>
      <c r="B430" s="652"/>
      <c r="C430" s="652"/>
      <c r="D430" s="652"/>
      <c r="E430" s="652"/>
      <c r="F430" s="652"/>
      <c r="G430" s="652"/>
      <c r="H430" s="652"/>
      <c r="I430" s="652"/>
      <c r="J430" s="652"/>
      <c r="K430" s="652"/>
      <c r="L430" s="652"/>
      <c r="M430" s="652"/>
      <c r="N430" s="652"/>
      <c r="O430" s="652"/>
      <c r="P430" s="652"/>
      <c r="Q430" s="652"/>
      <c r="R430" s="652"/>
      <c r="S430" s="652"/>
      <c r="T430" s="652"/>
      <c r="U430" s="652"/>
      <c r="V430" s="652"/>
      <c r="W430" s="652"/>
      <c r="X430" s="652"/>
      <c r="Y430" s="652"/>
      <c r="Z430" s="652"/>
      <c r="AA430" s="48"/>
      <c r="AB430" s="48"/>
      <c r="AC430" s="48"/>
    </row>
    <row r="431" spans="1:68" ht="16.5" customHeight="1" x14ac:dyDescent="0.25">
      <c r="A431" s="573" t="s">
        <v>659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102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3"/>
      <c r="AB432" s="553"/>
      <c r="AC432" s="553"/>
    </row>
    <row r="433" spans="1:68" ht="27" customHeight="1" x14ac:dyDescent="0.25">
      <c r="A433" s="54" t="s">
        <v>660</v>
      </c>
      <c r="B433" s="54" t="s">
        <v>661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666</v>
      </c>
      <c r="B435" s="54" t="s">
        <v>667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69</v>
      </c>
      <c r="X435" s="559">
        <v>400</v>
      </c>
      <c r="Y435" s="560">
        <f t="shared" si="58"/>
        <v>401.28000000000003</v>
      </c>
      <c r="Z435" s="36">
        <f t="shared" si="59"/>
        <v>0.90895999999999999</v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427.27272727272725</v>
      </c>
      <c r="BN435" s="64">
        <f t="shared" si="61"/>
        <v>428.64</v>
      </c>
      <c r="BO435" s="64">
        <f t="shared" si="62"/>
        <v>0.72843822843822836</v>
      </c>
      <c r="BP435" s="64">
        <f t="shared" si="63"/>
        <v>0.73076923076923084</v>
      </c>
    </row>
    <row r="436" spans="1:68" ht="27" customHeight="1" x14ac:dyDescent="0.25">
      <c r="A436" s="54" t="s">
        <v>669</v>
      </c>
      <c r="B436" s="54" t="s">
        <v>670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4" t="s">
        <v>671</v>
      </c>
      <c r="Q436" s="564"/>
      <c r="R436" s="564"/>
      <c r="S436" s="564"/>
      <c r="T436" s="565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673</v>
      </c>
      <c r="B437" s="54" t="s">
        <v>674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69</v>
      </c>
      <c r="X438" s="559">
        <v>100</v>
      </c>
      <c r="Y438" s="560">
        <f t="shared" si="58"/>
        <v>100.32000000000001</v>
      </c>
      <c r="Z438" s="36">
        <f t="shared" si="59"/>
        <v>0.22724</v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106.81818181818181</v>
      </c>
      <c r="BN438" s="64">
        <f t="shared" si="61"/>
        <v>107.16</v>
      </c>
      <c r="BO438" s="64">
        <f t="shared" si="62"/>
        <v>0.18210955710955709</v>
      </c>
      <c r="BP438" s="64">
        <f t="shared" si="63"/>
        <v>0.18269230769230771</v>
      </c>
    </row>
    <row r="439" spans="1:68" ht="16.5" customHeight="1" x14ac:dyDescent="0.25">
      <c r="A439" s="54" t="s">
        <v>679</v>
      </c>
      <c r="B439" s="54" t="s">
        <v>680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4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6" t="s">
        <v>688</v>
      </c>
      <c r="Q442" s="564"/>
      <c r="R442" s="564"/>
      <c r="S442" s="564"/>
      <c r="T442" s="565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693</v>
      </c>
      <c r="B446" s="54" t="s">
        <v>695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71</v>
      </c>
      <c r="Q447" s="577"/>
      <c r="R447" s="577"/>
      <c r="S447" s="577"/>
      <c r="T447" s="577"/>
      <c r="U447" s="577"/>
      <c r="V447" s="578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94.696969696969688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95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1.1362000000000001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71</v>
      </c>
      <c r="Q448" s="577"/>
      <c r="R448" s="577"/>
      <c r="S448" s="577"/>
      <c r="T448" s="577"/>
      <c r="U448" s="577"/>
      <c r="V448" s="578"/>
      <c r="W448" s="37" t="s">
        <v>69</v>
      </c>
      <c r="X448" s="561">
        <f>IFERROR(SUM(X433:X446),"0")</f>
        <v>500</v>
      </c>
      <c r="Y448" s="561">
        <f>IFERROR(SUM(Y433:Y446),"0")</f>
        <v>501.6</v>
      </c>
      <c r="Z448" s="37"/>
      <c r="AA448" s="562"/>
      <c r="AB448" s="562"/>
      <c r="AC448" s="562"/>
    </row>
    <row r="449" spans="1:68" ht="14.25" customHeight="1" x14ac:dyDescent="0.25">
      <c r="A449" s="571" t="s">
        <v>138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3"/>
      <c r="AB449" s="553"/>
      <c r="AC449" s="553"/>
    </row>
    <row r="450" spans="1:68" ht="16.5" customHeight="1" x14ac:dyDescent="0.25">
      <c r="A450" s="54" t="s">
        <v>696</v>
      </c>
      <c r="B450" s="54" t="s">
        <v>697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69</v>
      </c>
      <c r="X450" s="559">
        <v>230</v>
      </c>
      <c r="Y450" s="560">
        <f>IFERROR(IF(X450="",0,CEILING((X450/$H450),1)*$H450),"")</f>
        <v>232.32000000000002</v>
      </c>
      <c r="Z450" s="36">
        <f>IFERROR(IF(Y450=0,"",ROUNDUP(Y450/H450,0)*0.01196),"")</f>
        <v>0.52624000000000004</v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245.68181818181813</v>
      </c>
      <c r="BN450" s="64">
        <f>IFERROR(Y450*I450/H450,"0")</f>
        <v>248.16000000000003</v>
      </c>
      <c r="BO450" s="64">
        <f>IFERROR(1/J450*(X450/H450),"0")</f>
        <v>0.41885198135198132</v>
      </c>
      <c r="BP450" s="64">
        <f>IFERROR(1/J450*(Y450/H450),"0")</f>
        <v>0.42307692307692313</v>
      </c>
    </row>
    <row r="451" spans="1:68" ht="16.5" customHeight="1" x14ac:dyDescent="0.25">
      <c r="A451" s="54" t="s">
        <v>699</v>
      </c>
      <c r="B451" s="54" t="s">
        <v>700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701</v>
      </c>
      <c r="B452" s="54" t="s">
        <v>702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71</v>
      </c>
      <c r="Q453" s="577"/>
      <c r="R453" s="577"/>
      <c r="S453" s="577"/>
      <c r="T453" s="577"/>
      <c r="U453" s="577"/>
      <c r="V453" s="578"/>
      <c r="W453" s="37" t="s">
        <v>72</v>
      </c>
      <c r="X453" s="561">
        <f>IFERROR(X450/H450,"0")+IFERROR(X451/H451,"0")+IFERROR(X452/H452,"0")</f>
        <v>43.560606060606055</v>
      </c>
      <c r="Y453" s="561">
        <f>IFERROR(Y450/H450,"0")+IFERROR(Y451/H451,"0")+IFERROR(Y452/H452,"0")</f>
        <v>44</v>
      </c>
      <c r="Z453" s="561">
        <f>IFERROR(IF(Z450="",0,Z450),"0")+IFERROR(IF(Z451="",0,Z451),"0")+IFERROR(IF(Z452="",0,Z452),"0")</f>
        <v>0.52624000000000004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71</v>
      </c>
      <c r="Q454" s="577"/>
      <c r="R454" s="577"/>
      <c r="S454" s="577"/>
      <c r="T454" s="577"/>
      <c r="U454" s="577"/>
      <c r="V454" s="578"/>
      <c r="W454" s="37" t="s">
        <v>69</v>
      </c>
      <c r="X454" s="561">
        <f>IFERROR(SUM(X450:X452),"0")</f>
        <v>230</v>
      </c>
      <c r="Y454" s="561">
        <f>IFERROR(SUM(Y450:Y452),"0")</f>
        <v>232.32000000000002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3"/>
      <c r="AB455" s="553"/>
      <c r="AC455" s="553"/>
    </row>
    <row r="456" spans="1:68" ht="27" customHeight="1" x14ac:dyDescent="0.25">
      <c r="A456" s="54" t="s">
        <v>703</v>
      </c>
      <c r="B456" s="54" t="s">
        <v>704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706</v>
      </c>
      <c r="B457" s="54" t="s">
        <v>707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709</v>
      </c>
      <c r="B458" s="54" t="s">
        <v>710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62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69</v>
      </c>
      <c r="X458" s="559">
        <v>200</v>
      </c>
      <c r="Y458" s="560">
        <f t="shared" si="64"/>
        <v>200.64000000000001</v>
      </c>
      <c r="Z458" s="36">
        <f>IFERROR(IF(Y458=0,"",ROUNDUP(Y458/H458,0)*0.01196),"")</f>
        <v>0.45448</v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213.63636363636363</v>
      </c>
      <c r="BN458" s="64">
        <f t="shared" si="66"/>
        <v>214.32</v>
      </c>
      <c r="BO458" s="64">
        <f t="shared" si="67"/>
        <v>0.36421911421911418</v>
      </c>
      <c r="BP458" s="64">
        <f t="shared" si="68"/>
        <v>0.36538461538461542</v>
      </c>
    </row>
    <row r="459" spans="1:68" ht="27" customHeight="1" x14ac:dyDescent="0.25">
      <c r="A459" s="54" t="s">
        <v>712</v>
      </c>
      <c r="B459" s="54" t="s">
        <v>713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712</v>
      </c>
      <c r="B460" s="54" t="s">
        <v>714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9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715</v>
      </c>
      <c r="B461" s="54" t="s">
        <v>716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9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80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71</v>
      </c>
      <c r="Q463" s="577"/>
      <c r="R463" s="577"/>
      <c r="S463" s="577"/>
      <c r="T463" s="577"/>
      <c r="U463" s="577"/>
      <c r="V463" s="578"/>
      <c r="W463" s="37" t="s">
        <v>72</v>
      </c>
      <c r="X463" s="561">
        <f>IFERROR(X456/H456,"0")+IFERROR(X457/H457,"0")+IFERROR(X458/H458,"0")+IFERROR(X459/H459,"0")+IFERROR(X460/H460,"0")+IFERROR(X461/H461,"0")+IFERROR(X462/H462,"0")</f>
        <v>37.878787878787875</v>
      </c>
      <c r="Y463" s="561">
        <f>IFERROR(Y456/H456,"0")+IFERROR(Y457/H457,"0")+IFERROR(Y458/H458,"0")+IFERROR(Y459/H459,"0")+IFERROR(Y460/H460,"0")+IFERROR(Y461/H461,"0")+IFERROR(Y462/H462,"0")</f>
        <v>38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0.45448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71</v>
      </c>
      <c r="Q464" s="577"/>
      <c r="R464" s="577"/>
      <c r="S464" s="577"/>
      <c r="T464" s="577"/>
      <c r="U464" s="577"/>
      <c r="V464" s="578"/>
      <c r="W464" s="37" t="s">
        <v>69</v>
      </c>
      <c r="X464" s="561">
        <f>IFERROR(SUM(X456:X462),"0")</f>
        <v>200</v>
      </c>
      <c r="Y464" s="561">
        <f>IFERROR(SUM(Y456:Y462),"0")</f>
        <v>200.64000000000001</v>
      </c>
      <c r="Z464" s="37"/>
      <c r="AA464" s="562"/>
      <c r="AB464" s="562"/>
      <c r="AC464" s="562"/>
    </row>
    <row r="465" spans="1:68" ht="14.25" customHeight="1" x14ac:dyDescent="0.25">
      <c r="A465" s="571" t="s">
        <v>73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3"/>
      <c r="AB465" s="553"/>
      <c r="AC465" s="553"/>
    </row>
    <row r="466" spans="1:68" ht="16.5" customHeight="1" x14ac:dyDescent="0.25">
      <c r="A466" s="54" t="s">
        <v>719</v>
      </c>
      <c r="B466" s="54" t="s">
        <v>720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722</v>
      </c>
      <c r="B467" s="54" t="s">
        <v>723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725</v>
      </c>
      <c r="B468" s="54" t="s">
        <v>726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71</v>
      </c>
      <c r="Q469" s="577"/>
      <c r="R469" s="577"/>
      <c r="S469" s="577"/>
      <c r="T469" s="577"/>
      <c r="U469" s="577"/>
      <c r="V469" s="578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71</v>
      </c>
      <c r="Q470" s="577"/>
      <c r="R470" s="577"/>
      <c r="S470" s="577"/>
      <c r="T470" s="577"/>
      <c r="U470" s="577"/>
      <c r="V470" s="578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1" t="s">
        <v>728</v>
      </c>
      <c r="B471" s="652"/>
      <c r="C471" s="652"/>
      <c r="D471" s="652"/>
      <c r="E471" s="652"/>
      <c r="F471" s="652"/>
      <c r="G471" s="652"/>
      <c r="H471" s="652"/>
      <c r="I471" s="652"/>
      <c r="J471" s="652"/>
      <c r="K471" s="652"/>
      <c r="L471" s="652"/>
      <c r="M471" s="652"/>
      <c r="N471" s="652"/>
      <c r="O471" s="652"/>
      <c r="P471" s="652"/>
      <c r="Q471" s="652"/>
      <c r="R471" s="652"/>
      <c r="S471" s="652"/>
      <c r="T471" s="652"/>
      <c r="U471" s="652"/>
      <c r="V471" s="652"/>
      <c r="W471" s="652"/>
      <c r="X471" s="652"/>
      <c r="Y471" s="652"/>
      <c r="Z471" s="652"/>
      <c r="AA471" s="48"/>
      <c r="AB471" s="48"/>
      <c r="AC471" s="48"/>
    </row>
    <row r="472" spans="1:68" ht="16.5" customHeight="1" x14ac:dyDescent="0.25">
      <c r="A472" s="573" t="s">
        <v>728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102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3"/>
      <c r="AB473" s="553"/>
      <c r="AC473" s="553"/>
    </row>
    <row r="474" spans="1:68" ht="27" customHeight="1" x14ac:dyDescent="0.25">
      <c r="A474" s="54" t="s">
        <v>729</v>
      </c>
      <c r="B474" s="54" t="s">
        <v>730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64"/>
      <c r="R474" s="564"/>
      <c r="S474" s="564"/>
      <c r="T474" s="565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0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64"/>
      <c r="R475" s="564"/>
      <c r="S475" s="564"/>
      <c r="T475" s="565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64"/>
      <c r="R476" s="564"/>
      <c r="S476" s="564"/>
      <c r="T476" s="565"/>
      <c r="U476" s="34"/>
      <c r="V476" s="34"/>
      <c r="W476" s="35" t="s">
        <v>69</v>
      </c>
      <c r="X476" s="559">
        <v>60</v>
      </c>
      <c r="Y476" s="560">
        <f>IFERROR(IF(X476="",0,CEILING((X476/$H476),1)*$H476),"")</f>
        <v>60</v>
      </c>
      <c r="Z476" s="36">
        <f>IFERROR(IF(Y476=0,"",ROUNDUP(Y476/H476,0)*0.01898),"")</f>
        <v>9.4899999999999998E-2</v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62.175000000000004</v>
      </c>
      <c r="BN476" s="64">
        <f>IFERROR(Y476*I476/H476,"0")</f>
        <v>62.175000000000004</v>
      </c>
      <c r="BO476" s="64">
        <f>IFERROR(1/J476*(X476/H476),"0")</f>
        <v>7.8125E-2</v>
      </c>
      <c r="BP476" s="64">
        <f>IFERROR(1/J476*(Y476/H476),"0")</f>
        <v>7.8125E-2</v>
      </c>
    </row>
    <row r="477" spans="1:68" ht="27" customHeight="1" x14ac:dyDescent="0.25">
      <c r="A477" s="54" t="s">
        <v>738</v>
      </c>
      <c r="B477" s="54" t="s">
        <v>739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4"/>
      <c r="R477" s="564"/>
      <c r="S477" s="564"/>
      <c r="T477" s="565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71</v>
      </c>
      <c r="Q478" s="577"/>
      <c r="R478" s="577"/>
      <c r="S478" s="577"/>
      <c r="T478" s="577"/>
      <c r="U478" s="577"/>
      <c r="V478" s="578"/>
      <c r="W478" s="37" t="s">
        <v>72</v>
      </c>
      <c r="X478" s="561">
        <f>IFERROR(X474/H474,"0")+IFERROR(X475/H475,"0")+IFERROR(X476/H476,"0")+IFERROR(X477/H477,"0")</f>
        <v>5</v>
      </c>
      <c r="Y478" s="561">
        <f>IFERROR(Y474/H474,"0")+IFERROR(Y475/H475,"0")+IFERROR(Y476/H476,"0")+IFERROR(Y477/H477,"0")</f>
        <v>5</v>
      </c>
      <c r="Z478" s="561">
        <f>IFERROR(IF(Z474="",0,Z474),"0")+IFERROR(IF(Z475="",0,Z475),"0")+IFERROR(IF(Z476="",0,Z476),"0")+IFERROR(IF(Z477="",0,Z477),"0")</f>
        <v>9.4899999999999998E-2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71</v>
      </c>
      <c r="Q479" s="577"/>
      <c r="R479" s="577"/>
      <c r="S479" s="577"/>
      <c r="T479" s="577"/>
      <c r="U479" s="577"/>
      <c r="V479" s="578"/>
      <c r="W479" s="37" t="s">
        <v>69</v>
      </c>
      <c r="X479" s="561">
        <f>IFERROR(SUM(X474:X477),"0")</f>
        <v>60</v>
      </c>
      <c r="Y479" s="561">
        <f>IFERROR(SUM(Y474:Y477),"0")</f>
        <v>60</v>
      </c>
      <c r="Z479" s="37"/>
      <c r="AA479" s="562"/>
      <c r="AB479" s="562"/>
      <c r="AC479" s="562"/>
    </row>
    <row r="480" spans="1:68" ht="14.25" customHeight="1" x14ac:dyDescent="0.25">
      <c r="A480" s="571" t="s">
        <v>138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3"/>
      <c r="AB480" s="553"/>
      <c r="AC480" s="553"/>
    </row>
    <row r="481" spans="1:68" ht="27" customHeight="1" x14ac:dyDescent="0.25">
      <c r="A481" s="54" t="s">
        <v>740</v>
      </c>
      <c r="B481" s="54" t="s">
        <v>741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6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64"/>
      <c r="R481" s="564"/>
      <c r="S481" s="564"/>
      <c r="T481" s="565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38" t="s">
        <v>745</v>
      </c>
      <c r="Q482" s="564"/>
      <c r="R482" s="564"/>
      <c r="S482" s="564"/>
      <c r="T482" s="565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64"/>
      <c r="R483" s="564"/>
      <c r="S483" s="564"/>
      <c r="T483" s="565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71</v>
      </c>
      <c r="Q484" s="577"/>
      <c r="R484" s="577"/>
      <c r="S484" s="577"/>
      <c r="T484" s="577"/>
      <c r="U484" s="577"/>
      <c r="V484" s="578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71</v>
      </c>
      <c r="Q485" s="577"/>
      <c r="R485" s="577"/>
      <c r="S485" s="577"/>
      <c r="T485" s="577"/>
      <c r="U485" s="577"/>
      <c r="V485" s="578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3"/>
      <c r="AB486" s="553"/>
      <c r="AC486" s="553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7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64"/>
      <c r="R487" s="564"/>
      <c r="S487" s="564"/>
      <c r="T487" s="565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753</v>
      </c>
      <c r="B488" s="54" t="s">
        <v>754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64"/>
      <c r="R488" s="564"/>
      <c r="S488" s="564"/>
      <c r="T488" s="565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71</v>
      </c>
      <c r="Q489" s="577"/>
      <c r="R489" s="577"/>
      <c r="S489" s="577"/>
      <c r="T489" s="577"/>
      <c r="U489" s="577"/>
      <c r="V489" s="578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71</v>
      </c>
      <c r="Q490" s="577"/>
      <c r="R490" s="577"/>
      <c r="S490" s="577"/>
      <c r="T490" s="577"/>
      <c r="U490" s="577"/>
      <c r="V490" s="578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1" t="s">
        <v>73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3"/>
      <c r="AB491" s="553"/>
      <c r="AC491" s="553"/>
    </row>
    <row r="492" spans="1:68" ht="27" customHeight="1" x14ac:dyDescent="0.25">
      <c r="A492" s="54" t="s">
        <v>756</v>
      </c>
      <c r="B492" s="54" t="s">
        <v>757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6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64"/>
      <c r="R492" s="564"/>
      <c r="S492" s="564"/>
      <c r="T492" s="565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759</v>
      </c>
      <c r="B493" s="54" t="s">
        <v>760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9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64"/>
      <c r="R493" s="564"/>
      <c r="S493" s="564"/>
      <c r="T493" s="565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71</v>
      </c>
      <c r="Q494" s="577"/>
      <c r="R494" s="577"/>
      <c r="S494" s="577"/>
      <c r="T494" s="577"/>
      <c r="U494" s="577"/>
      <c r="V494" s="578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71</v>
      </c>
      <c r="Q495" s="577"/>
      <c r="R495" s="577"/>
      <c r="S495" s="577"/>
      <c r="T495" s="577"/>
      <c r="U495" s="577"/>
      <c r="V495" s="578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1" t="s">
        <v>173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3"/>
      <c r="AB496" s="553"/>
      <c r="AC496" s="553"/>
    </row>
    <row r="497" spans="1:68" ht="27" customHeight="1" x14ac:dyDescent="0.25">
      <c r="A497" s="54" t="s">
        <v>761</v>
      </c>
      <c r="B497" s="54" t="s">
        <v>762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64"/>
      <c r="R497" s="564"/>
      <c r="S497" s="564"/>
      <c r="T497" s="565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764</v>
      </c>
      <c r="B498" s="54" t="s">
        <v>765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6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64"/>
      <c r="R498" s="564"/>
      <c r="S498" s="564"/>
      <c r="T498" s="565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71</v>
      </c>
      <c r="Q499" s="577"/>
      <c r="R499" s="577"/>
      <c r="S499" s="577"/>
      <c r="T499" s="577"/>
      <c r="U499" s="577"/>
      <c r="V499" s="578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71</v>
      </c>
      <c r="Q500" s="577"/>
      <c r="R500" s="577"/>
      <c r="S500" s="577"/>
      <c r="T500" s="577"/>
      <c r="U500" s="577"/>
      <c r="V500" s="578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767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138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3"/>
      <c r="AB502" s="553"/>
      <c r="AC502" s="553"/>
    </row>
    <row r="503" spans="1:68" ht="27" customHeight="1" x14ac:dyDescent="0.25">
      <c r="A503" s="54" t="s">
        <v>768</v>
      </c>
      <c r="B503" s="54" t="s">
        <v>769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4" t="s">
        <v>770</v>
      </c>
      <c r="Q503" s="564"/>
      <c r="R503" s="564"/>
      <c r="S503" s="564"/>
      <c r="T503" s="565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71</v>
      </c>
      <c r="Q504" s="577"/>
      <c r="R504" s="577"/>
      <c r="S504" s="577"/>
      <c r="T504" s="577"/>
      <c r="U504" s="577"/>
      <c r="V504" s="578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71</v>
      </c>
      <c r="Q505" s="577"/>
      <c r="R505" s="577"/>
      <c r="S505" s="577"/>
      <c r="T505" s="577"/>
      <c r="U505" s="577"/>
      <c r="V505" s="578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20"/>
      <c r="P506" s="584" t="s">
        <v>772</v>
      </c>
      <c r="Q506" s="585"/>
      <c r="R506" s="585"/>
      <c r="S506" s="585"/>
      <c r="T506" s="585"/>
      <c r="U506" s="585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6677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6744.76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20"/>
      <c r="P507" s="584" t="s">
        <v>773</v>
      </c>
      <c r="Q507" s="585"/>
      <c r="R507" s="585"/>
      <c r="S507" s="585"/>
      <c r="T507" s="585"/>
      <c r="U507" s="585"/>
      <c r="V507" s="586"/>
      <c r="W507" s="37" t="s">
        <v>69</v>
      </c>
      <c r="X507" s="561">
        <f>IFERROR(SUM(BM22:BM503),"0")</f>
        <v>7000.8889403189405</v>
      </c>
      <c r="Y507" s="561">
        <f>IFERROR(SUM(BN22:BN503),"0")</f>
        <v>7071.7780000000002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20"/>
      <c r="P508" s="584" t="s">
        <v>774</v>
      </c>
      <c r="Q508" s="585"/>
      <c r="R508" s="585"/>
      <c r="S508" s="585"/>
      <c r="T508" s="585"/>
      <c r="U508" s="585"/>
      <c r="V508" s="586"/>
      <c r="W508" s="37" t="s">
        <v>775</v>
      </c>
      <c r="X508" s="38">
        <f>ROUNDUP(SUM(BO22:BO503),0)</f>
        <v>11</v>
      </c>
      <c r="Y508" s="38">
        <f>ROUNDUP(SUM(BP22:BP503),0)</f>
        <v>11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20"/>
      <c r="P509" s="584" t="s">
        <v>776</v>
      </c>
      <c r="Q509" s="585"/>
      <c r="R509" s="585"/>
      <c r="S509" s="585"/>
      <c r="T509" s="585"/>
      <c r="U509" s="585"/>
      <c r="V509" s="586"/>
      <c r="W509" s="37" t="s">
        <v>69</v>
      </c>
      <c r="X509" s="561">
        <f>GrossWeightTotal+PalletQtyTotal*25</f>
        <v>7275.8889403189405</v>
      </c>
      <c r="Y509" s="561">
        <f>GrossWeightTotalR+PalletQtyTotalR*25</f>
        <v>7346.7780000000002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20"/>
      <c r="P510" s="584" t="s">
        <v>777</v>
      </c>
      <c r="Q510" s="585"/>
      <c r="R510" s="585"/>
      <c r="S510" s="585"/>
      <c r="T510" s="585"/>
      <c r="U510" s="585"/>
      <c r="V510" s="586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769.26823176823166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778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20"/>
      <c r="P511" s="584" t="s">
        <v>778</v>
      </c>
      <c r="Q511" s="585"/>
      <c r="R511" s="585"/>
      <c r="S511" s="585"/>
      <c r="T511" s="585"/>
      <c r="U511" s="585"/>
      <c r="V511" s="586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12.681789999999999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1" t="s">
        <v>63</v>
      </c>
      <c r="C513" s="579" t="s">
        <v>100</v>
      </c>
      <c r="D513" s="768"/>
      <c r="E513" s="768"/>
      <c r="F513" s="768"/>
      <c r="G513" s="768"/>
      <c r="H513" s="769"/>
      <c r="I513" s="579" t="s">
        <v>259</v>
      </c>
      <c r="J513" s="768"/>
      <c r="K513" s="768"/>
      <c r="L513" s="768"/>
      <c r="M513" s="768"/>
      <c r="N513" s="768"/>
      <c r="O513" s="768"/>
      <c r="P513" s="768"/>
      <c r="Q513" s="768"/>
      <c r="R513" s="768"/>
      <c r="S513" s="769"/>
      <c r="T513" s="579" t="s">
        <v>548</v>
      </c>
      <c r="U513" s="769"/>
      <c r="V513" s="579" t="s">
        <v>603</v>
      </c>
      <c r="W513" s="768"/>
      <c r="X513" s="768"/>
      <c r="Y513" s="769"/>
      <c r="Z513" s="551" t="s">
        <v>659</v>
      </c>
      <c r="AA513" s="579" t="s">
        <v>728</v>
      </c>
      <c r="AB513" s="769"/>
      <c r="AC513" s="52"/>
      <c r="AF513" s="552"/>
    </row>
    <row r="514" spans="1:32" ht="14.25" customHeight="1" thickTop="1" x14ac:dyDescent="0.2">
      <c r="A514" s="732" t="s">
        <v>781</v>
      </c>
      <c r="B514" s="579" t="s">
        <v>63</v>
      </c>
      <c r="C514" s="579" t="s">
        <v>101</v>
      </c>
      <c r="D514" s="579" t="s">
        <v>118</v>
      </c>
      <c r="E514" s="579" t="s">
        <v>180</v>
      </c>
      <c r="F514" s="579" t="s">
        <v>202</v>
      </c>
      <c r="G514" s="579" t="s">
        <v>235</v>
      </c>
      <c r="H514" s="579" t="s">
        <v>100</v>
      </c>
      <c r="I514" s="579" t="s">
        <v>260</v>
      </c>
      <c r="J514" s="579" t="s">
        <v>300</v>
      </c>
      <c r="K514" s="579" t="s">
        <v>361</v>
      </c>
      <c r="L514" s="579" t="s">
        <v>401</v>
      </c>
      <c r="M514" s="579" t="s">
        <v>417</v>
      </c>
      <c r="N514" s="552"/>
      <c r="O514" s="579" t="s">
        <v>431</v>
      </c>
      <c r="P514" s="579" t="s">
        <v>441</v>
      </c>
      <c r="Q514" s="579" t="s">
        <v>448</v>
      </c>
      <c r="R514" s="579" t="s">
        <v>453</v>
      </c>
      <c r="S514" s="579" t="s">
        <v>538</v>
      </c>
      <c r="T514" s="579" t="s">
        <v>549</v>
      </c>
      <c r="U514" s="579" t="s">
        <v>583</v>
      </c>
      <c r="V514" s="579" t="s">
        <v>604</v>
      </c>
      <c r="W514" s="579" t="s">
        <v>636</v>
      </c>
      <c r="X514" s="579" t="s">
        <v>651</v>
      </c>
      <c r="Y514" s="579" t="s">
        <v>655</v>
      </c>
      <c r="Z514" s="579" t="s">
        <v>659</v>
      </c>
      <c r="AA514" s="579" t="s">
        <v>728</v>
      </c>
      <c r="AB514" s="579" t="s">
        <v>767</v>
      </c>
      <c r="AC514" s="52"/>
      <c r="AF514" s="552"/>
    </row>
    <row r="515" spans="1:32" ht="13.5" customHeight="1" thickBot="1" x14ac:dyDescent="0.25">
      <c r="A515" s="733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2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2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70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324</v>
      </c>
      <c r="E516" s="46">
        <f>IFERROR(Y89*1,"0")+IFERROR(Y90*1,"0")+IFERROR(Y91*1,"0")+IFERROR(Y95*1,"0")+IFERROR(Y96*1,"0")+IFERROR(Y97*1,"0")+IFERROR(Y98*1,"0")+IFERROR(Y99*1,"0")</f>
        <v>40.5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56.699999999999996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2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1947.6000000000001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2775</v>
      </c>
      <c r="U516" s="46">
        <f>IFERROR(Y370*1,"0")+IFERROR(Y371*1,"0")+IFERROR(Y372*1,"0")+IFERROR(Y376*1,"0")+IFERROR(Y380*1,"0")+IFERROR(Y381*1,"0")+IFERROR(Y385*1,"0")</f>
        <v>450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32.400000000000006</v>
      </c>
      <c r="W516" s="46">
        <f>IFERROR(Y410*1,"0")+IFERROR(Y414*1,"0")+IFERROR(Y415*1,"0")+IFERROR(Y416*1,"0")+IFERROR(Y417*1,"0")</f>
        <v>54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934.56000000000006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60</v>
      </c>
      <c r="AB516" s="46">
        <f>IFERROR(Y503*1,"0")</f>
        <v>0</v>
      </c>
      <c r="AC516" s="52"/>
      <c r="AF516" s="552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65:T365"/>
    <mergeCell ref="P387:V387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364:Z364"/>
    <mergeCell ref="A426:Z426"/>
    <mergeCell ref="A413:Z413"/>
    <mergeCell ref="A217:Z217"/>
    <mergeCell ref="P218:T218"/>
    <mergeCell ref="A129:Z129"/>
    <mergeCell ref="A194:Z194"/>
    <mergeCell ref="P296:V296"/>
    <mergeCell ref="A366:O367"/>
    <mergeCell ref="P338:T338"/>
    <mergeCell ref="P313:T313"/>
    <mergeCell ref="P202:T202"/>
    <mergeCell ref="P444:T444"/>
    <mergeCell ref="U17:V17"/>
    <mergeCell ref="Y17:Y18"/>
    <mergeCell ref="D331:E331"/>
    <mergeCell ref="D57:E57"/>
    <mergeCell ref="A8:C8"/>
    <mergeCell ref="P124:T124"/>
    <mergeCell ref="D355:E355"/>
    <mergeCell ref="P385:T385"/>
    <mergeCell ref="D293:E293"/>
    <mergeCell ref="P360:T360"/>
    <mergeCell ref="A10:C10"/>
    <mergeCell ref="A21:Z21"/>
    <mergeCell ref="D42:E42"/>
    <mergeCell ref="D17:E18"/>
    <mergeCell ref="X17:X1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D95:E95"/>
    <mergeCell ref="P174:T174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K514:K515"/>
    <mergeCell ref="P293:T293"/>
    <mergeCell ref="M514:M515"/>
    <mergeCell ref="A447:O448"/>
    <mergeCell ref="P200:T200"/>
    <mergeCell ref="A267:Z267"/>
    <mergeCell ref="P243:T243"/>
    <mergeCell ref="P436:T436"/>
    <mergeCell ref="A425:Z425"/>
    <mergeCell ref="P292:T292"/>
    <mergeCell ref="P81:V81"/>
    <mergeCell ref="D196:E196"/>
    <mergeCell ref="A126:O127"/>
    <mergeCell ref="P294:T294"/>
    <mergeCell ref="P419:V419"/>
    <mergeCell ref="P272:V272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P160:V160"/>
    <mergeCell ref="P216:V216"/>
    <mergeCell ref="P83:T83"/>
    <mergeCell ref="V12:W12"/>
    <mergeCell ref="D191:E191"/>
    <mergeCell ref="P319:T319"/>
    <mergeCell ref="D262:E262"/>
    <mergeCell ref="P66:V66"/>
    <mergeCell ref="P137:V137"/>
    <mergeCell ref="D218:E218"/>
    <mergeCell ref="A249:Z249"/>
    <mergeCell ref="P495:V495"/>
    <mergeCell ref="A494:O495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D468:E468"/>
    <mergeCell ref="P132:V132"/>
    <mergeCell ref="D483:E483"/>
    <mergeCell ref="P122:V122"/>
    <mergeCell ref="D433:E433"/>
    <mergeCell ref="D458:E458"/>
    <mergeCell ref="P410:T410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406:V406"/>
    <mergeCell ref="P146:T146"/>
    <mergeCell ref="D152:E152"/>
    <mergeCell ref="P317:T317"/>
    <mergeCell ref="A192:O193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V514:V515"/>
    <mergeCell ref="X514:X515"/>
    <mergeCell ref="P428:V428"/>
    <mergeCell ref="Z514:Z515"/>
    <mergeCell ref="P107:T107"/>
    <mergeCell ref="D150:E150"/>
    <mergeCell ref="P286:V286"/>
    <mergeCell ref="A233:Z233"/>
    <mergeCell ref="P415:T415"/>
    <mergeCell ref="A409:Z409"/>
    <mergeCell ref="P479:V47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A298:Z298"/>
    <mergeCell ref="P295:T295"/>
    <mergeCell ref="P105:T105"/>
    <mergeCell ref="P214:T214"/>
    <mergeCell ref="P270:T270"/>
    <mergeCell ref="D213:E213"/>
    <mergeCell ref="D151:E151"/>
    <mergeCell ref="P192:V192"/>
    <mergeCell ref="M17:M18"/>
    <mergeCell ref="O17:O18"/>
    <mergeCell ref="P62:T62"/>
    <mergeCell ref="D310:E310"/>
    <mergeCell ref="D279:E279"/>
    <mergeCell ref="D323:E323"/>
    <mergeCell ref="D29:E29"/>
    <mergeCell ref="A20:Z20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78:O479"/>
    <mergeCell ref="A362:O363"/>
    <mergeCell ref="D462:E462"/>
    <mergeCell ref="P363:V363"/>
    <mergeCell ref="D503:E503"/>
    <mergeCell ref="A465:Z465"/>
    <mergeCell ref="P469:V469"/>
    <mergeCell ref="D457:E457"/>
    <mergeCell ref="D475:E475"/>
    <mergeCell ref="D394:E394"/>
    <mergeCell ref="D450:E450"/>
    <mergeCell ref="A428:O429"/>
    <mergeCell ref="A499:O500"/>
    <mergeCell ref="D452:E452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D83:E83"/>
    <mergeCell ref="P162:T162"/>
    <mergeCell ref="A278:Z278"/>
    <mergeCell ref="P227:T227"/>
    <mergeCell ref="D319:E319"/>
    <mergeCell ref="P106:T106"/>
    <mergeCell ref="P226:T226"/>
    <mergeCell ref="P164:T164"/>
    <mergeCell ref="D207:E207"/>
    <mergeCell ref="P269:T269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A388:Z388"/>
    <mergeCell ref="D446:E446"/>
    <mergeCell ref="P44:V44"/>
    <mergeCell ref="A375:Z375"/>
    <mergeCell ref="D439:E439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A288:Z288"/>
    <mergeCell ref="P318:T318"/>
    <mergeCell ref="AB17:AB18"/>
    <mergeCell ref="P398:T398"/>
    <mergeCell ref="A100:O101"/>
    <mergeCell ref="A231:O232"/>
    <mergeCell ref="P35:T35"/>
    <mergeCell ref="G17:G18"/>
    <mergeCell ref="P399:T399"/>
    <mergeCell ref="P171:V171"/>
    <mergeCell ref="P407:V407"/>
    <mergeCell ref="H17:H18"/>
    <mergeCell ref="A220:O221"/>
    <mergeCell ref="P90:T90"/>
    <mergeCell ref="P261:T261"/>
    <mergeCell ref="P332:T332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D206:E206"/>
    <mergeCell ref="P247:V247"/>
    <mergeCell ref="A271:O272"/>
    <mergeCell ref="P91:T91"/>
    <mergeCell ref="A80:O81"/>
    <mergeCell ref="P366:V366"/>
    <mergeCell ref="P341:V341"/>
    <mergeCell ref="A491:Z491"/>
    <mergeCell ref="P487:T487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C513:H513"/>
    <mergeCell ref="T513:U513"/>
    <mergeCell ref="P461:T461"/>
    <mergeCell ref="P460:T460"/>
    <mergeCell ref="D441:E441"/>
    <mergeCell ref="P475:T475"/>
    <mergeCell ref="D481:E481"/>
    <mergeCell ref="P462:T462"/>
    <mergeCell ref="A403:Z403"/>
    <mergeCell ref="P121:V121"/>
    <mergeCell ref="P382:V382"/>
    <mergeCell ref="P357:V357"/>
    <mergeCell ref="D459:E459"/>
    <mergeCell ref="P148:V148"/>
    <mergeCell ref="P130:T130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A38:Z38"/>
    <mergeCell ref="P207:T207"/>
    <mergeCell ref="A274:Z274"/>
    <mergeCell ref="A432:Z432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D476:E476"/>
    <mergeCell ref="P477:T477"/>
    <mergeCell ref="P172:V172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58:V58"/>
    <mergeCell ref="P299:T299"/>
    <mergeCell ref="P221:V221"/>
    <mergeCell ref="P215:V215"/>
    <mergeCell ref="A40:Z40"/>
    <mergeCell ref="P386:V386"/>
    <mergeCell ref="A67:Z67"/>
    <mergeCell ref="P393:T393"/>
    <mergeCell ref="D136:E136"/>
    <mergeCell ref="P190:T190"/>
    <mergeCell ref="P240:V240"/>
    <mergeCell ref="A114:O115"/>
    <mergeCell ref="D434:E434"/>
    <mergeCell ref="P488:T488"/>
    <mergeCell ref="P111:T111"/>
    <mergeCell ref="D201:E201"/>
    <mergeCell ref="D372:E372"/>
    <mergeCell ref="P451:T451"/>
    <mergeCell ref="P245:T245"/>
    <mergeCell ref="P126:V126"/>
    <mergeCell ref="P224:T224"/>
    <mergeCell ref="A285:O286"/>
    <mergeCell ref="P89:T89"/>
    <mergeCell ref="P211:T211"/>
    <mergeCell ref="P260:T260"/>
    <mergeCell ref="D399:E399"/>
    <mergeCell ref="P309:T309"/>
    <mergeCell ref="A377:O378"/>
    <mergeCell ref="D225:E225"/>
    <mergeCell ref="D252:E252"/>
    <mergeCell ref="P358:V358"/>
    <mergeCell ref="A411:O412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P356:T356"/>
    <mergeCell ref="A12:M12"/>
    <mergeCell ref="P499:V499"/>
    <mergeCell ref="D487:E487"/>
    <mergeCell ref="P397:T397"/>
    <mergeCell ref="P74:T74"/>
    <mergeCell ref="A19:Z19"/>
    <mergeCell ref="P372:T372"/>
    <mergeCell ref="P310:T310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P510:V510"/>
    <mergeCell ref="P514:P515"/>
    <mergeCell ref="P85:V85"/>
    <mergeCell ref="P256:V256"/>
    <mergeCell ref="P383:V383"/>
    <mergeCell ref="A379:Z379"/>
    <mergeCell ref="G514:G515"/>
    <mergeCell ref="D371:E371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A340:O341"/>
    <mergeCell ref="P210:T210"/>
    <mergeCell ref="D398:E398"/>
    <mergeCell ref="D106:E106"/>
    <mergeCell ref="P185:T185"/>
    <mergeCell ref="D416:E416"/>
    <mergeCell ref="P427:T427"/>
    <mergeCell ref="P72:V72"/>
    <mergeCell ref="D391:E391"/>
    <mergeCell ref="P297:V297"/>
    <mergeCell ref="A322:Z322"/>
    <mergeCell ref="P43:T43"/>
    <mergeCell ref="P65:V65"/>
    <mergeCell ref="A259:Z259"/>
    <mergeCell ref="A421:Z421"/>
    <mergeCell ref="D96:E96"/>
    <mergeCell ref="P306:V306"/>
    <mergeCell ref="AA514:AA515"/>
    <mergeCell ref="D52:E52"/>
    <mergeCell ref="D350:E350"/>
    <mergeCell ref="D27:E27"/>
    <mergeCell ref="D325:E325"/>
    <mergeCell ref="P208:T208"/>
    <mergeCell ref="D460:E460"/>
    <mergeCell ref="P484:V484"/>
    <mergeCell ref="D251:E251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D230:E230"/>
    <mergeCell ref="D168:E168"/>
    <mergeCell ref="D339:E339"/>
    <mergeCell ref="D466:E466"/>
    <mergeCell ref="D9:E9"/>
    <mergeCell ref="D180:E180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246:T246"/>
    <mergeCell ref="P133:V133"/>
    <mergeCell ref="P127:V127"/>
    <mergeCell ref="A123:Z123"/>
    <mergeCell ref="A250:Z250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D118:E118"/>
    <mergeCell ref="F9:G9"/>
    <mergeCell ref="P53:T53"/>
    <mergeCell ref="P197:T197"/>
    <mergeCell ref="D167:E167"/>
    <mergeCell ref="P351:T351"/>
    <mergeCell ref="P289:T289"/>
    <mergeCell ref="P422:T422"/>
    <mergeCell ref="A406:O407"/>
    <mergeCell ref="P68:T68"/>
    <mergeCell ref="I17:I18"/>
    <mergeCell ref="D141:E141"/>
    <mergeCell ref="A48:O49"/>
    <mergeCell ref="D135:E135"/>
    <mergeCell ref="P114:V114"/>
    <mergeCell ref="P424:V424"/>
    <mergeCell ref="P456:T456"/>
    <mergeCell ref="P414:T414"/>
    <mergeCell ref="P203:V203"/>
    <mergeCell ref="P178:V178"/>
    <mergeCell ref="A177:O178"/>
    <mergeCell ref="P276:V276"/>
    <mergeCell ref="A247:O248"/>
    <mergeCell ref="A418:O419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P181:V181"/>
    <mergeCell ref="P284:T284"/>
    <mergeCell ref="A344:Z344"/>
    <mergeCell ref="A471:Z471"/>
    <mergeCell ref="I514:I515"/>
    <mergeCell ref="P63:T63"/>
    <mergeCell ref="P492:T492"/>
    <mergeCell ref="D31:E31"/>
    <mergeCell ref="D158:E158"/>
    <mergeCell ref="D229:E229"/>
    <mergeCell ref="D400:E400"/>
    <mergeCell ref="D77:E77"/>
    <mergeCell ref="P131:T131"/>
    <mergeCell ref="P52:T52"/>
    <mergeCell ref="P350:T350"/>
    <mergeCell ref="P481:T481"/>
    <mergeCell ref="P470:V470"/>
    <mergeCell ref="P498:T498"/>
    <mergeCell ref="P489:V489"/>
    <mergeCell ref="P493:T493"/>
    <mergeCell ref="F514:F515"/>
    <mergeCell ref="H514:H515"/>
    <mergeCell ref="P509:V509"/>
    <mergeCell ref="D492:E492"/>
    <mergeCell ref="P305:T305"/>
    <mergeCell ref="D445:E445"/>
    <mergeCell ref="S514:S515"/>
    <mergeCell ref="D224:E224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490:V490"/>
    <mergeCell ref="A342:Z342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P337:T337"/>
    <mergeCell ref="D245:E245"/>
    <mergeCell ref="H1:Q1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D482:E482"/>
    <mergeCell ref="A149:Z149"/>
    <mergeCell ref="P209:T209"/>
    <mergeCell ref="P445:T445"/>
    <mergeCell ref="W17:W18"/>
    <mergeCell ref="A50:Z50"/>
    <mergeCell ref="A264:O265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D301:E301"/>
    <mergeCell ref="D380:E380"/>
    <mergeCell ref="A423:O424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02:V402"/>
    <mergeCell ref="P290:T290"/>
    <mergeCell ref="P452:T452"/>
    <mergeCell ref="P377:V377"/>
    <mergeCell ref="A258:Z258"/>
    <mergeCell ref="P37:V37"/>
    <mergeCell ref="P448:V448"/>
    <mergeCell ref="P104:T104"/>
    <mergeCell ref="P275:T275"/>
    <mergeCell ref="B17:B18"/>
    <mergeCell ref="P143:V143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D131:E131"/>
    <mergeCell ref="A266:Z266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P235:V235"/>
    <mergeCell ref="A60:Z60"/>
    <mergeCell ref="A431:Z431"/>
    <mergeCell ref="P159:V159"/>
    <mergeCell ref="D289:E289"/>
    <mergeCell ref="A336:Z336"/>
    <mergeCell ref="P321:V321"/>
    <mergeCell ref="A308:Z308"/>
    <mergeCell ref="P277:V277"/>
    <mergeCell ref="A102:Z102"/>
    <mergeCell ref="P113:T113"/>
    <mergeCell ref="A173:Z173"/>
    <mergeCell ref="P17:T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2025-08-26T08:57:18Z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